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ml.chartshapes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5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7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3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60.xml" ContentType="application/vnd.openxmlformats-officedocument.drawingml.chart+xml"/>
  <Override PartName="/xl/drawings/drawing35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6.xml" ContentType="application/vnd.openxmlformats-officedocument.drawing+xml"/>
  <Override PartName="/xl/charts/chart67.xml" ContentType="application/vnd.openxmlformats-officedocument.drawingml.chart+xml"/>
  <Override PartName="/xl/drawings/drawing37.xml" ContentType="application/vnd.openxmlformats-officedocument.drawing+xml"/>
  <Override PartName="/xl/charts/chart68.xml" ContentType="application/vnd.openxmlformats-officedocument.drawingml.chart+xml"/>
  <Override PartName="/xl/drawings/drawing38.xml" ContentType="application/vnd.openxmlformats-officedocument.drawing+xml"/>
  <Override PartName="/xl/charts/chart69.xml" ContentType="application/vnd.openxmlformats-officedocument.drawingml.chart+xml"/>
  <Override PartName="/xl/drawings/drawing39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42.xml" ContentType="application/vnd.openxmlformats-officedocument.drawing+xml"/>
  <Override PartName="/xl/charts/chart77.xml" ContentType="application/vnd.openxmlformats-officedocument.drawingml.chart+xml"/>
  <Override PartName="/xl/drawings/drawing43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drawings/drawing44.xml" ContentType="application/vnd.openxmlformats-officedocument.drawing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45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46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47.xml" ContentType="application/vnd.openxmlformats-officedocument.drawing+xml"/>
  <Override PartName="/xl/charts/chart88.xml" ContentType="application/vnd.openxmlformats-officedocument.drawingml.chart+xml"/>
  <Override PartName="/xl/drawings/drawing48.xml" ContentType="application/vnd.openxmlformats-officedocument.drawingml.chartshapes+xml"/>
  <Override PartName="/xl/charts/chart89.xml" ContentType="application/vnd.openxmlformats-officedocument.drawingml.chart+xml"/>
  <Override PartName="/xl/drawings/drawing49.xml" ContentType="application/vnd.openxmlformats-officedocument.drawing+xml"/>
  <Override PartName="/xl/charts/chart90.xml" ContentType="application/vnd.openxmlformats-officedocument.drawingml.chart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52.xml" ContentType="application/vnd.openxmlformats-officedocument.drawing+xml"/>
  <Override PartName="/xl/charts/chart94.xml" ContentType="application/vnd.openxmlformats-officedocument.drawingml.chart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heckCompatibility="1" defaultThemeVersion="124226"/>
  <bookViews>
    <workbookView xWindow="-15" yWindow="-15" windowWidth="14520" windowHeight="12840" activeTab="10"/>
  </bookViews>
  <sheets>
    <sheet name="T" sheetId="195" r:id="rId1"/>
    <sheet name="1" sheetId="52" r:id="rId2"/>
    <sheet name="2" sheetId="75" r:id="rId3"/>
    <sheet name="3" sheetId="180" r:id="rId4"/>
    <sheet name="4" sheetId="58" r:id="rId5"/>
    <sheet name="5" sheetId="56" r:id="rId6"/>
    <sheet name="6" sheetId="128" r:id="rId7"/>
    <sheet name="7" sheetId="129" r:id="rId8"/>
    <sheet name="8" sheetId="179" r:id="rId9"/>
    <sheet name="9" sheetId="176" r:id="rId10"/>
    <sheet name="10" sheetId="98" r:id="rId11"/>
    <sheet name="11" sheetId="177" r:id="rId12"/>
    <sheet name="12" sheetId="121" r:id="rId13"/>
    <sheet name="13" sheetId="122" r:id="rId14"/>
    <sheet name="14" sheetId="119" r:id="rId15"/>
    <sheet name="15" sheetId="64" r:id="rId16"/>
    <sheet name="16" sheetId="89" r:id="rId17"/>
    <sheet name="17" sheetId="90" r:id="rId18"/>
    <sheet name="18" sheetId="65" r:id="rId19"/>
    <sheet name="19" sheetId="101" r:id="rId20"/>
    <sheet name="20" sheetId="123" r:id="rId21"/>
    <sheet name="21" sheetId="169" r:id="rId22"/>
    <sheet name="22" sheetId="166" r:id="rId23"/>
    <sheet name="23" sheetId="170" r:id="rId24"/>
    <sheet name="24" sheetId="171" r:id="rId25"/>
    <sheet name="25" sheetId="172" r:id="rId26"/>
    <sheet name="26" sheetId="173" r:id="rId27"/>
    <sheet name="27" sheetId="174" r:id="rId28"/>
    <sheet name="28" sheetId="124" r:id="rId29"/>
    <sheet name="29" sheetId="110" r:id="rId30"/>
    <sheet name="30" sheetId="132" r:id="rId31"/>
    <sheet name="31" sheetId="168" r:id="rId32"/>
    <sheet name="32" sheetId="112" r:id="rId33"/>
    <sheet name="33" sheetId="113" r:id="rId34"/>
    <sheet name="34" sheetId="114" r:id="rId35"/>
    <sheet name="35" sheetId="150" r:id="rId36"/>
    <sheet name="36" sheetId="134" r:id="rId37"/>
    <sheet name="37" sheetId="182" r:id="rId38"/>
    <sheet name="38" sheetId="193" r:id="rId39"/>
    <sheet name="39" sheetId="151" r:id="rId40"/>
    <sheet name="40" sheetId="185" r:id="rId41"/>
    <sheet name="41" sheetId="186" r:id="rId42"/>
    <sheet name="42" sheetId="187" r:id="rId43"/>
    <sheet name="43" sheetId="188" r:id="rId44"/>
    <sheet name="44" sheetId="189" r:id="rId45"/>
    <sheet name="45" sheetId="145" r:id="rId46"/>
    <sheet name="46" sheetId="146" r:id="rId47"/>
    <sheet name="47" sheetId="82" r:id="rId48"/>
    <sheet name="48" sheetId="80" r:id="rId49"/>
    <sheet name="49" sheetId="190" r:id="rId50"/>
    <sheet name="50" sheetId="191" r:id="rId51"/>
    <sheet name="51" sheetId="192" r:id="rId52"/>
    <sheet name="52" sheetId="184" r:id="rId53"/>
  </sheets>
  <externalReferences>
    <externalReference r:id="rId54"/>
    <externalReference r:id="rId55"/>
  </externalReferences>
  <definedNames>
    <definedName name="_xlnm.Print_Area" localSheetId="1">'1'!$A$1:$D$54</definedName>
    <definedName name="_xlnm.Print_Area" localSheetId="10">'10'!$A$1:$O$41</definedName>
    <definedName name="_xlnm.Print_Area" localSheetId="11">'11'!$A$1:$K$43</definedName>
    <definedName name="_xlnm.Print_Area" localSheetId="12">'12'!$A$1:$S$27</definedName>
    <definedName name="_xlnm.Print_Area" localSheetId="13">'13'!$A$1:$Q$26</definedName>
    <definedName name="_xlnm.Print_Area" localSheetId="14">'14'!$A$1:$R$28</definedName>
    <definedName name="_xlnm.Print_Area" localSheetId="15">'15'!$A$1:$L$59</definedName>
    <definedName name="_xlnm.Print_Area" localSheetId="16">'16'!$A$1:$N$44</definedName>
    <definedName name="_xlnm.Print_Area" localSheetId="17">'17'!$A$1:$J$61</definedName>
    <definedName name="_xlnm.Print_Area" localSheetId="18">'18'!$A$1:$M$59</definedName>
    <definedName name="_xlnm.Print_Area" localSheetId="19">'19'!$A$1:$M$52</definedName>
    <definedName name="_xlnm.Print_Area" localSheetId="2">'2'!$A$1:$C$64</definedName>
    <definedName name="_xlnm.Print_Area" localSheetId="20">'20'!$A$1:$L$50</definedName>
    <definedName name="_xlnm.Print_Area" localSheetId="21">'21'!$A$1:$P$39</definedName>
    <definedName name="_xlnm.Print_Area" localSheetId="22">'22'!$A$1:$P$37</definedName>
    <definedName name="_xlnm.Print_Area" localSheetId="23">'23'!$A$1:$P$37</definedName>
    <definedName name="_xlnm.Print_Area" localSheetId="24">'24'!$A$1:$P$37</definedName>
    <definedName name="_xlnm.Print_Area" localSheetId="25">'25'!$A$1:$P$37</definedName>
    <definedName name="_xlnm.Print_Area" localSheetId="26">'26'!$A$1:$P$38</definedName>
    <definedName name="_xlnm.Print_Area" localSheetId="27">'27'!$A$1:$R$38</definedName>
    <definedName name="_xlnm.Print_Area" localSheetId="28">'28'!$A$1:$S$38</definedName>
    <definedName name="_xlnm.Print_Area" localSheetId="29">'29'!$A$1:$L$57</definedName>
    <definedName name="_xlnm.Print_Area" localSheetId="3">'3'!$A$1:$C$22</definedName>
    <definedName name="_xlnm.Print_Area" localSheetId="30">'30'!$A$1:$L$46</definedName>
    <definedName name="_xlnm.Print_Area" localSheetId="31">'31'!$A$1:$O$43</definedName>
    <definedName name="_xlnm.Print_Area" localSheetId="32">'32'!$A$1:$L$60</definedName>
    <definedName name="_xlnm.Print_Area" localSheetId="33">'33'!$A$1:$L$60</definedName>
    <definedName name="_xlnm.Print_Area" localSheetId="34">'34'!$A$1:$Q$46</definedName>
    <definedName name="_xlnm.Print_Area" localSheetId="35">'35'!$A$1:$Q$53</definedName>
    <definedName name="_xlnm.Print_Area" localSheetId="36">'36'!$A$1:$S$57</definedName>
    <definedName name="_xlnm.Print_Area" localSheetId="37">'37'!$A$1:$S$54</definedName>
    <definedName name="_xlnm.Print_Area" localSheetId="38">'38'!$A$1:$Q$54</definedName>
    <definedName name="_xlnm.Print_Area" localSheetId="39">'39'!$A$1:$E$54</definedName>
    <definedName name="_xlnm.Print_Area" localSheetId="4">'4'!$A$1:$D$26</definedName>
    <definedName name="_xlnm.Print_Area" localSheetId="40">'40'!$A$1:$I$56</definedName>
    <definedName name="_xlnm.Print_Area" localSheetId="41">'41'!$A$1:$H$55</definedName>
    <definedName name="_xlnm.Print_Area" localSheetId="42">'42'!$A$1:$K$50</definedName>
    <definedName name="_xlnm.Print_Area" localSheetId="43">'43'!$A$1:$J$60</definedName>
    <definedName name="_xlnm.Print_Area" localSheetId="44">'44'!$A$1:$I$59</definedName>
    <definedName name="_xlnm.Print_Area" localSheetId="45">'45'!$A$1:$T$31</definedName>
    <definedName name="_xlnm.Print_Area" localSheetId="46">'46'!$A$1:$P$32</definedName>
    <definedName name="_xlnm.Print_Area" localSheetId="47">'47'!$A$1:$Q$38</definedName>
    <definedName name="_xlnm.Print_Area" localSheetId="48">'48'!$A$1:$R$40</definedName>
    <definedName name="_xlnm.Print_Area" localSheetId="49">'49'!$A$1:$J$78</definedName>
    <definedName name="_xlnm.Print_Area" localSheetId="5">'5'!$A$1:$D$26</definedName>
    <definedName name="_xlnm.Print_Area" localSheetId="50">'50'!$A$1:$I$73</definedName>
    <definedName name="_xlnm.Print_Area" localSheetId="51">'51'!$A$1:$AF$44</definedName>
    <definedName name="_xlnm.Print_Area" localSheetId="52">'52'!$A$1:$T$55</definedName>
    <definedName name="_xlnm.Print_Area" localSheetId="6">'6'!$A$1:$L$50</definedName>
    <definedName name="_xlnm.Print_Area" localSheetId="7">'7'!$A$1:$T$28</definedName>
    <definedName name="_xlnm.Print_Area" localSheetId="8">'8'!$A$1:$T$33</definedName>
    <definedName name="_xlnm.Print_Area" localSheetId="9">'9'!$A$1:$R$43</definedName>
    <definedName name="_xlnm.Print_Area" localSheetId="0">T!$A$1:$L$52</definedName>
    <definedName name="OLE_LINK42" localSheetId="4">'4'!$A$4</definedName>
    <definedName name="OLE_LINK43" localSheetId="4">'4'!$A$4</definedName>
    <definedName name="OLE_LINK6" localSheetId="4">'4'!$A$7</definedName>
    <definedName name="OLE_LINK7" localSheetId="4">'4'!$A$7</definedName>
  </definedNames>
  <calcPr calcId="145621"/>
</workbook>
</file>

<file path=xl/calcChain.xml><?xml version="1.0" encoding="utf-8"?>
<calcChain xmlns="http://schemas.openxmlformats.org/spreadsheetml/2006/main">
  <c r="J36" i="174" l="1"/>
  <c r="J37" i="174"/>
  <c r="A38" i="52" l="1"/>
  <c r="N16" i="80" l="1"/>
  <c r="E26" i="121" l="1"/>
  <c r="G16" i="176" l="1"/>
  <c r="L15" i="176"/>
  <c r="L7" i="176"/>
  <c r="G7" i="176"/>
  <c r="Q7" i="176" l="1"/>
  <c r="H10" i="189" l="1"/>
  <c r="H11" i="189"/>
  <c r="H12" i="189"/>
  <c r="H13" i="189"/>
  <c r="H14" i="189"/>
  <c r="H15" i="189"/>
  <c r="H9" i="189"/>
  <c r="E10" i="189" l="1"/>
  <c r="E11" i="189"/>
  <c r="E12" i="189"/>
  <c r="E13" i="189"/>
  <c r="E14" i="189"/>
  <c r="E15" i="189"/>
  <c r="E9" i="189"/>
  <c r="D13" i="188" l="1"/>
  <c r="D37" i="188"/>
  <c r="E41" i="188"/>
  <c r="F41" i="188"/>
  <c r="G41" i="188"/>
  <c r="H41" i="188"/>
  <c r="I41" i="188"/>
  <c r="D41" i="188"/>
  <c r="E37" i="188"/>
  <c r="F37" i="188"/>
  <c r="G37" i="188"/>
  <c r="H37" i="188"/>
  <c r="I37" i="188"/>
  <c r="I13" i="188" l="1"/>
  <c r="H13" i="188"/>
  <c r="G13" i="188"/>
  <c r="F13" i="188"/>
  <c r="E13" i="188"/>
  <c r="E9" i="188"/>
  <c r="F9" i="188"/>
  <c r="G9" i="188"/>
  <c r="H9" i="188"/>
  <c r="I9" i="188"/>
  <c r="D9" i="188"/>
  <c r="D52" i="188"/>
  <c r="E52" i="188"/>
  <c r="F52" i="188"/>
  <c r="G52" i="188"/>
  <c r="H52" i="188"/>
  <c r="D53" i="188"/>
  <c r="E53" i="188"/>
  <c r="F53" i="188"/>
  <c r="G53" i="188"/>
  <c r="H53" i="188"/>
  <c r="C53" i="188"/>
  <c r="C52" i="188"/>
  <c r="I40" i="188" l="1"/>
  <c r="H40" i="188"/>
  <c r="G40" i="188"/>
  <c r="F40" i="188"/>
  <c r="E40" i="188"/>
  <c r="D40" i="188"/>
  <c r="I36" i="188"/>
  <c r="H36" i="188"/>
  <c r="G36" i="188"/>
  <c r="F36" i="188"/>
  <c r="E36" i="188"/>
  <c r="D36" i="188"/>
  <c r="E12" i="188"/>
  <c r="D24" i="188" s="1"/>
  <c r="F12" i="188"/>
  <c r="E24" i="188" s="1"/>
  <c r="G12" i="188"/>
  <c r="F24" i="188" s="1"/>
  <c r="H12" i="188"/>
  <c r="G24" i="188" s="1"/>
  <c r="I12" i="188"/>
  <c r="H24" i="188" s="1"/>
  <c r="D12" i="188"/>
  <c r="C24" i="188" s="1"/>
  <c r="E8" i="188"/>
  <c r="D23" i="188" s="1"/>
  <c r="F8" i="188"/>
  <c r="E23" i="188" s="1"/>
  <c r="G8" i="188"/>
  <c r="F23" i="188" s="1"/>
  <c r="H8" i="188"/>
  <c r="G23" i="188" s="1"/>
  <c r="I8" i="188"/>
  <c r="H23" i="188" s="1"/>
  <c r="D8" i="188"/>
  <c r="C23" i="188" s="1"/>
  <c r="G15" i="110" l="1"/>
  <c r="S7" i="82" l="1"/>
  <c r="G14" i="82" l="1"/>
  <c r="M14" i="82"/>
  <c r="L14" i="82"/>
  <c r="K14" i="82"/>
  <c r="J14" i="82"/>
  <c r="N14" i="82" s="1"/>
  <c r="P14" i="82"/>
  <c r="I14" i="82"/>
  <c r="F14" i="82"/>
  <c r="A36" i="52" l="1"/>
  <c r="C39" i="187"/>
  <c r="C38" i="187"/>
  <c r="B39" i="193"/>
  <c r="B24" i="193" l="1"/>
  <c r="N21" i="193" l="1"/>
  <c r="C18" i="193"/>
  <c r="D18" i="193"/>
  <c r="E18" i="193"/>
  <c r="F18" i="193"/>
  <c r="G18" i="193"/>
  <c r="H18" i="193"/>
  <c r="I18" i="193"/>
  <c r="J18" i="193"/>
  <c r="K18" i="193"/>
  <c r="L18" i="193"/>
  <c r="M18" i="193"/>
  <c r="N18" i="193"/>
  <c r="O18" i="193"/>
  <c r="P18" i="193"/>
  <c r="C19" i="193"/>
  <c r="D19" i="193"/>
  <c r="E19" i="193"/>
  <c r="F19" i="193"/>
  <c r="G19" i="193"/>
  <c r="H19" i="193"/>
  <c r="I19" i="193"/>
  <c r="J19" i="193"/>
  <c r="K19" i="193"/>
  <c r="L19" i="193"/>
  <c r="M19" i="193"/>
  <c r="N19" i="193"/>
  <c r="O19" i="193"/>
  <c r="P19" i="193"/>
  <c r="C20" i="193"/>
  <c r="D20" i="193"/>
  <c r="E20" i="193"/>
  <c r="F20" i="193"/>
  <c r="G20" i="193"/>
  <c r="H20" i="193"/>
  <c r="I20" i="193"/>
  <c r="J20" i="193"/>
  <c r="K20" i="193"/>
  <c r="L20" i="193"/>
  <c r="M20" i="193"/>
  <c r="N20" i="193"/>
  <c r="O20" i="193"/>
  <c r="P20" i="193"/>
  <c r="C21" i="193"/>
  <c r="D21" i="193"/>
  <c r="E21" i="193"/>
  <c r="F21" i="193"/>
  <c r="G21" i="193"/>
  <c r="H21" i="193"/>
  <c r="I21" i="193"/>
  <c r="J21" i="193"/>
  <c r="K21" i="193"/>
  <c r="L21" i="193"/>
  <c r="M21" i="193"/>
  <c r="O21" i="193"/>
  <c r="P21" i="193"/>
  <c r="C22" i="193"/>
  <c r="D22" i="193"/>
  <c r="E22" i="193"/>
  <c r="F22" i="193"/>
  <c r="G22" i="193"/>
  <c r="H22" i="193"/>
  <c r="I22" i="193"/>
  <c r="J22" i="193"/>
  <c r="K22" i="193"/>
  <c r="L22" i="193"/>
  <c r="M22" i="193"/>
  <c r="N22" i="193"/>
  <c r="O22" i="193"/>
  <c r="P22" i="193"/>
  <c r="C23" i="193"/>
  <c r="D23" i="193"/>
  <c r="E23" i="193"/>
  <c r="F23" i="193"/>
  <c r="G23" i="193"/>
  <c r="H23" i="193"/>
  <c r="I23" i="193"/>
  <c r="J23" i="193"/>
  <c r="K23" i="193"/>
  <c r="L23" i="193"/>
  <c r="M23" i="193"/>
  <c r="N23" i="193"/>
  <c r="O23" i="193"/>
  <c r="P23" i="193"/>
  <c r="C24" i="193"/>
  <c r="D24" i="193"/>
  <c r="E24" i="193"/>
  <c r="F24" i="193"/>
  <c r="G24" i="193"/>
  <c r="H24" i="193"/>
  <c r="I24" i="193"/>
  <c r="J24" i="193"/>
  <c r="K24" i="193"/>
  <c r="L24" i="193"/>
  <c r="M24" i="193"/>
  <c r="N24" i="193"/>
  <c r="O24" i="193"/>
  <c r="P24" i="193"/>
  <c r="B23" i="193"/>
  <c r="B22" i="193"/>
  <c r="B21" i="193"/>
  <c r="B20" i="193"/>
  <c r="B19" i="193"/>
  <c r="B18" i="193"/>
  <c r="O27" i="193"/>
  <c r="N27" i="193"/>
  <c r="M27" i="193"/>
  <c r="L27" i="193"/>
  <c r="K27" i="193"/>
  <c r="J27" i="193"/>
  <c r="I27" i="193"/>
  <c r="H27" i="193"/>
  <c r="G27" i="193"/>
  <c r="F27" i="193"/>
  <c r="E27" i="193"/>
  <c r="D27" i="193"/>
  <c r="C27" i="193"/>
  <c r="B27" i="193"/>
  <c r="A24" i="193"/>
  <c r="A23" i="193"/>
  <c r="A22" i="193"/>
  <c r="A21" i="193"/>
  <c r="A20" i="193"/>
  <c r="A19" i="193"/>
  <c r="A18" i="193"/>
  <c r="A17" i="193"/>
  <c r="A16" i="193"/>
  <c r="A15" i="193"/>
  <c r="A14" i="193"/>
  <c r="A13" i="193"/>
  <c r="A12" i="193"/>
  <c r="A11" i="193"/>
  <c r="A10" i="193"/>
  <c r="A9" i="193"/>
  <c r="A8" i="193"/>
  <c r="A7" i="193"/>
  <c r="A6" i="193"/>
  <c r="A5" i="193"/>
  <c r="B23" i="119"/>
  <c r="B26" i="119"/>
  <c r="U23" i="169" l="1"/>
  <c r="V23" i="169"/>
  <c r="W23" i="169"/>
  <c r="X23" i="169"/>
  <c r="Y23" i="169"/>
  <c r="U24" i="169"/>
  <c r="V24" i="169"/>
  <c r="W24" i="169"/>
  <c r="X24" i="169"/>
  <c r="Y24" i="169"/>
  <c r="U25" i="169"/>
  <c r="V25" i="169"/>
  <c r="W25" i="169"/>
  <c r="X25" i="169"/>
  <c r="Y25" i="169"/>
  <c r="U26" i="169"/>
  <c r="V26" i="169"/>
  <c r="W26" i="169"/>
  <c r="X26" i="169"/>
  <c r="Y26" i="169"/>
  <c r="U27" i="169"/>
  <c r="V27" i="169"/>
  <c r="W27" i="169"/>
  <c r="X27" i="169"/>
  <c r="Y27" i="169"/>
  <c r="U28" i="169"/>
  <c r="V28" i="169"/>
  <c r="W28" i="169"/>
  <c r="X28" i="169"/>
  <c r="Y28" i="169"/>
  <c r="U29" i="169"/>
  <c r="V29" i="169"/>
  <c r="W29" i="169"/>
  <c r="X29" i="169"/>
  <c r="Y29" i="169"/>
  <c r="U30" i="169"/>
  <c r="V30" i="169"/>
  <c r="W30" i="169"/>
  <c r="X30" i="169"/>
  <c r="Y30" i="169"/>
  <c r="U31" i="169"/>
  <c r="V31" i="169"/>
  <c r="W31" i="169"/>
  <c r="X31" i="169"/>
  <c r="Y31" i="169"/>
  <c r="V22" i="169"/>
  <c r="W22" i="169"/>
  <c r="X22" i="169"/>
  <c r="Y22" i="169"/>
  <c r="U22" i="169"/>
  <c r="U8" i="169"/>
  <c r="V8" i="169"/>
  <c r="W8" i="169"/>
  <c r="X8" i="169"/>
  <c r="Y8" i="169"/>
  <c r="U9" i="169"/>
  <c r="V9" i="169"/>
  <c r="W9" i="169"/>
  <c r="X9" i="169"/>
  <c r="Y9" i="169"/>
  <c r="U10" i="169"/>
  <c r="V10" i="169"/>
  <c r="W10" i="169"/>
  <c r="X10" i="169"/>
  <c r="Y10" i="169"/>
  <c r="U11" i="169"/>
  <c r="V11" i="169"/>
  <c r="W11" i="169"/>
  <c r="X11" i="169"/>
  <c r="Y11" i="169"/>
  <c r="U12" i="169"/>
  <c r="V12" i="169"/>
  <c r="W12" i="169"/>
  <c r="X12" i="169"/>
  <c r="Y12" i="169"/>
  <c r="U13" i="169"/>
  <c r="V13" i="169"/>
  <c r="W13" i="169"/>
  <c r="X13" i="169"/>
  <c r="Y13" i="169"/>
  <c r="U14" i="169"/>
  <c r="V14" i="169"/>
  <c r="W14" i="169"/>
  <c r="X14" i="169"/>
  <c r="Y14" i="169"/>
  <c r="U15" i="169"/>
  <c r="V15" i="169"/>
  <c r="W15" i="169"/>
  <c r="X15" i="169"/>
  <c r="Y15" i="169"/>
  <c r="U16" i="169"/>
  <c r="V16" i="169"/>
  <c r="W16" i="169"/>
  <c r="X16" i="169"/>
  <c r="Y16" i="169"/>
  <c r="U17" i="169"/>
  <c r="V17" i="169"/>
  <c r="W17" i="169"/>
  <c r="X17" i="169"/>
  <c r="Y17" i="169"/>
  <c r="U18" i="169"/>
  <c r="V18" i="169"/>
  <c r="W18" i="169"/>
  <c r="X18" i="169"/>
  <c r="Y18" i="169"/>
  <c r="U19" i="169"/>
  <c r="V19" i="169"/>
  <c r="W19" i="169"/>
  <c r="X19" i="169"/>
  <c r="Y19" i="169"/>
  <c r="V7" i="169"/>
  <c r="V21" i="169" s="1"/>
  <c r="W7" i="169"/>
  <c r="W21" i="169" s="1"/>
  <c r="X7" i="169"/>
  <c r="Y7" i="169"/>
  <c r="U7" i="169"/>
  <c r="U21" i="169" s="1"/>
  <c r="Z23" i="169"/>
  <c r="Z24" i="169"/>
  <c r="Z25" i="169"/>
  <c r="Z26" i="169"/>
  <c r="Z27" i="169"/>
  <c r="Z28" i="169"/>
  <c r="Z29" i="169"/>
  <c r="Z30" i="169"/>
  <c r="Z31" i="169"/>
  <c r="Z22" i="169"/>
  <c r="X21" i="169"/>
  <c r="T31" i="169"/>
  <c r="T23" i="169"/>
  <c r="T24" i="169"/>
  <c r="T25" i="169"/>
  <c r="T26" i="169"/>
  <c r="T27" i="169"/>
  <c r="T28" i="169"/>
  <c r="T29" i="169"/>
  <c r="T30" i="169"/>
  <c r="T22" i="169"/>
  <c r="Z9" i="169"/>
  <c r="Z10" i="169"/>
  <c r="Z11" i="169"/>
  <c r="Z12" i="169"/>
  <c r="Z13" i="169"/>
  <c r="Z14" i="169"/>
  <c r="Z15" i="169"/>
  <c r="Z16" i="169"/>
  <c r="Z17" i="169"/>
  <c r="Z18" i="169"/>
  <c r="Z19" i="169"/>
  <c r="Z8" i="169"/>
  <c r="T19" i="169"/>
  <c r="T9" i="169"/>
  <c r="T10" i="169"/>
  <c r="T11" i="169"/>
  <c r="T12" i="169"/>
  <c r="T13" i="169"/>
  <c r="T14" i="169"/>
  <c r="T15" i="169"/>
  <c r="T16" i="169"/>
  <c r="T17" i="169"/>
  <c r="T18" i="169"/>
  <c r="T8" i="169"/>
  <c r="D26" i="123"/>
  <c r="P6" i="176"/>
  <c r="O6" i="176"/>
  <c r="N6" i="176"/>
  <c r="M6" i="176"/>
  <c r="L6" i="176"/>
  <c r="K6" i="176"/>
  <c r="J6" i="176"/>
  <c r="I6" i="176"/>
  <c r="H6" i="176"/>
  <c r="B25" i="129"/>
  <c r="B24" i="129"/>
  <c r="B23" i="129"/>
  <c r="B22" i="129"/>
  <c r="B21" i="129"/>
  <c r="B20" i="129"/>
  <c r="B26" i="129"/>
  <c r="D35" i="128"/>
  <c r="E35" i="128"/>
  <c r="D36" i="128"/>
  <c r="E36" i="128"/>
  <c r="E34" i="128"/>
  <c r="D34" i="128"/>
  <c r="D13" i="128"/>
  <c r="E13" i="128"/>
  <c r="D14" i="128"/>
  <c r="E14" i="128"/>
  <c r="E12" i="128"/>
  <c r="D12" i="128"/>
  <c r="D24" i="128"/>
  <c r="E24" i="128"/>
  <c r="D25" i="128"/>
  <c r="E25" i="128"/>
  <c r="D26" i="128"/>
  <c r="E26" i="128"/>
  <c r="E23" i="128"/>
  <c r="D23" i="128"/>
  <c r="A51" i="52" l="1"/>
  <c r="C26" i="192"/>
  <c r="D26" i="192"/>
  <c r="E26" i="192"/>
  <c r="F26" i="192"/>
  <c r="G26" i="192"/>
  <c r="H26" i="192"/>
  <c r="I26" i="192"/>
  <c r="J26" i="192"/>
  <c r="K26" i="192"/>
  <c r="L26" i="192"/>
  <c r="M26" i="192"/>
  <c r="N26" i="192"/>
  <c r="O26" i="192"/>
  <c r="P26" i="192"/>
  <c r="Q26" i="192"/>
  <c r="R26" i="192"/>
  <c r="S26" i="192"/>
  <c r="T26" i="192"/>
  <c r="U26" i="192"/>
  <c r="V26" i="192"/>
  <c r="W26" i="192"/>
  <c r="X26" i="192"/>
  <c r="Y26" i="192"/>
  <c r="Z26" i="192"/>
  <c r="AA26" i="192"/>
  <c r="AB26" i="192"/>
  <c r="AC26" i="192"/>
  <c r="AD26" i="192"/>
  <c r="AE26" i="192"/>
  <c r="C27" i="192"/>
  <c r="D27" i="192"/>
  <c r="E27" i="192"/>
  <c r="F27" i="192"/>
  <c r="G27" i="192"/>
  <c r="H27" i="192"/>
  <c r="I27" i="192"/>
  <c r="J27" i="192"/>
  <c r="K27" i="192"/>
  <c r="L27" i="192"/>
  <c r="M27" i="192"/>
  <c r="N27" i="192"/>
  <c r="O27" i="192"/>
  <c r="P27" i="192"/>
  <c r="Q27" i="192"/>
  <c r="R27" i="192"/>
  <c r="S27" i="192"/>
  <c r="T27" i="192"/>
  <c r="U27" i="192"/>
  <c r="V27" i="192"/>
  <c r="W27" i="192"/>
  <c r="X27" i="192"/>
  <c r="Y27" i="192"/>
  <c r="Z27" i="192"/>
  <c r="AA27" i="192"/>
  <c r="AB27" i="192"/>
  <c r="AC27" i="192"/>
  <c r="AD27" i="192"/>
  <c r="AE27" i="192"/>
  <c r="B27" i="192"/>
  <c r="B26" i="192"/>
  <c r="A27" i="192"/>
  <c r="A29" i="191" l="1"/>
  <c r="A52" i="191"/>
  <c r="O8" i="191"/>
  <c r="O9" i="191"/>
  <c r="O10" i="191"/>
  <c r="O11" i="191"/>
  <c r="O12" i="191"/>
  <c r="O13" i="191"/>
  <c r="O14" i="191"/>
  <c r="O15" i="191"/>
  <c r="O16" i="191"/>
  <c r="O17" i="191"/>
  <c r="O18" i="191"/>
  <c r="O19" i="191"/>
  <c r="O20" i="191"/>
  <c r="O21" i="191"/>
  <c r="O22" i="191"/>
  <c r="O23" i="191"/>
  <c r="O24" i="191"/>
  <c r="O25" i="191"/>
  <c r="O26" i="191"/>
  <c r="O27" i="191"/>
  <c r="O28" i="191"/>
  <c r="O29" i="191"/>
  <c r="O30" i="191"/>
  <c r="O31" i="191"/>
  <c r="O32" i="191"/>
  <c r="O33" i="191"/>
  <c r="O34" i="191"/>
  <c r="O35" i="191"/>
  <c r="O36" i="191"/>
  <c r="O37" i="191"/>
  <c r="O38" i="191"/>
  <c r="O39" i="191"/>
  <c r="O40" i="191"/>
  <c r="O41" i="191"/>
  <c r="O42" i="191"/>
  <c r="O43" i="191"/>
  <c r="O44" i="191"/>
  <c r="O45" i="191"/>
  <c r="O46" i="191"/>
  <c r="O47" i="191"/>
  <c r="O48" i="191"/>
  <c r="O49" i="191"/>
  <c r="O50" i="191"/>
  <c r="O51" i="191"/>
  <c r="O52" i="191"/>
  <c r="O53" i="191"/>
  <c r="O54" i="191"/>
  <c r="O55" i="191"/>
  <c r="O56" i="191"/>
  <c r="O57" i="191"/>
  <c r="O58" i="191"/>
  <c r="O59" i="191"/>
  <c r="O60" i="191"/>
  <c r="O61" i="191"/>
  <c r="O62" i="191"/>
  <c r="O63" i="191"/>
  <c r="O64" i="191"/>
  <c r="O65" i="191"/>
  <c r="O66" i="191"/>
  <c r="O67" i="191"/>
  <c r="O68" i="191"/>
  <c r="O69" i="191"/>
  <c r="O70" i="191"/>
  <c r="O71" i="191"/>
  <c r="O72" i="191"/>
  <c r="O73" i="191"/>
  <c r="O74" i="191"/>
  <c r="O75" i="191"/>
  <c r="O76" i="191"/>
  <c r="O7" i="191"/>
  <c r="O6" i="191"/>
  <c r="A30" i="191" l="1"/>
  <c r="A53" i="191" s="1"/>
  <c r="A6" i="191"/>
  <c r="N8" i="191"/>
  <c r="N9" i="191"/>
  <c r="N10" i="191"/>
  <c r="N11" i="191"/>
  <c r="N12" i="191"/>
  <c r="N13" i="191"/>
  <c r="N14" i="191"/>
  <c r="N15" i="191"/>
  <c r="N16" i="191"/>
  <c r="N17" i="191"/>
  <c r="N18" i="191"/>
  <c r="N19" i="191"/>
  <c r="N20" i="191"/>
  <c r="N21" i="191"/>
  <c r="N22" i="191"/>
  <c r="N23" i="191"/>
  <c r="N24" i="191"/>
  <c r="N25" i="191"/>
  <c r="N26" i="191"/>
  <c r="N27" i="191"/>
  <c r="N28" i="191"/>
  <c r="N29" i="191"/>
  <c r="N30" i="191"/>
  <c r="N31" i="191"/>
  <c r="N32" i="191"/>
  <c r="N33" i="191"/>
  <c r="N34" i="191"/>
  <c r="N35" i="191"/>
  <c r="N36" i="191"/>
  <c r="N37" i="191"/>
  <c r="N38" i="191"/>
  <c r="N39" i="191"/>
  <c r="N40" i="191"/>
  <c r="N41" i="191"/>
  <c r="N42" i="191"/>
  <c r="N43" i="191"/>
  <c r="N44" i="191"/>
  <c r="N45" i="191"/>
  <c r="N46" i="191"/>
  <c r="N47" i="191"/>
  <c r="N48" i="191"/>
  <c r="N49" i="191"/>
  <c r="N50" i="191"/>
  <c r="N51" i="191"/>
  <c r="N52" i="191"/>
  <c r="N53" i="191"/>
  <c r="N54" i="191"/>
  <c r="N55" i="191"/>
  <c r="N56" i="191"/>
  <c r="N57" i="191"/>
  <c r="N58" i="191"/>
  <c r="N59" i="191"/>
  <c r="N60" i="191"/>
  <c r="N61" i="191"/>
  <c r="N62" i="191"/>
  <c r="N63" i="191"/>
  <c r="N64" i="191"/>
  <c r="N65" i="191"/>
  <c r="N66" i="191"/>
  <c r="N67" i="191"/>
  <c r="N68" i="191"/>
  <c r="N69" i="191"/>
  <c r="N70" i="191"/>
  <c r="N71" i="191"/>
  <c r="N72" i="191"/>
  <c r="N73" i="191"/>
  <c r="N74" i="191"/>
  <c r="N75" i="191"/>
  <c r="N76" i="191"/>
  <c r="N7" i="191"/>
  <c r="N6" i="191"/>
  <c r="K8" i="191"/>
  <c r="L8" i="191"/>
  <c r="M8" i="191"/>
  <c r="K9" i="191"/>
  <c r="L9" i="191"/>
  <c r="M9" i="191"/>
  <c r="K10" i="191"/>
  <c r="L10" i="191"/>
  <c r="M10" i="191"/>
  <c r="K11" i="191"/>
  <c r="L11" i="191"/>
  <c r="M11" i="191"/>
  <c r="K12" i="191"/>
  <c r="L12" i="191"/>
  <c r="M12" i="191"/>
  <c r="K13" i="191"/>
  <c r="L13" i="191"/>
  <c r="M13" i="191"/>
  <c r="K14" i="191"/>
  <c r="L14" i="191"/>
  <c r="M14" i="191"/>
  <c r="K15" i="191"/>
  <c r="L15" i="191"/>
  <c r="M15" i="191"/>
  <c r="K16" i="191"/>
  <c r="L16" i="191"/>
  <c r="M16" i="191"/>
  <c r="K17" i="191"/>
  <c r="L17" i="191"/>
  <c r="M17" i="191"/>
  <c r="K18" i="191"/>
  <c r="L18" i="191"/>
  <c r="M18" i="191"/>
  <c r="K19" i="191"/>
  <c r="L19" i="191"/>
  <c r="M19" i="191"/>
  <c r="K20" i="191"/>
  <c r="L20" i="191"/>
  <c r="M20" i="191"/>
  <c r="K21" i="191"/>
  <c r="L21" i="191"/>
  <c r="M21" i="191"/>
  <c r="K22" i="191"/>
  <c r="L22" i="191"/>
  <c r="M22" i="191"/>
  <c r="K23" i="191"/>
  <c r="L23" i="191"/>
  <c r="M23" i="191"/>
  <c r="K24" i="191"/>
  <c r="L24" i="191"/>
  <c r="M24" i="191"/>
  <c r="K25" i="191"/>
  <c r="L25" i="191"/>
  <c r="M25" i="191"/>
  <c r="K26" i="191"/>
  <c r="L26" i="191"/>
  <c r="M26" i="191"/>
  <c r="K27" i="191"/>
  <c r="L27" i="191"/>
  <c r="M27" i="191"/>
  <c r="K28" i="191"/>
  <c r="L28" i="191"/>
  <c r="M28" i="191"/>
  <c r="K29" i="191"/>
  <c r="L29" i="191"/>
  <c r="M29" i="191"/>
  <c r="K30" i="191"/>
  <c r="L30" i="191"/>
  <c r="M30" i="191"/>
  <c r="K31" i="191"/>
  <c r="L31" i="191"/>
  <c r="M31" i="191"/>
  <c r="K32" i="191"/>
  <c r="L32" i="191"/>
  <c r="M32" i="191"/>
  <c r="K33" i="191"/>
  <c r="L33" i="191"/>
  <c r="M33" i="191"/>
  <c r="K34" i="191"/>
  <c r="L34" i="191"/>
  <c r="M34" i="191"/>
  <c r="K35" i="191"/>
  <c r="L35" i="191"/>
  <c r="M35" i="191"/>
  <c r="K36" i="191"/>
  <c r="L36" i="191"/>
  <c r="M36" i="191"/>
  <c r="K37" i="191"/>
  <c r="L37" i="191"/>
  <c r="M37" i="191"/>
  <c r="K38" i="191"/>
  <c r="L38" i="191"/>
  <c r="M38" i="191"/>
  <c r="K39" i="191"/>
  <c r="L39" i="191"/>
  <c r="M39" i="191"/>
  <c r="K40" i="191"/>
  <c r="L40" i="191"/>
  <c r="M40" i="191"/>
  <c r="K41" i="191"/>
  <c r="L41" i="191"/>
  <c r="M41" i="191"/>
  <c r="K42" i="191"/>
  <c r="L42" i="191"/>
  <c r="M42" i="191"/>
  <c r="K43" i="191"/>
  <c r="L43" i="191"/>
  <c r="M43" i="191"/>
  <c r="K44" i="191"/>
  <c r="L44" i="191"/>
  <c r="M44" i="191"/>
  <c r="K45" i="191"/>
  <c r="L45" i="191"/>
  <c r="M45" i="191"/>
  <c r="K46" i="191"/>
  <c r="L46" i="191"/>
  <c r="M46" i="191"/>
  <c r="K47" i="191"/>
  <c r="L47" i="191"/>
  <c r="M47" i="191"/>
  <c r="K48" i="191"/>
  <c r="L48" i="191"/>
  <c r="M48" i="191"/>
  <c r="K49" i="191"/>
  <c r="L49" i="191"/>
  <c r="M49" i="191"/>
  <c r="K50" i="191"/>
  <c r="L50" i="191"/>
  <c r="M50" i="191"/>
  <c r="K51" i="191"/>
  <c r="L51" i="191"/>
  <c r="M51" i="191"/>
  <c r="K52" i="191"/>
  <c r="L52" i="191"/>
  <c r="M52" i="191"/>
  <c r="K53" i="191"/>
  <c r="L53" i="191"/>
  <c r="M53" i="191"/>
  <c r="K54" i="191"/>
  <c r="L54" i="191"/>
  <c r="M54" i="191"/>
  <c r="K55" i="191"/>
  <c r="L55" i="191"/>
  <c r="M55" i="191"/>
  <c r="K56" i="191"/>
  <c r="M56" i="191"/>
  <c r="K57" i="191"/>
  <c r="M57" i="191"/>
  <c r="K58" i="191"/>
  <c r="M58" i="191"/>
  <c r="K59" i="191"/>
  <c r="M59" i="191"/>
  <c r="K60" i="191"/>
  <c r="M60" i="191"/>
  <c r="K61" i="191"/>
  <c r="M61" i="191"/>
  <c r="K62" i="191"/>
  <c r="M62" i="191"/>
  <c r="K63" i="191"/>
  <c r="M63" i="191"/>
  <c r="K64" i="191"/>
  <c r="M64" i="191"/>
  <c r="K65" i="191"/>
  <c r="M65" i="191"/>
  <c r="K66" i="191"/>
  <c r="M66" i="191"/>
  <c r="K67" i="191"/>
  <c r="M67" i="191"/>
  <c r="K68" i="191"/>
  <c r="M68" i="191"/>
  <c r="K69" i="191"/>
  <c r="M69" i="191"/>
  <c r="K70" i="191"/>
  <c r="M70" i="191"/>
  <c r="K71" i="191"/>
  <c r="M71" i="191"/>
  <c r="K72" i="191"/>
  <c r="M72" i="191"/>
  <c r="K73" i="191"/>
  <c r="M73" i="191"/>
  <c r="K74" i="191"/>
  <c r="M74" i="191"/>
  <c r="K75" i="191"/>
  <c r="M75" i="191"/>
  <c r="K76" i="191"/>
  <c r="M76" i="191"/>
  <c r="M6" i="191"/>
  <c r="L6" i="191"/>
  <c r="M7" i="191"/>
  <c r="L7" i="191"/>
  <c r="K7" i="191"/>
  <c r="A50" i="52"/>
  <c r="A53" i="52" l="1"/>
  <c r="A48" i="52"/>
  <c r="A47" i="52"/>
  <c r="A46" i="52"/>
  <c r="A45" i="52"/>
  <c r="A44" i="52"/>
  <c r="A42" i="52"/>
  <c r="A41" i="52"/>
  <c r="A40" i="52"/>
  <c r="A39" i="52"/>
  <c r="M9" i="146" l="1"/>
  <c r="A10" i="146"/>
  <c r="A11" i="146"/>
  <c r="A12" i="146"/>
  <c r="A13" i="146"/>
  <c r="A14" i="146"/>
  <c r="A9" i="146"/>
  <c r="A8" i="146"/>
  <c r="A9" i="145"/>
  <c r="A10" i="145"/>
  <c r="A11" i="145"/>
  <c r="A12" i="145"/>
  <c r="A13" i="145"/>
  <c r="A8" i="145"/>
  <c r="D57" i="189"/>
  <c r="D56" i="189"/>
  <c r="D55" i="189"/>
  <c r="D54" i="189"/>
  <c r="D53" i="189"/>
  <c r="D52" i="189"/>
  <c r="D50" i="189"/>
  <c r="D41" i="189"/>
  <c r="D40" i="189"/>
  <c r="D39" i="189"/>
  <c r="D38" i="189"/>
  <c r="D37" i="189"/>
  <c r="D36" i="189"/>
  <c r="D34" i="189"/>
  <c r="E54" i="189" l="1"/>
  <c r="E40" i="189"/>
  <c r="E52" i="189"/>
  <c r="E57" i="189"/>
  <c r="E56" i="189"/>
  <c r="E37" i="189"/>
  <c r="E39" i="189"/>
  <c r="E41" i="189"/>
  <c r="E53" i="189"/>
  <c r="E55" i="189"/>
  <c r="E36" i="189"/>
  <c r="E38" i="189"/>
  <c r="A35" i="52" l="1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A9" i="52"/>
  <c r="A8" i="52"/>
  <c r="A7" i="52"/>
  <c r="A6" i="52"/>
  <c r="B10" i="150" l="1"/>
  <c r="C10" i="150"/>
  <c r="D10" i="150"/>
  <c r="E10" i="150"/>
  <c r="F10" i="150"/>
  <c r="G10" i="150"/>
  <c r="H10" i="150"/>
  <c r="I10" i="150"/>
  <c r="P10" i="150" s="1"/>
  <c r="J10" i="150"/>
  <c r="K10" i="150"/>
  <c r="L10" i="150"/>
  <c r="M10" i="150"/>
  <c r="N10" i="150"/>
  <c r="O10" i="150"/>
  <c r="P37" i="182" l="1"/>
  <c r="P36" i="182"/>
  <c r="P35" i="182"/>
  <c r="P34" i="182"/>
  <c r="P33" i="182"/>
  <c r="P32" i="182"/>
  <c r="P31" i="182"/>
  <c r="P30" i="182"/>
  <c r="P29" i="182"/>
  <c r="P28" i="182"/>
  <c r="O27" i="182"/>
  <c r="N27" i="182"/>
  <c r="M27" i="182"/>
  <c r="L27" i="182"/>
  <c r="K27" i="182"/>
  <c r="J27" i="182"/>
  <c r="I27" i="182"/>
  <c r="H27" i="182"/>
  <c r="G27" i="182"/>
  <c r="F27" i="182"/>
  <c r="E27" i="182"/>
  <c r="D27" i="182"/>
  <c r="C27" i="182"/>
  <c r="B27" i="182"/>
  <c r="Q24" i="182"/>
  <c r="O24" i="182"/>
  <c r="N24" i="182"/>
  <c r="M24" i="182"/>
  <c r="L24" i="182"/>
  <c r="K24" i="182"/>
  <c r="J24" i="182"/>
  <c r="I24" i="182"/>
  <c r="H24" i="182"/>
  <c r="G24" i="182"/>
  <c r="F24" i="182"/>
  <c r="E24" i="182"/>
  <c r="D24" i="182"/>
  <c r="C24" i="182"/>
  <c r="B24" i="182"/>
  <c r="A24" i="182"/>
  <c r="Q23" i="182"/>
  <c r="O23" i="182"/>
  <c r="N23" i="182"/>
  <c r="M23" i="182"/>
  <c r="L23" i="182"/>
  <c r="K23" i="182"/>
  <c r="J23" i="182"/>
  <c r="I23" i="182"/>
  <c r="H23" i="182"/>
  <c r="G23" i="182"/>
  <c r="F23" i="182"/>
  <c r="E23" i="182"/>
  <c r="D23" i="182"/>
  <c r="C23" i="182"/>
  <c r="B23" i="182"/>
  <c r="A23" i="182"/>
  <c r="Q22" i="182"/>
  <c r="O22" i="182"/>
  <c r="N22" i="182"/>
  <c r="M22" i="182"/>
  <c r="L22" i="182"/>
  <c r="K22" i="182"/>
  <c r="J22" i="182"/>
  <c r="I22" i="182"/>
  <c r="H22" i="182"/>
  <c r="G22" i="182"/>
  <c r="F22" i="182"/>
  <c r="E22" i="182"/>
  <c r="D22" i="182"/>
  <c r="C22" i="182"/>
  <c r="B22" i="182"/>
  <c r="A22" i="182"/>
  <c r="Q21" i="182"/>
  <c r="O21" i="182"/>
  <c r="N21" i="182"/>
  <c r="M21" i="182"/>
  <c r="L21" i="182"/>
  <c r="K21" i="182"/>
  <c r="J21" i="182"/>
  <c r="I21" i="182"/>
  <c r="H21" i="182"/>
  <c r="G21" i="182"/>
  <c r="F21" i="182"/>
  <c r="E21" i="182"/>
  <c r="D21" i="182"/>
  <c r="C21" i="182"/>
  <c r="B21" i="182"/>
  <c r="A21" i="182"/>
  <c r="Q20" i="182"/>
  <c r="O20" i="182"/>
  <c r="N20" i="182"/>
  <c r="M20" i="182"/>
  <c r="L20" i="182"/>
  <c r="K20" i="182"/>
  <c r="J20" i="182"/>
  <c r="I20" i="182"/>
  <c r="H20" i="182"/>
  <c r="G20" i="182"/>
  <c r="F20" i="182"/>
  <c r="E20" i="182"/>
  <c r="D20" i="182"/>
  <c r="C20" i="182"/>
  <c r="B20" i="182"/>
  <c r="A20" i="182"/>
  <c r="Q19" i="182"/>
  <c r="O19" i="182"/>
  <c r="N19" i="182"/>
  <c r="M19" i="182"/>
  <c r="L19" i="182"/>
  <c r="K19" i="182"/>
  <c r="J19" i="182"/>
  <c r="I19" i="182"/>
  <c r="H19" i="182"/>
  <c r="G19" i="182"/>
  <c r="F19" i="182"/>
  <c r="E19" i="182"/>
  <c r="D19" i="182"/>
  <c r="C19" i="182"/>
  <c r="B19" i="182"/>
  <c r="A19" i="182"/>
  <c r="Q18" i="182"/>
  <c r="O18" i="182"/>
  <c r="N18" i="182"/>
  <c r="M18" i="182"/>
  <c r="L18" i="182"/>
  <c r="K18" i="182"/>
  <c r="J18" i="182"/>
  <c r="I18" i="182"/>
  <c r="H18" i="182"/>
  <c r="G18" i="182"/>
  <c r="F18" i="182"/>
  <c r="E18" i="182"/>
  <c r="D18" i="182"/>
  <c r="C18" i="182"/>
  <c r="B18" i="182"/>
  <c r="A18" i="182"/>
  <c r="P17" i="182"/>
  <c r="R17" i="182" s="1"/>
  <c r="A17" i="182"/>
  <c r="P16" i="182"/>
  <c r="R16" i="182" s="1"/>
  <c r="A16" i="182"/>
  <c r="P15" i="182"/>
  <c r="P21" i="182" s="1"/>
  <c r="A15" i="182"/>
  <c r="P14" i="182"/>
  <c r="R14" i="182" s="1"/>
  <c r="A14" i="182"/>
  <c r="P13" i="182"/>
  <c r="A13" i="182"/>
  <c r="P12" i="182"/>
  <c r="A12" i="182"/>
  <c r="P11" i="182"/>
  <c r="R11" i="182" s="1"/>
  <c r="A11" i="182"/>
  <c r="P10" i="182"/>
  <c r="R10" i="182" s="1"/>
  <c r="A10" i="182"/>
  <c r="P9" i="182"/>
  <c r="A9" i="182"/>
  <c r="P8" i="182"/>
  <c r="R8" i="182" s="1"/>
  <c r="A8" i="182"/>
  <c r="P7" i="182"/>
  <c r="R7" i="182" s="1"/>
  <c r="A7" i="182"/>
  <c r="P6" i="182"/>
  <c r="R6" i="182" s="1"/>
  <c r="A6" i="182"/>
  <c r="A5" i="182"/>
  <c r="C27" i="134"/>
  <c r="D27" i="134"/>
  <c r="E27" i="134"/>
  <c r="F27" i="134"/>
  <c r="G27" i="134"/>
  <c r="H27" i="134"/>
  <c r="I27" i="134"/>
  <c r="J27" i="134"/>
  <c r="K27" i="134"/>
  <c r="L27" i="134"/>
  <c r="M27" i="134"/>
  <c r="N27" i="134"/>
  <c r="O27" i="134"/>
  <c r="B27" i="134"/>
  <c r="P20" i="182" l="1"/>
  <c r="P23" i="182"/>
  <c r="P24" i="182"/>
  <c r="P19" i="182"/>
  <c r="R12" i="182"/>
  <c r="R20" i="182" s="1"/>
  <c r="R9" i="182"/>
  <c r="R19" i="182" s="1"/>
  <c r="R13" i="182"/>
  <c r="P18" i="182"/>
  <c r="P22" i="182"/>
  <c r="R15" i="182"/>
  <c r="R21" i="182" s="1"/>
  <c r="R18" i="182"/>
  <c r="F58" i="113"/>
  <c r="E58" i="113"/>
  <c r="D58" i="113"/>
  <c r="F51" i="113"/>
  <c r="E51" i="113"/>
  <c r="D51" i="113"/>
  <c r="F44" i="113"/>
  <c r="E44" i="113"/>
  <c r="H44" i="113" s="1"/>
  <c r="D44" i="113"/>
  <c r="F37" i="113"/>
  <c r="E37" i="113"/>
  <c r="G36" i="113" s="1"/>
  <c r="D37" i="113"/>
  <c r="F30" i="113"/>
  <c r="E30" i="113"/>
  <c r="D30" i="113"/>
  <c r="F23" i="113"/>
  <c r="E23" i="113"/>
  <c r="G19" i="113" s="1"/>
  <c r="D23" i="113"/>
  <c r="F16" i="113"/>
  <c r="E16" i="113"/>
  <c r="G14" i="113" s="1"/>
  <c r="D16" i="113"/>
  <c r="F58" i="112"/>
  <c r="E58" i="112"/>
  <c r="G56" i="112" s="1"/>
  <c r="D58" i="112"/>
  <c r="F51" i="112"/>
  <c r="E51" i="112"/>
  <c r="D51" i="112"/>
  <c r="F44" i="112"/>
  <c r="E44" i="112"/>
  <c r="G43" i="112" s="1"/>
  <c r="D44" i="112"/>
  <c r="F37" i="112"/>
  <c r="E37" i="112"/>
  <c r="D37" i="112"/>
  <c r="F30" i="112"/>
  <c r="E30" i="112"/>
  <c r="D30" i="112"/>
  <c r="F23" i="112"/>
  <c r="E23" i="112"/>
  <c r="D23" i="112"/>
  <c r="E16" i="112"/>
  <c r="G12" i="112" s="1"/>
  <c r="F16" i="112"/>
  <c r="D16" i="112"/>
  <c r="P37" i="134"/>
  <c r="P36" i="134"/>
  <c r="P35" i="134"/>
  <c r="P34" i="134"/>
  <c r="P33" i="134"/>
  <c r="P32" i="134"/>
  <c r="P31" i="134"/>
  <c r="P30" i="134"/>
  <c r="P29" i="134"/>
  <c r="P28" i="134"/>
  <c r="H58" i="113"/>
  <c r="H56" i="113"/>
  <c r="H55" i="113"/>
  <c r="H54" i="113"/>
  <c r="H53" i="113"/>
  <c r="H51" i="113"/>
  <c r="H49" i="113"/>
  <c r="H48" i="113"/>
  <c r="H47" i="113"/>
  <c r="H46" i="113"/>
  <c r="H42" i="113"/>
  <c r="H41" i="113"/>
  <c r="H40" i="113"/>
  <c r="H39" i="113"/>
  <c r="H35" i="113"/>
  <c r="H34" i="113"/>
  <c r="H33" i="113"/>
  <c r="H32" i="113"/>
  <c r="H30" i="113"/>
  <c r="H28" i="113"/>
  <c r="H27" i="113"/>
  <c r="H26" i="113"/>
  <c r="H25" i="113"/>
  <c r="H23" i="113"/>
  <c r="H21" i="113"/>
  <c r="H20" i="113"/>
  <c r="H19" i="113"/>
  <c r="H18" i="113"/>
  <c r="H16" i="113"/>
  <c r="H14" i="113"/>
  <c r="H13" i="113"/>
  <c r="H12" i="113"/>
  <c r="H11" i="113"/>
  <c r="G57" i="113"/>
  <c r="G56" i="113"/>
  <c r="G55" i="113"/>
  <c r="G54" i="113"/>
  <c r="G53" i="113"/>
  <c r="G50" i="113"/>
  <c r="G49" i="113"/>
  <c r="G48" i="113"/>
  <c r="G47" i="113"/>
  <c r="G51" i="113" s="1"/>
  <c r="G46" i="113"/>
  <c r="G42" i="113"/>
  <c r="G41" i="113"/>
  <c r="G34" i="113"/>
  <c r="G33" i="113"/>
  <c r="G29" i="113"/>
  <c r="G28" i="113"/>
  <c r="G27" i="113"/>
  <c r="G26" i="113"/>
  <c r="G25" i="113"/>
  <c r="G21" i="113"/>
  <c r="G20" i="113"/>
  <c r="G12" i="113"/>
  <c r="G13" i="113"/>
  <c r="G11" i="113"/>
  <c r="G18" i="112"/>
  <c r="C56" i="113"/>
  <c r="C55" i="113"/>
  <c r="C54" i="113"/>
  <c r="C53" i="113"/>
  <c r="C49" i="113"/>
  <c r="C48" i="113"/>
  <c r="C47" i="113"/>
  <c r="C46" i="113"/>
  <c r="C42" i="113"/>
  <c r="C41" i="113"/>
  <c r="C40" i="113"/>
  <c r="C39" i="113"/>
  <c r="C35" i="113"/>
  <c r="C34" i="113"/>
  <c r="C33" i="113"/>
  <c r="C32" i="113"/>
  <c r="C28" i="113"/>
  <c r="C27" i="113"/>
  <c r="C26" i="113"/>
  <c r="C25" i="113"/>
  <c r="C21" i="113"/>
  <c r="C20" i="113"/>
  <c r="C19" i="113"/>
  <c r="C18" i="113"/>
  <c r="H58" i="112"/>
  <c r="G57" i="112"/>
  <c r="H56" i="112"/>
  <c r="H55" i="112"/>
  <c r="G55" i="112"/>
  <c r="H54" i="112"/>
  <c r="H53" i="112"/>
  <c r="G53" i="112"/>
  <c r="H51" i="112"/>
  <c r="G50" i="112"/>
  <c r="H49" i="112"/>
  <c r="G49" i="112"/>
  <c r="H48" i="112"/>
  <c r="G48" i="112"/>
  <c r="H47" i="112"/>
  <c r="G47" i="112"/>
  <c r="H46" i="112"/>
  <c r="G46" i="112"/>
  <c r="H44" i="112"/>
  <c r="H42" i="112"/>
  <c r="G42" i="112"/>
  <c r="H41" i="112"/>
  <c r="H40" i="112"/>
  <c r="G40" i="112"/>
  <c r="H39" i="112"/>
  <c r="H37" i="112"/>
  <c r="G36" i="112"/>
  <c r="H35" i="112"/>
  <c r="G35" i="112"/>
  <c r="H34" i="112"/>
  <c r="G34" i="112"/>
  <c r="H33" i="112"/>
  <c r="G33" i="112"/>
  <c r="H32" i="112"/>
  <c r="G32" i="112"/>
  <c r="H30" i="112"/>
  <c r="G29" i="112"/>
  <c r="H28" i="112"/>
  <c r="G28" i="112"/>
  <c r="H27" i="112"/>
  <c r="G27" i="112"/>
  <c r="H26" i="112"/>
  <c r="G26" i="112"/>
  <c r="H25" i="112"/>
  <c r="G25" i="112"/>
  <c r="H23" i="112"/>
  <c r="G22" i="112"/>
  <c r="H21" i="112"/>
  <c r="G21" i="112"/>
  <c r="H20" i="112"/>
  <c r="G20" i="112"/>
  <c r="H19" i="112"/>
  <c r="G19" i="112"/>
  <c r="H18" i="112"/>
  <c r="H14" i="112"/>
  <c r="H13" i="112"/>
  <c r="H12" i="112"/>
  <c r="H11" i="112"/>
  <c r="G14" i="112"/>
  <c r="G13" i="112"/>
  <c r="K14" i="112"/>
  <c r="K13" i="112"/>
  <c r="K12" i="112"/>
  <c r="K11" i="112"/>
  <c r="K16" i="112"/>
  <c r="C11" i="113"/>
  <c r="C12" i="113"/>
  <c r="C13" i="113"/>
  <c r="C14" i="113"/>
  <c r="R23" i="182" l="1"/>
  <c r="R24" i="182"/>
  <c r="R22" i="182"/>
  <c r="G39" i="113"/>
  <c r="G43" i="113"/>
  <c r="G40" i="113"/>
  <c r="G35" i="113"/>
  <c r="H37" i="113"/>
  <c r="G32" i="113"/>
  <c r="G37" i="113" s="1"/>
  <c r="G18" i="113"/>
  <c r="G23" i="113" s="1"/>
  <c r="G22" i="113"/>
  <c r="G15" i="113"/>
  <c r="G54" i="112"/>
  <c r="G58" i="112" s="1"/>
  <c r="G51" i="112"/>
  <c r="G16" i="113"/>
  <c r="G39" i="112"/>
  <c r="G44" i="112" s="1"/>
  <c r="G41" i="112"/>
  <c r="G23" i="112"/>
  <c r="H16" i="112"/>
  <c r="G15" i="112"/>
  <c r="G11" i="112"/>
  <c r="G16" i="112" s="1"/>
  <c r="G37" i="112"/>
  <c r="G58" i="113"/>
  <c r="G44" i="113"/>
  <c r="G30" i="113"/>
  <c r="G30" i="112"/>
  <c r="E33" i="132" l="1"/>
  <c r="E32" i="132"/>
  <c r="E31" i="132"/>
  <c r="E30" i="132"/>
  <c r="E34" i="132"/>
  <c r="D33" i="132"/>
  <c r="D32" i="132"/>
  <c r="D31" i="132"/>
  <c r="D30" i="132"/>
  <c r="B25" i="119"/>
  <c r="C45" i="132"/>
  <c r="D45" i="132"/>
  <c r="E45" i="132"/>
  <c r="F45" i="132"/>
  <c r="B45" i="132"/>
  <c r="I45" i="132" l="1"/>
  <c r="I44" i="132"/>
  <c r="I43" i="132"/>
  <c r="I42" i="132"/>
  <c r="I41" i="132"/>
  <c r="H45" i="132"/>
  <c r="H44" i="132"/>
  <c r="H43" i="132"/>
  <c r="H42" i="132"/>
  <c r="H41" i="132"/>
  <c r="C40" i="132"/>
  <c r="D40" i="132"/>
  <c r="E40" i="132"/>
  <c r="F40" i="132"/>
  <c r="B40" i="132"/>
  <c r="G47" i="110"/>
  <c r="G48" i="110"/>
  <c r="G49" i="110"/>
  <c r="G50" i="110"/>
  <c r="G51" i="110"/>
  <c r="G46" i="110"/>
  <c r="G38" i="110"/>
  <c r="G39" i="110"/>
  <c r="G40" i="110"/>
  <c r="G41" i="110"/>
  <c r="G42" i="110"/>
  <c r="G37" i="110"/>
  <c r="G29" i="110"/>
  <c r="G30" i="110"/>
  <c r="G31" i="110"/>
  <c r="G32" i="110"/>
  <c r="G33" i="110"/>
  <c r="G28" i="110"/>
  <c r="G20" i="110"/>
  <c r="G21" i="110"/>
  <c r="G22" i="110"/>
  <c r="G23" i="110"/>
  <c r="G24" i="110"/>
  <c r="G19" i="110"/>
  <c r="K47" i="110"/>
  <c r="K48" i="110"/>
  <c r="K49" i="110"/>
  <c r="K51" i="110"/>
  <c r="K46" i="110"/>
  <c r="K38" i="110"/>
  <c r="K39" i="110"/>
  <c r="K40" i="110"/>
  <c r="K42" i="110"/>
  <c r="K37" i="110"/>
  <c r="K29" i="110"/>
  <c r="K30" i="110"/>
  <c r="K31" i="110"/>
  <c r="K33" i="110"/>
  <c r="K28" i="110"/>
  <c r="K20" i="110"/>
  <c r="K21" i="110"/>
  <c r="K22" i="110"/>
  <c r="K24" i="110"/>
  <c r="K19" i="110"/>
  <c r="H52" i="110"/>
  <c r="H43" i="110"/>
  <c r="H34" i="110"/>
  <c r="H25" i="110"/>
  <c r="H16" i="110"/>
  <c r="J52" i="110" l="1"/>
  <c r="I52" i="110"/>
  <c r="F52" i="110"/>
  <c r="E52" i="110"/>
  <c r="D52" i="110"/>
  <c r="H51" i="110"/>
  <c r="H49" i="110"/>
  <c r="H48" i="110"/>
  <c r="H47" i="110"/>
  <c r="H46" i="110"/>
  <c r="J43" i="110"/>
  <c r="I43" i="110"/>
  <c r="F43" i="110"/>
  <c r="E43" i="110"/>
  <c r="D43" i="110"/>
  <c r="H42" i="110"/>
  <c r="H40" i="110"/>
  <c r="H39" i="110"/>
  <c r="H38" i="110"/>
  <c r="H37" i="110"/>
  <c r="J34" i="110"/>
  <c r="I34" i="110"/>
  <c r="F34" i="110"/>
  <c r="E34" i="110"/>
  <c r="D34" i="110"/>
  <c r="H33" i="110"/>
  <c r="H31" i="110"/>
  <c r="H30" i="110"/>
  <c r="H29" i="110"/>
  <c r="H28" i="110"/>
  <c r="J25" i="110"/>
  <c r="I25" i="110"/>
  <c r="F25" i="110"/>
  <c r="E25" i="110"/>
  <c r="D25" i="110"/>
  <c r="H24" i="110"/>
  <c r="H22" i="110"/>
  <c r="H21" i="110"/>
  <c r="H20" i="110"/>
  <c r="H19" i="110"/>
  <c r="G16" i="110"/>
  <c r="I16" i="110"/>
  <c r="J16" i="110"/>
  <c r="F16" i="110"/>
  <c r="E16" i="110"/>
  <c r="D16" i="110"/>
  <c r="K25" i="110" l="1"/>
  <c r="G52" i="110"/>
  <c r="G43" i="110"/>
  <c r="G34" i="110"/>
  <c r="G25" i="110"/>
  <c r="K34" i="110" l="1"/>
  <c r="K43" i="110"/>
  <c r="K52" i="110"/>
  <c r="H11" i="110" l="1"/>
  <c r="H12" i="110"/>
  <c r="H13" i="110"/>
  <c r="H15" i="110"/>
  <c r="K15" i="110"/>
  <c r="C26" i="168"/>
  <c r="C25" i="168"/>
  <c r="K13" i="110" l="1"/>
  <c r="A4" i="52"/>
  <c r="J6" i="177"/>
  <c r="I6" i="177"/>
  <c r="H6" i="177"/>
  <c r="G6" i="177"/>
  <c r="H22" i="177" l="1"/>
  <c r="H24" i="177"/>
  <c r="H25" i="177"/>
  <c r="H26" i="177"/>
  <c r="H27" i="177"/>
  <c r="H28" i="177"/>
  <c r="H29" i="177"/>
  <c r="H30" i="177"/>
  <c r="H31" i="177"/>
  <c r="H32" i="177"/>
  <c r="H23" i="177"/>
  <c r="G24" i="177"/>
  <c r="G25" i="177"/>
  <c r="G26" i="177"/>
  <c r="G27" i="177"/>
  <c r="G28" i="177"/>
  <c r="G29" i="177"/>
  <c r="G30" i="177"/>
  <c r="G31" i="177"/>
  <c r="G32" i="177"/>
  <c r="G23" i="177"/>
  <c r="C24" i="177"/>
  <c r="C25" i="177"/>
  <c r="C26" i="177"/>
  <c r="C27" i="177"/>
  <c r="C28" i="177"/>
  <c r="C29" i="177"/>
  <c r="C30" i="177"/>
  <c r="C31" i="177"/>
  <c r="C32" i="177"/>
  <c r="C33" i="177"/>
  <c r="C34" i="177"/>
  <c r="C23" i="177"/>
  <c r="N6" i="98" l="1"/>
  <c r="L6" i="98"/>
  <c r="M7" i="98"/>
  <c r="L7" i="98"/>
  <c r="K6" i="98"/>
  <c r="J6" i="98"/>
  <c r="I6" i="98"/>
  <c r="E21" i="98"/>
  <c r="E22" i="98"/>
  <c r="E23" i="98"/>
  <c r="E24" i="98"/>
  <c r="E25" i="98"/>
  <c r="E26" i="98"/>
  <c r="E27" i="98"/>
  <c r="E28" i="98"/>
  <c r="E29" i="98"/>
  <c r="E30" i="98"/>
  <c r="E31" i="98"/>
  <c r="E20" i="98"/>
  <c r="D20" i="98"/>
  <c r="O22" i="179" l="1"/>
  <c r="P22" i="179"/>
  <c r="N22" i="179"/>
  <c r="O23" i="179"/>
  <c r="P23" i="179"/>
  <c r="N23" i="179"/>
  <c r="O24" i="179"/>
  <c r="P24" i="179"/>
  <c r="N24" i="179"/>
  <c r="O25" i="179"/>
  <c r="P25" i="179"/>
  <c r="N25" i="179"/>
  <c r="O26" i="179"/>
  <c r="P26" i="179"/>
  <c r="N26" i="179"/>
  <c r="O27" i="179"/>
  <c r="P27" i="179"/>
  <c r="N27" i="179"/>
  <c r="O28" i="179"/>
  <c r="P28" i="179"/>
  <c r="N28" i="179"/>
  <c r="O29" i="179"/>
  <c r="P29" i="179"/>
  <c r="N29" i="179"/>
  <c r="O30" i="179"/>
  <c r="P30" i="179"/>
  <c r="N30" i="179"/>
  <c r="N21" i="179"/>
  <c r="P21" i="179"/>
  <c r="O21" i="179"/>
  <c r="N20" i="179"/>
  <c r="P20" i="179"/>
  <c r="O20" i="179"/>
  <c r="M22" i="179"/>
  <c r="M23" i="179"/>
  <c r="M24" i="179"/>
  <c r="M25" i="179"/>
  <c r="M26" i="179"/>
  <c r="M27" i="179"/>
  <c r="M28" i="179"/>
  <c r="M29" i="179"/>
  <c r="M30" i="179"/>
  <c r="M21" i="179"/>
  <c r="D22" i="179"/>
  <c r="E22" i="179"/>
  <c r="C22" i="179"/>
  <c r="D23" i="179"/>
  <c r="E23" i="179"/>
  <c r="C23" i="179"/>
  <c r="D24" i="179"/>
  <c r="E24" i="179"/>
  <c r="C24" i="179"/>
  <c r="D25" i="179"/>
  <c r="E25" i="179"/>
  <c r="C25" i="179"/>
  <c r="D26" i="179"/>
  <c r="E26" i="179"/>
  <c r="C26" i="179"/>
  <c r="D27" i="179"/>
  <c r="E27" i="179"/>
  <c r="C27" i="179"/>
  <c r="D28" i="179"/>
  <c r="E28" i="179"/>
  <c r="C28" i="179"/>
  <c r="D29" i="179"/>
  <c r="E29" i="179"/>
  <c r="C29" i="179"/>
  <c r="D30" i="179"/>
  <c r="E30" i="179"/>
  <c r="C30" i="179"/>
  <c r="C21" i="179"/>
  <c r="E21" i="179"/>
  <c r="D21" i="179"/>
  <c r="C20" i="179"/>
  <c r="E20" i="179"/>
  <c r="D20" i="179"/>
  <c r="K19" i="179"/>
  <c r="B19" i="179"/>
  <c r="A7" i="179"/>
  <c r="H31" i="169" l="1"/>
  <c r="K20" i="98" l="1"/>
  <c r="K22" i="98"/>
  <c r="K23" i="98"/>
  <c r="K24" i="98"/>
  <c r="K25" i="98"/>
  <c r="K26" i="98"/>
  <c r="K27" i="98"/>
  <c r="K28" i="98"/>
  <c r="K29" i="98"/>
  <c r="K30" i="98"/>
  <c r="K21" i="98"/>
  <c r="D21" i="98"/>
  <c r="D22" i="98"/>
  <c r="D23" i="98"/>
  <c r="D24" i="98"/>
  <c r="D25" i="98"/>
  <c r="D26" i="98"/>
  <c r="D27" i="98"/>
  <c r="D28" i="98"/>
  <c r="D29" i="98"/>
  <c r="D30" i="98"/>
  <c r="D31" i="98"/>
  <c r="L31" i="176" l="1"/>
  <c r="M31" i="176"/>
  <c r="N31" i="176"/>
  <c r="O31" i="176"/>
  <c r="L32" i="176"/>
  <c r="M32" i="176"/>
  <c r="N32" i="176"/>
  <c r="O32" i="176"/>
  <c r="L33" i="176"/>
  <c r="M33" i="176"/>
  <c r="N33" i="176"/>
  <c r="O33" i="176"/>
  <c r="L34" i="176"/>
  <c r="M34" i="176"/>
  <c r="N34" i="176"/>
  <c r="O34" i="176"/>
  <c r="L35" i="176"/>
  <c r="M35" i="176"/>
  <c r="N35" i="176"/>
  <c r="O35" i="176"/>
  <c r="L36" i="176"/>
  <c r="M36" i="176"/>
  <c r="N36" i="176"/>
  <c r="O36" i="176"/>
  <c r="L37" i="176"/>
  <c r="M37" i="176"/>
  <c r="N37" i="176"/>
  <c r="O37" i="176"/>
  <c r="L38" i="176"/>
  <c r="M38" i="176"/>
  <c r="N38" i="176"/>
  <c r="O38" i="176"/>
  <c r="L39" i="176"/>
  <c r="M39" i="176"/>
  <c r="N39" i="176"/>
  <c r="O39" i="176"/>
  <c r="M30" i="176"/>
  <c r="N30" i="176"/>
  <c r="O30" i="176"/>
  <c r="L30" i="176"/>
  <c r="M29" i="176"/>
  <c r="N29" i="176"/>
  <c r="O29" i="176"/>
  <c r="L29" i="176"/>
  <c r="K31" i="176"/>
  <c r="K32" i="176"/>
  <c r="K33" i="176"/>
  <c r="K34" i="176"/>
  <c r="K35" i="176"/>
  <c r="K36" i="176"/>
  <c r="K37" i="176"/>
  <c r="K38" i="176"/>
  <c r="K39" i="176"/>
  <c r="K30" i="176"/>
  <c r="A28" i="176"/>
  <c r="J28" i="176"/>
  <c r="G22" i="176" l="1"/>
  <c r="G23" i="176"/>
  <c r="G24" i="176"/>
  <c r="G25" i="176"/>
  <c r="G26" i="176"/>
  <c r="P26" i="176"/>
  <c r="O26" i="176"/>
  <c r="N26" i="176"/>
  <c r="M26" i="176"/>
  <c r="L26" i="176"/>
  <c r="P25" i="176"/>
  <c r="O25" i="176"/>
  <c r="N25" i="176"/>
  <c r="M25" i="176"/>
  <c r="L25" i="176"/>
  <c r="P24" i="176"/>
  <c r="O24" i="176"/>
  <c r="N24" i="176"/>
  <c r="M24" i="176"/>
  <c r="L24" i="176"/>
  <c r="Q24" i="176" s="1"/>
  <c r="P23" i="176"/>
  <c r="O23" i="176"/>
  <c r="N23" i="176"/>
  <c r="M23" i="176"/>
  <c r="L23" i="176"/>
  <c r="P22" i="176"/>
  <c r="O22" i="176"/>
  <c r="N22" i="176"/>
  <c r="M22" i="176"/>
  <c r="L22" i="176"/>
  <c r="P21" i="176"/>
  <c r="O21" i="176"/>
  <c r="N21" i="176"/>
  <c r="M21" i="176"/>
  <c r="L21" i="176"/>
  <c r="G21" i="176"/>
  <c r="P20" i="176"/>
  <c r="O20" i="176"/>
  <c r="N20" i="176"/>
  <c r="M20" i="176"/>
  <c r="L20" i="176"/>
  <c r="G20" i="176"/>
  <c r="P19" i="176"/>
  <c r="O19" i="176"/>
  <c r="N19" i="176"/>
  <c r="M19" i="176"/>
  <c r="L19" i="176"/>
  <c r="G19" i="176"/>
  <c r="P18" i="176"/>
  <c r="O18" i="176"/>
  <c r="N18" i="176"/>
  <c r="M18" i="176"/>
  <c r="L18" i="176"/>
  <c r="G18" i="176"/>
  <c r="P17" i="176"/>
  <c r="O17" i="176"/>
  <c r="N17" i="176"/>
  <c r="M17" i="176"/>
  <c r="L17" i="176"/>
  <c r="G17" i="176"/>
  <c r="M8" i="176"/>
  <c r="N8" i="176"/>
  <c r="O8" i="176"/>
  <c r="P8" i="176"/>
  <c r="M9" i="176"/>
  <c r="N9" i="176"/>
  <c r="O9" i="176"/>
  <c r="P9" i="176"/>
  <c r="M10" i="176"/>
  <c r="N10" i="176"/>
  <c r="O10" i="176"/>
  <c r="P10" i="176"/>
  <c r="M11" i="176"/>
  <c r="N11" i="176"/>
  <c r="O11" i="176"/>
  <c r="P11" i="176"/>
  <c r="M12" i="176"/>
  <c r="N12" i="176"/>
  <c r="O12" i="176"/>
  <c r="P12" i="176"/>
  <c r="M13" i="176"/>
  <c r="N13" i="176"/>
  <c r="O13" i="176"/>
  <c r="P13" i="176"/>
  <c r="M14" i="176"/>
  <c r="N14" i="176"/>
  <c r="O14" i="176"/>
  <c r="P14" i="176"/>
  <c r="M15" i="176"/>
  <c r="N15" i="176"/>
  <c r="O15" i="176"/>
  <c r="P15" i="176"/>
  <c r="M16" i="176"/>
  <c r="N16" i="176"/>
  <c r="O16" i="176"/>
  <c r="P16" i="176"/>
  <c r="N7" i="176"/>
  <c r="O7" i="176"/>
  <c r="P7" i="176"/>
  <c r="M7" i="176"/>
  <c r="L16" i="176"/>
  <c r="L14" i="176"/>
  <c r="L13" i="176"/>
  <c r="L12" i="176"/>
  <c r="L11" i="176"/>
  <c r="L10" i="176"/>
  <c r="L9" i="176"/>
  <c r="L8" i="176"/>
  <c r="G8" i="176"/>
  <c r="G9" i="176"/>
  <c r="G10" i="176"/>
  <c r="G11" i="176"/>
  <c r="G12" i="176"/>
  <c r="G13" i="176"/>
  <c r="G14" i="176"/>
  <c r="G15" i="176"/>
  <c r="Q11" i="176" l="1"/>
  <c r="Q9" i="176"/>
  <c r="Q17" i="176"/>
  <c r="Q10" i="176"/>
  <c r="Q8" i="176"/>
  <c r="Q21" i="176"/>
  <c r="Q18" i="176"/>
  <c r="Q15" i="176"/>
  <c r="Q20" i="176"/>
  <c r="Q12" i="176"/>
  <c r="Q14" i="176"/>
  <c r="Q19" i="176"/>
  <c r="Q23" i="176"/>
  <c r="Q25" i="176"/>
  <c r="Q22" i="176"/>
  <c r="Q26" i="176"/>
  <c r="Q13" i="176"/>
  <c r="Q16" i="176"/>
  <c r="J28" i="174" l="1"/>
  <c r="M9" i="124" l="1"/>
  <c r="N9" i="124"/>
  <c r="O9" i="124"/>
  <c r="P9" i="124"/>
  <c r="M10" i="124"/>
  <c r="N10" i="124"/>
  <c r="O10" i="124"/>
  <c r="P10" i="124"/>
  <c r="M11" i="124"/>
  <c r="N11" i="124"/>
  <c r="O11" i="124"/>
  <c r="P11" i="124"/>
  <c r="M12" i="124"/>
  <c r="N12" i="124"/>
  <c r="O12" i="124"/>
  <c r="P12" i="124"/>
  <c r="M13" i="124"/>
  <c r="N13" i="124"/>
  <c r="O13" i="124"/>
  <c r="P13" i="124"/>
  <c r="M14" i="124"/>
  <c r="N14" i="124"/>
  <c r="O14" i="124"/>
  <c r="P14" i="124"/>
  <c r="M15" i="124"/>
  <c r="N15" i="124"/>
  <c r="O15" i="124"/>
  <c r="P15" i="124"/>
  <c r="M16" i="124"/>
  <c r="N16" i="124"/>
  <c r="O16" i="124"/>
  <c r="P16" i="124"/>
  <c r="M17" i="124"/>
  <c r="N17" i="124"/>
  <c r="O17" i="124"/>
  <c r="P17" i="124"/>
  <c r="M18" i="124"/>
  <c r="N18" i="124"/>
  <c r="O18" i="124"/>
  <c r="P18" i="124"/>
  <c r="M19" i="124"/>
  <c r="N19" i="124"/>
  <c r="O19" i="124"/>
  <c r="P19" i="124"/>
  <c r="M20" i="124"/>
  <c r="N20" i="124"/>
  <c r="O20" i="124"/>
  <c r="P20" i="124"/>
  <c r="M21" i="124"/>
  <c r="N21" i="124"/>
  <c r="O21" i="124"/>
  <c r="P21" i="124"/>
  <c r="M22" i="124"/>
  <c r="N22" i="124"/>
  <c r="O22" i="124"/>
  <c r="P22" i="124"/>
  <c r="M23" i="124"/>
  <c r="N23" i="124"/>
  <c r="O23" i="124"/>
  <c r="P23" i="124"/>
  <c r="M24" i="124"/>
  <c r="N24" i="124"/>
  <c r="O24" i="124"/>
  <c r="P24" i="124"/>
  <c r="M25" i="124"/>
  <c r="N25" i="124"/>
  <c r="O25" i="124"/>
  <c r="P25" i="124"/>
  <c r="M26" i="124"/>
  <c r="N26" i="124"/>
  <c r="O26" i="124"/>
  <c r="P26" i="124"/>
  <c r="M28" i="124"/>
  <c r="N28" i="124"/>
  <c r="R28" i="124" s="1"/>
  <c r="O28" i="124"/>
  <c r="P28" i="124"/>
  <c r="M29" i="124"/>
  <c r="N29" i="124"/>
  <c r="O29" i="124"/>
  <c r="P29" i="124"/>
  <c r="M30" i="124"/>
  <c r="N30" i="124"/>
  <c r="R30" i="124" s="1"/>
  <c r="O30" i="124"/>
  <c r="P30" i="124"/>
  <c r="M31" i="124"/>
  <c r="N31" i="124"/>
  <c r="R31" i="124" s="1"/>
  <c r="O31" i="124"/>
  <c r="P31" i="124"/>
  <c r="M32" i="124"/>
  <c r="N32" i="124"/>
  <c r="R32" i="124" s="1"/>
  <c r="O32" i="124"/>
  <c r="P32" i="124"/>
  <c r="M33" i="124"/>
  <c r="N33" i="124"/>
  <c r="R33" i="124" s="1"/>
  <c r="O33" i="124"/>
  <c r="P33" i="124"/>
  <c r="M34" i="124"/>
  <c r="N34" i="124"/>
  <c r="O34" i="124"/>
  <c r="P34" i="124"/>
  <c r="M35" i="124"/>
  <c r="N35" i="124"/>
  <c r="R35" i="124" s="1"/>
  <c r="O35" i="124"/>
  <c r="P35" i="124"/>
  <c r="M36" i="124"/>
  <c r="R36" i="124" s="1"/>
  <c r="N36" i="124"/>
  <c r="O36" i="124"/>
  <c r="P36" i="124"/>
  <c r="M37" i="124"/>
  <c r="N37" i="124"/>
  <c r="O37" i="124"/>
  <c r="P37" i="124"/>
  <c r="G9" i="124"/>
  <c r="H9" i="124"/>
  <c r="I9" i="124"/>
  <c r="J9" i="124"/>
  <c r="G10" i="124"/>
  <c r="H10" i="124"/>
  <c r="I10" i="124"/>
  <c r="J10" i="124"/>
  <c r="G11" i="124"/>
  <c r="H11" i="124"/>
  <c r="I11" i="124"/>
  <c r="J11" i="124"/>
  <c r="G12" i="124"/>
  <c r="H12" i="124"/>
  <c r="I12" i="124"/>
  <c r="J12" i="124"/>
  <c r="G13" i="124"/>
  <c r="H13" i="124"/>
  <c r="I13" i="124"/>
  <c r="J13" i="124"/>
  <c r="G14" i="124"/>
  <c r="H14" i="124"/>
  <c r="I14" i="124"/>
  <c r="J14" i="124"/>
  <c r="G15" i="124"/>
  <c r="H15" i="124"/>
  <c r="I15" i="124"/>
  <c r="J15" i="124"/>
  <c r="G16" i="124"/>
  <c r="H16" i="124"/>
  <c r="I16" i="124"/>
  <c r="J16" i="124"/>
  <c r="G17" i="124"/>
  <c r="H17" i="124"/>
  <c r="I17" i="124"/>
  <c r="J17" i="124"/>
  <c r="G18" i="124"/>
  <c r="H18" i="124"/>
  <c r="I18" i="124"/>
  <c r="J18" i="124"/>
  <c r="G19" i="124"/>
  <c r="H19" i="124"/>
  <c r="I19" i="124"/>
  <c r="J19" i="124"/>
  <c r="G20" i="124"/>
  <c r="H20" i="124"/>
  <c r="I20" i="124"/>
  <c r="J20" i="124"/>
  <c r="G21" i="124"/>
  <c r="H21" i="124"/>
  <c r="I21" i="124"/>
  <c r="J21" i="124"/>
  <c r="G22" i="124"/>
  <c r="H22" i="124"/>
  <c r="I22" i="124"/>
  <c r="J22" i="124"/>
  <c r="G23" i="124"/>
  <c r="H23" i="124"/>
  <c r="I23" i="124"/>
  <c r="J23" i="124"/>
  <c r="G24" i="124"/>
  <c r="H24" i="124"/>
  <c r="I24" i="124"/>
  <c r="J24" i="124"/>
  <c r="G25" i="124"/>
  <c r="H25" i="124"/>
  <c r="I25" i="124"/>
  <c r="J25" i="124"/>
  <c r="G26" i="124"/>
  <c r="H26" i="124"/>
  <c r="I26" i="124"/>
  <c r="J26" i="124"/>
  <c r="G28" i="124"/>
  <c r="H28" i="124"/>
  <c r="L28" i="124" s="1"/>
  <c r="I28" i="124"/>
  <c r="J28" i="124"/>
  <c r="G29" i="124"/>
  <c r="H29" i="124"/>
  <c r="L29" i="124" s="1"/>
  <c r="I29" i="124"/>
  <c r="J29" i="124"/>
  <c r="G30" i="124"/>
  <c r="L30" i="124" s="1"/>
  <c r="H30" i="124"/>
  <c r="I30" i="124"/>
  <c r="J30" i="124"/>
  <c r="G31" i="124"/>
  <c r="H31" i="124"/>
  <c r="L31" i="124" s="1"/>
  <c r="I31" i="124"/>
  <c r="J31" i="124"/>
  <c r="G32" i="124"/>
  <c r="H32" i="124"/>
  <c r="I32" i="124"/>
  <c r="J32" i="124"/>
  <c r="G33" i="124"/>
  <c r="H33" i="124"/>
  <c r="L33" i="124" s="1"/>
  <c r="I33" i="124"/>
  <c r="J33" i="124"/>
  <c r="G34" i="124"/>
  <c r="H34" i="124"/>
  <c r="I34" i="124"/>
  <c r="J34" i="124"/>
  <c r="G35" i="124"/>
  <c r="H35" i="124"/>
  <c r="L35" i="124" s="1"/>
  <c r="I35" i="124"/>
  <c r="J35" i="124"/>
  <c r="G36" i="124"/>
  <c r="H36" i="124"/>
  <c r="L36" i="124" s="1"/>
  <c r="I36" i="124"/>
  <c r="J36" i="124"/>
  <c r="G37" i="124"/>
  <c r="L37" i="124" s="1"/>
  <c r="H37" i="124"/>
  <c r="I37" i="124"/>
  <c r="J37" i="124"/>
  <c r="I8" i="124"/>
  <c r="P8" i="124"/>
  <c r="J8" i="124"/>
  <c r="O8" i="124"/>
  <c r="Q7" i="124"/>
  <c r="P7" i="124"/>
  <c r="O7" i="124"/>
  <c r="N7" i="124"/>
  <c r="M7" i="124"/>
  <c r="N8" i="124"/>
  <c r="H8" i="124"/>
  <c r="B20" i="124"/>
  <c r="C20" i="124"/>
  <c r="D20" i="124"/>
  <c r="E20" i="124"/>
  <c r="B21" i="124"/>
  <c r="C21" i="124"/>
  <c r="D21" i="124"/>
  <c r="E21" i="124"/>
  <c r="B22" i="124"/>
  <c r="C22" i="124"/>
  <c r="D22" i="124"/>
  <c r="E22" i="124"/>
  <c r="B23" i="124"/>
  <c r="C23" i="124"/>
  <c r="D23" i="124"/>
  <c r="E23" i="124"/>
  <c r="B24" i="124"/>
  <c r="C24" i="124"/>
  <c r="D24" i="124"/>
  <c r="E24" i="124"/>
  <c r="B25" i="124"/>
  <c r="C25" i="124"/>
  <c r="D25" i="124"/>
  <c r="E25" i="124"/>
  <c r="B26" i="124"/>
  <c r="C26" i="124"/>
  <c r="D26" i="124"/>
  <c r="E26" i="124"/>
  <c r="B28" i="124"/>
  <c r="C28" i="124"/>
  <c r="D28" i="124"/>
  <c r="E28" i="124"/>
  <c r="B29" i="124"/>
  <c r="C29" i="124"/>
  <c r="D29" i="124"/>
  <c r="E29" i="124"/>
  <c r="B30" i="124"/>
  <c r="F30" i="124" s="1"/>
  <c r="C30" i="124"/>
  <c r="D30" i="124"/>
  <c r="E30" i="124"/>
  <c r="B31" i="124"/>
  <c r="C31" i="124"/>
  <c r="D31" i="124"/>
  <c r="E31" i="124"/>
  <c r="F31" i="124" s="1"/>
  <c r="B32" i="124"/>
  <c r="C32" i="124"/>
  <c r="D32" i="124"/>
  <c r="E32" i="124"/>
  <c r="B33" i="124"/>
  <c r="C33" i="124"/>
  <c r="D33" i="124"/>
  <c r="E33" i="124"/>
  <c r="F33" i="124" s="1"/>
  <c r="B34" i="124"/>
  <c r="F34" i="124" s="1"/>
  <c r="C34" i="124"/>
  <c r="D34" i="124"/>
  <c r="E34" i="124"/>
  <c r="B35" i="124"/>
  <c r="F35" i="124" s="1"/>
  <c r="C35" i="124"/>
  <c r="D35" i="124"/>
  <c r="E35" i="124"/>
  <c r="B36" i="124"/>
  <c r="C36" i="124"/>
  <c r="D36" i="124"/>
  <c r="E36" i="124"/>
  <c r="B37" i="124"/>
  <c r="C37" i="124"/>
  <c r="D37" i="124"/>
  <c r="E37" i="124"/>
  <c r="F37" i="124" s="1"/>
  <c r="M8" i="124"/>
  <c r="G8" i="124"/>
  <c r="B9" i="124"/>
  <c r="C9" i="124"/>
  <c r="D9" i="124"/>
  <c r="E9" i="124"/>
  <c r="B10" i="124"/>
  <c r="C10" i="124"/>
  <c r="D10" i="124"/>
  <c r="E10" i="124"/>
  <c r="B11" i="124"/>
  <c r="C11" i="124"/>
  <c r="D11" i="124"/>
  <c r="E11" i="124"/>
  <c r="B12" i="124"/>
  <c r="C12" i="124"/>
  <c r="D12" i="124"/>
  <c r="E12" i="124"/>
  <c r="B13" i="124"/>
  <c r="C13" i="124"/>
  <c r="D13" i="124"/>
  <c r="E13" i="124"/>
  <c r="B14" i="124"/>
  <c r="C14" i="124"/>
  <c r="D14" i="124"/>
  <c r="E14" i="124"/>
  <c r="B15" i="124"/>
  <c r="C15" i="124"/>
  <c r="D15" i="124"/>
  <c r="E15" i="124"/>
  <c r="B16" i="124"/>
  <c r="C16" i="124"/>
  <c r="D16" i="124"/>
  <c r="E16" i="124"/>
  <c r="B17" i="124"/>
  <c r="C17" i="124"/>
  <c r="D17" i="124"/>
  <c r="E17" i="124"/>
  <c r="B18" i="124"/>
  <c r="C18" i="124"/>
  <c r="D18" i="124"/>
  <c r="E18" i="124"/>
  <c r="B19" i="124"/>
  <c r="C19" i="124"/>
  <c r="D19" i="124"/>
  <c r="E19" i="124"/>
  <c r="E8" i="124"/>
  <c r="D8" i="124"/>
  <c r="C8" i="124"/>
  <c r="B8" i="124"/>
  <c r="R37" i="124"/>
  <c r="F36" i="124"/>
  <c r="R34" i="124"/>
  <c r="L34" i="124"/>
  <c r="L32" i="124"/>
  <c r="F32" i="124"/>
  <c r="R29" i="124"/>
  <c r="F29" i="124"/>
  <c r="F28" i="124"/>
  <c r="L8" i="124" l="1"/>
  <c r="F8" i="124"/>
  <c r="J8" i="174"/>
  <c r="I8" i="174"/>
  <c r="I36" i="174"/>
  <c r="D26" i="174"/>
  <c r="D37" i="174" s="1"/>
  <c r="C26" i="174"/>
  <c r="C37" i="174" s="1"/>
  <c r="D25" i="174"/>
  <c r="C25" i="174"/>
  <c r="D24" i="174"/>
  <c r="C24" i="174"/>
  <c r="D23" i="174"/>
  <c r="C23" i="174"/>
  <c r="D22" i="174"/>
  <c r="C22" i="174"/>
  <c r="D21" i="174"/>
  <c r="C21" i="174"/>
  <c r="D20" i="174"/>
  <c r="C20" i="174"/>
  <c r="F26" i="174"/>
  <c r="F37" i="174" s="1"/>
  <c r="E26" i="174"/>
  <c r="E37" i="174" s="1"/>
  <c r="F25" i="174"/>
  <c r="E25" i="174"/>
  <c r="F24" i="174"/>
  <c r="E24" i="174"/>
  <c r="F23" i="174"/>
  <c r="E23" i="174"/>
  <c r="F22" i="174"/>
  <c r="E22" i="174"/>
  <c r="F21" i="174"/>
  <c r="E21" i="174"/>
  <c r="F20" i="174"/>
  <c r="E20" i="174"/>
  <c r="M37" i="174" l="1"/>
  <c r="N36" i="174"/>
  <c r="M36" i="174"/>
  <c r="N35" i="174"/>
  <c r="M35" i="174"/>
  <c r="J35" i="174"/>
  <c r="I35" i="174"/>
  <c r="N34" i="174"/>
  <c r="M34" i="174"/>
  <c r="J34" i="174"/>
  <c r="I34" i="174"/>
  <c r="N33" i="174"/>
  <c r="M33" i="174"/>
  <c r="J33" i="174"/>
  <c r="I33" i="174"/>
  <c r="N32" i="174"/>
  <c r="M32" i="174"/>
  <c r="J32" i="174"/>
  <c r="I32" i="174"/>
  <c r="N31" i="174"/>
  <c r="M31" i="174"/>
  <c r="J31" i="174"/>
  <c r="I31" i="174"/>
  <c r="N30" i="174"/>
  <c r="M30" i="174"/>
  <c r="J30" i="174"/>
  <c r="I30" i="174"/>
  <c r="N29" i="174"/>
  <c r="M29" i="174"/>
  <c r="J29" i="174"/>
  <c r="I29" i="174"/>
  <c r="N28" i="174"/>
  <c r="M28" i="174"/>
  <c r="I28" i="174"/>
  <c r="N27" i="174"/>
  <c r="H26" i="174"/>
  <c r="H37" i="174" s="1"/>
  <c r="G26" i="174"/>
  <c r="B26" i="174"/>
  <c r="B37" i="174" s="1"/>
  <c r="N37" i="174" s="1"/>
  <c r="A26" i="174"/>
  <c r="M25" i="174"/>
  <c r="H25" i="174"/>
  <c r="G25" i="174"/>
  <c r="B25" i="174"/>
  <c r="A25" i="174"/>
  <c r="N24" i="174"/>
  <c r="M24" i="174"/>
  <c r="H24" i="174"/>
  <c r="G24" i="174"/>
  <c r="B24" i="174"/>
  <c r="A24" i="174"/>
  <c r="N23" i="174"/>
  <c r="M23" i="174"/>
  <c r="H23" i="174"/>
  <c r="G23" i="174"/>
  <c r="B23" i="174"/>
  <c r="A23" i="174"/>
  <c r="N22" i="174"/>
  <c r="M22" i="174"/>
  <c r="H22" i="174"/>
  <c r="G22" i="174"/>
  <c r="B22" i="174"/>
  <c r="A22" i="174"/>
  <c r="N21" i="174"/>
  <c r="M21" i="174"/>
  <c r="H21" i="174"/>
  <c r="G21" i="174"/>
  <c r="B21" i="174"/>
  <c r="A21" i="174"/>
  <c r="N20" i="174"/>
  <c r="M20" i="174"/>
  <c r="H20" i="174"/>
  <c r="G20" i="174"/>
  <c r="B20" i="174"/>
  <c r="A20" i="174"/>
  <c r="N19" i="174"/>
  <c r="M19" i="174"/>
  <c r="J19" i="174"/>
  <c r="I19" i="174"/>
  <c r="A19" i="174"/>
  <c r="N18" i="174"/>
  <c r="M18" i="174"/>
  <c r="J18" i="174"/>
  <c r="I18" i="174"/>
  <c r="A18" i="174"/>
  <c r="N17" i="174"/>
  <c r="M17" i="174"/>
  <c r="J17" i="174"/>
  <c r="I17" i="174"/>
  <c r="A17" i="174"/>
  <c r="N16" i="174"/>
  <c r="M16" i="174"/>
  <c r="J16" i="174"/>
  <c r="I16" i="174"/>
  <c r="A16" i="174"/>
  <c r="N15" i="174"/>
  <c r="J15" i="174"/>
  <c r="I15" i="174"/>
  <c r="A15" i="174"/>
  <c r="J14" i="174"/>
  <c r="I14" i="174"/>
  <c r="A14" i="174"/>
  <c r="J13" i="174"/>
  <c r="I13" i="174"/>
  <c r="A13" i="174"/>
  <c r="J12" i="174"/>
  <c r="I12" i="174"/>
  <c r="A12" i="174"/>
  <c r="J11" i="174"/>
  <c r="I11" i="174"/>
  <c r="A11" i="174"/>
  <c r="J10" i="174"/>
  <c r="I10" i="174"/>
  <c r="A10" i="174"/>
  <c r="J9" i="174"/>
  <c r="I9" i="174"/>
  <c r="A9" i="174"/>
  <c r="A8" i="174"/>
  <c r="A7" i="174"/>
  <c r="J26" i="174" l="1"/>
  <c r="J22" i="174"/>
  <c r="G37" i="174"/>
  <c r="J20" i="174"/>
  <c r="J24" i="174"/>
  <c r="J21" i="174"/>
  <c r="J23" i="174"/>
  <c r="J25" i="174"/>
  <c r="C37" i="173"/>
  <c r="N25" i="174" l="1"/>
  <c r="H21" i="173"/>
  <c r="H18" i="173"/>
  <c r="H14" i="173"/>
  <c r="H10" i="173"/>
  <c r="H9" i="173"/>
  <c r="H11" i="173"/>
  <c r="H12" i="173"/>
  <c r="H13" i="173"/>
  <c r="H15" i="173"/>
  <c r="H16" i="173"/>
  <c r="H17" i="173"/>
  <c r="H19" i="173"/>
  <c r="H22" i="173" l="1"/>
  <c r="H26" i="173"/>
  <c r="H25" i="173"/>
  <c r="H23" i="173"/>
  <c r="H24" i="173"/>
  <c r="H8" i="173"/>
  <c r="H20" i="173"/>
  <c r="C20" i="173" l="1"/>
  <c r="D20" i="173"/>
  <c r="C21" i="173"/>
  <c r="G21" i="173" s="1"/>
  <c r="D21" i="173"/>
  <c r="F21" i="173" s="1"/>
  <c r="C22" i="173"/>
  <c r="D22" i="173"/>
  <c r="C23" i="173"/>
  <c r="D23" i="173"/>
  <c r="C24" i="173"/>
  <c r="D24" i="173"/>
  <c r="C25" i="173"/>
  <c r="G25" i="173" s="1"/>
  <c r="D25" i="173"/>
  <c r="C26" i="173"/>
  <c r="D26" i="173"/>
  <c r="K37" i="173"/>
  <c r="L36" i="173"/>
  <c r="K36" i="173"/>
  <c r="H36" i="173"/>
  <c r="G36" i="173"/>
  <c r="F36" i="173"/>
  <c r="E36" i="173"/>
  <c r="L35" i="173"/>
  <c r="K35" i="173"/>
  <c r="H35" i="173"/>
  <c r="G35" i="173"/>
  <c r="F35" i="173"/>
  <c r="E35" i="173"/>
  <c r="L34" i="173"/>
  <c r="K34" i="173"/>
  <c r="H34" i="173"/>
  <c r="G34" i="173"/>
  <c r="F34" i="173"/>
  <c r="E34" i="173"/>
  <c r="L33" i="173"/>
  <c r="K33" i="173"/>
  <c r="H33" i="173"/>
  <c r="G33" i="173"/>
  <c r="F33" i="173"/>
  <c r="E33" i="173"/>
  <c r="L32" i="173"/>
  <c r="K32" i="173"/>
  <c r="H32" i="173"/>
  <c r="G32" i="173"/>
  <c r="F32" i="173"/>
  <c r="E32" i="173"/>
  <c r="L31" i="173"/>
  <c r="K31" i="173"/>
  <c r="H31" i="173"/>
  <c r="G31" i="173"/>
  <c r="F31" i="173"/>
  <c r="E31" i="173"/>
  <c r="L30" i="173"/>
  <c r="K30" i="173"/>
  <c r="H30" i="173"/>
  <c r="G30" i="173"/>
  <c r="F30" i="173"/>
  <c r="E30" i="173"/>
  <c r="L29" i="173"/>
  <c r="K29" i="173"/>
  <c r="H29" i="173"/>
  <c r="G29" i="173"/>
  <c r="F29" i="173"/>
  <c r="E29" i="173"/>
  <c r="L28" i="173"/>
  <c r="K28" i="173"/>
  <c r="H28" i="173"/>
  <c r="G28" i="173"/>
  <c r="F28" i="173"/>
  <c r="E28" i="173"/>
  <c r="L27" i="173"/>
  <c r="D37" i="173"/>
  <c r="B26" i="173"/>
  <c r="B37" i="173" s="1"/>
  <c r="L37" i="173" s="1"/>
  <c r="A26" i="173"/>
  <c r="K25" i="173"/>
  <c r="B25" i="173"/>
  <c r="A25" i="173"/>
  <c r="L24" i="173"/>
  <c r="K24" i="173"/>
  <c r="B24" i="173"/>
  <c r="F24" i="173" s="1"/>
  <c r="A24" i="173"/>
  <c r="L23" i="173"/>
  <c r="K23" i="173"/>
  <c r="B23" i="173"/>
  <c r="A23" i="173"/>
  <c r="L22" i="173"/>
  <c r="K22" i="173"/>
  <c r="B22" i="173"/>
  <c r="A22" i="173"/>
  <c r="L21" i="173"/>
  <c r="K21" i="173"/>
  <c r="B21" i="173"/>
  <c r="A21" i="173"/>
  <c r="L20" i="173"/>
  <c r="K20" i="173"/>
  <c r="B20" i="173"/>
  <c r="A20" i="173"/>
  <c r="L19" i="173"/>
  <c r="K19" i="173"/>
  <c r="G19" i="173"/>
  <c r="F19" i="173"/>
  <c r="E19" i="173"/>
  <c r="A19" i="173"/>
  <c r="L18" i="173"/>
  <c r="K18" i="173"/>
  <c r="G18" i="173"/>
  <c r="F18" i="173"/>
  <c r="E18" i="173"/>
  <c r="A18" i="173"/>
  <c r="L17" i="173"/>
  <c r="K17" i="173"/>
  <c r="G17" i="173"/>
  <c r="F17" i="173"/>
  <c r="E17" i="173"/>
  <c r="A17" i="173"/>
  <c r="L16" i="173"/>
  <c r="K16" i="173"/>
  <c r="G16" i="173"/>
  <c r="F16" i="173"/>
  <c r="E16" i="173"/>
  <c r="A16" i="173"/>
  <c r="L15" i="173"/>
  <c r="G15" i="173"/>
  <c r="F15" i="173"/>
  <c r="E15" i="173"/>
  <c r="A15" i="173"/>
  <c r="G14" i="173"/>
  <c r="F14" i="173"/>
  <c r="E14" i="173"/>
  <c r="A14" i="173"/>
  <c r="G13" i="173"/>
  <c r="F13" i="173"/>
  <c r="E13" i="173"/>
  <c r="A13" i="173"/>
  <c r="G12" i="173"/>
  <c r="F12" i="173"/>
  <c r="E12" i="173"/>
  <c r="A12" i="173"/>
  <c r="G11" i="173"/>
  <c r="F11" i="173"/>
  <c r="E11" i="173"/>
  <c r="A11" i="173"/>
  <c r="G10" i="173"/>
  <c r="F10" i="173"/>
  <c r="E10" i="173"/>
  <c r="A10" i="173"/>
  <c r="G9" i="173"/>
  <c r="F9" i="173"/>
  <c r="E9" i="173"/>
  <c r="A9" i="173"/>
  <c r="G8" i="173"/>
  <c r="F8" i="173"/>
  <c r="E8" i="173"/>
  <c r="A8" i="173"/>
  <c r="A7" i="173"/>
  <c r="K37" i="172"/>
  <c r="D37" i="172"/>
  <c r="L36" i="172"/>
  <c r="K36" i="172"/>
  <c r="H36" i="172"/>
  <c r="G36" i="172"/>
  <c r="F36" i="172"/>
  <c r="E36" i="172"/>
  <c r="L35" i="172"/>
  <c r="K35" i="172"/>
  <c r="H35" i="172"/>
  <c r="G35" i="172"/>
  <c r="F35" i="172"/>
  <c r="E35" i="172"/>
  <c r="L34" i="172"/>
  <c r="K34" i="172"/>
  <c r="H34" i="172"/>
  <c r="G34" i="172"/>
  <c r="F34" i="172"/>
  <c r="E34" i="172"/>
  <c r="L33" i="172"/>
  <c r="K33" i="172"/>
  <c r="H33" i="172"/>
  <c r="G33" i="172"/>
  <c r="F33" i="172"/>
  <c r="E33" i="172"/>
  <c r="L32" i="172"/>
  <c r="K32" i="172"/>
  <c r="H32" i="172"/>
  <c r="G32" i="172"/>
  <c r="F32" i="172"/>
  <c r="E32" i="172"/>
  <c r="L31" i="172"/>
  <c r="K31" i="172"/>
  <c r="H31" i="172"/>
  <c r="G31" i="172"/>
  <c r="F31" i="172"/>
  <c r="E31" i="172"/>
  <c r="L30" i="172"/>
  <c r="K30" i="172"/>
  <c r="H30" i="172"/>
  <c r="G30" i="172"/>
  <c r="F30" i="172"/>
  <c r="E30" i="172"/>
  <c r="L29" i="172"/>
  <c r="K29" i="172"/>
  <c r="H29" i="172"/>
  <c r="G29" i="172"/>
  <c r="F29" i="172"/>
  <c r="E29" i="172"/>
  <c r="L28" i="172"/>
  <c r="K28" i="172"/>
  <c r="H28" i="172"/>
  <c r="G28" i="172"/>
  <c r="F28" i="172"/>
  <c r="E28" i="172"/>
  <c r="L27" i="172"/>
  <c r="D26" i="172"/>
  <c r="C26" i="172"/>
  <c r="H26" i="172" s="1"/>
  <c r="B26" i="172"/>
  <c r="B37" i="172" s="1"/>
  <c r="L37" i="172" s="1"/>
  <c r="A26" i="172"/>
  <c r="K25" i="172"/>
  <c r="D25" i="172"/>
  <c r="C25" i="172"/>
  <c r="H25" i="172" s="1"/>
  <c r="B25" i="172"/>
  <c r="A25" i="172"/>
  <c r="L24" i="172"/>
  <c r="K24" i="172"/>
  <c r="D24" i="172"/>
  <c r="C24" i="172"/>
  <c r="H24" i="172" s="1"/>
  <c r="B24" i="172"/>
  <c r="E24" i="172" s="1"/>
  <c r="A24" i="172"/>
  <c r="L23" i="172"/>
  <c r="K23" i="172"/>
  <c r="D23" i="172"/>
  <c r="F23" i="172" s="1"/>
  <c r="C23" i="172"/>
  <c r="H23" i="172" s="1"/>
  <c r="B23" i="172"/>
  <c r="A23" i="172"/>
  <c r="L22" i="172"/>
  <c r="K22" i="172"/>
  <c r="D22" i="172"/>
  <c r="C22" i="172"/>
  <c r="H22" i="172" s="1"/>
  <c r="B22" i="172"/>
  <c r="F22" i="172" s="1"/>
  <c r="A22" i="172"/>
  <c r="L21" i="172"/>
  <c r="K21" i="172"/>
  <c r="D21" i="172"/>
  <c r="C21" i="172"/>
  <c r="H21" i="172" s="1"/>
  <c r="B21" i="172"/>
  <c r="A21" i="172"/>
  <c r="L20" i="172"/>
  <c r="K20" i="172"/>
  <c r="D20" i="172"/>
  <c r="C20" i="172"/>
  <c r="H20" i="172" s="1"/>
  <c r="B20" i="172"/>
  <c r="F20" i="172" s="1"/>
  <c r="A20" i="172"/>
  <c r="L19" i="172"/>
  <c r="K19" i="172"/>
  <c r="H19" i="172"/>
  <c r="G19" i="172"/>
  <c r="F19" i="172"/>
  <c r="E19" i="172"/>
  <c r="A19" i="172"/>
  <c r="L18" i="172"/>
  <c r="K18" i="172"/>
  <c r="H18" i="172"/>
  <c r="G18" i="172"/>
  <c r="F18" i="172"/>
  <c r="E18" i="172"/>
  <c r="A18" i="172"/>
  <c r="L17" i="172"/>
  <c r="K17" i="172"/>
  <c r="H17" i="172"/>
  <c r="G17" i="172"/>
  <c r="F17" i="172"/>
  <c r="E17" i="172"/>
  <c r="A17" i="172"/>
  <c r="L16" i="172"/>
  <c r="K16" i="172"/>
  <c r="H16" i="172"/>
  <c r="G16" i="172"/>
  <c r="F16" i="172"/>
  <c r="E16" i="172"/>
  <c r="A16" i="172"/>
  <c r="L15" i="172"/>
  <c r="H15" i="172"/>
  <c r="G15" i="172"/>
  <c r="F15" i="172"/>
  <c r="E15" i="172"/>
  <c r="A15" i="172"/>
  <c r="H14" i="172"/>
  <c r="G14" i="172"/>
  <c r="F14" i="172"/>
  <c r="E14" i="172"/>
  <c r="A14" i="172"/>
  <c r="H13" i="172"/>
  <c r="G13" i="172"/>
  <c r="F13" i="172"/>
  <c r="E13" i="172"/>
  <c r="A13" i="172"/>
  <c r="H12" i="172"/>
  <c r="G12" i="172"/>
  <c r="F12" i="172"/>
  <c r="E12" i="172"/>
  <c r="A12" i="172"/>
  <c r="H11" i="172"/>
  <c r="G11" i="172"/>
  <c r="F11" i="172"/>
  <c r="E11" i="172"/>
  <c r="A11" i="172"/>
  <c r="H10" i="172"/>
  <c r="G10" i="172"/>
  <c r="F10" i="172"/>
  <c r="E10" i="172"/>
  <c r="A10" i="172"/>
  <c r="H9" i="172"/>
  <c r="G9" i="172"/>
  <c r="F9" i="172"/>
  <c r="E9" i="172"/>
  <c r="A9" i="172"/>
  <c r="H8" i="172"/>
  <c r="G8" i="172"/>
  <c r="F8" i="172"/>
  <c r="E8" i="172"/>
  <c r="A8" i="172"/>
  <c r="A7" i="172"/>
  <c r="K37" i="171"/>
  <c r="L36" i="171"/>
  <c r="K36" i="171"/>
  <c r="H36" i="171"/>
  <c r="G36" i="171"/>
  <c r="F36" i="171"/>
  <c r="E36" i="171"/>
  <c r="L35" i="171"/>
  <c r="K35" i="171"/>
  <c r="H35" i="171"/>
  <c r="G35" i="171"/>
  <c r="F35" i="171"/>
  <c r="E35" i="171"/>
  <c r="L34" i="171"/>
  <c r="K34" i="171"/>
  <c r="H34" i="171"/>
  <c r="G34" i="171"/>
  <c r="F34" i="171"/>
  <c r="E34" i="171"/>
  <c r="L33" i="171"/>
  <c r="K33" i="171"/>
  <c r="H33" i="171"/>
  <c r="G33" i="171"/>
  <c r="F33" i="171"/>
  <c r="E33" i="171"/>
  <c r="L32" i="171"/>
  <c r="K32" i="171"/>
  <c r="H32" i="171"/>
  <c r="G32" i="171"/>
  <c r="F32" i="171"/>
  <c r="E32" i="171"/>
  <c r="L31" i="171"/>
  <c r="K31" i="171"/>
  <c r="H31" i="171"/>
  <c r="G31" i="171"/>
  <c r="F31" i="171"/>
  <c r="E31" i="171"/>
  <c r="L30" i="171"/>
  <c r="K30" i="171"/>
  <c r="H30" i="171"/>
  <c r="G30" i="171"/>
  <c r="F30" i="171"/>
  <c r="E30" i="171"/>
  <c r="L29" i="171"/>
  <c r="K29" i="171"/>
  <c r="H29" i="171"/>
  <c r="G29" i="171"/>
  <c r="F29" i="171"/>
  <c r="E29" i="171"/>
  <c r="L28" i="171"/>
  <c r="K28" i="171"/>
  <c r="H28" i="171"/>
  <c r="G28" i="171"/>
  <c r="F28" i="171"/>
  <c r="E28" i="171"/>
  <c r="L27" i="171"/>
  <c r="D26" i="171"/>
  <c r="D37" i="171" s="1"/>
  <c r="C26" i="171"/>
  <c r="H26" i="171" s="1"/>
  <c r="B26" i="171"/>
  <c r="B37" i="171" s="1"/>
  <c r="L37" i="171" s="1"/>
  <c r="A26" i="171"/>
  <c r="K25" i="171"/>
  <c r="D25" i="171"/>
  <c r="C25" i="171"/>
  <c r="H25" i="171" s="1"/>
  <c r="B25" i="171"/>
  <c r="A25" i="171"/>
  <c r="L24" i="171"/>
  <c r="K24" i="171"/>
  <c r="D24" i="171"/>
  <c r="C24" i="171"/>
  <c r="H24" i="171" s="1"/>
  <c r="B24" i="171"/>
  <c r="A24" i="171"/>
  <c r="L23" i="171"/>
  <c r="K23" i="171"/>
  <c r="D23" i="171"/>
  <c r="C23" i="171"/>
  <c r="H23" i="171" s="1"/>
  <c r="B23" i="171"/>
  <c r="A23" i="171"/>
  <c r="L22" i="171"/>
  <c r="K22" i="171"/>
  <c r="D22" i="171"/>
  <c r="C22" i="171"/>
  <c r="H22" i="171" s="1"/>
  <c r="B22" i="171"/>
  <c r="A22" i="171"/>
  <c r="L21" i="171"/>
  <c r="K21" i="171"/>
  <c r="D21" i="171"/>
  <c r="C21" i="171"/>
  <c r="H21" i="171" s="1"/>
  <c r="B21" i="171"/>
  <c r="A21" i="171"/>
  <c r="L20" i="171"/>
  <c r="K20" i="171"/>
  <c r="D20" i="171"/>
  <c r="C20" i="171"/>
  <c r="H20" i="171" s="1"/>
  <c r="B20" i="171"/>
  <c r="A20" i="171"/>
  <c r="L19" i="171"/>
  <c r="K19" i="171"/>
  <c r="H19" i="171"/>
  <c r="G19" i="171"/>
  <c r="F19" i="171"/>
  <c r="E19" i="171"/>
  <c r="A19" i="171"/>
  <c r="L18" i="171"/>
  <c r="K18" i="171"/>
  <c r="H18" i="171"/>
  <c r="G18" i="171"/>
  <c r="F18" i="171"/>
  <c r="E18" i="171"/>
  <c r="A18" i="171"/>
  <c r="L17" i="171"/>
  <c r="K17" i="171"/>
  <c r="H17" i="171"/>
  <c r="G17" i="171"/>
  <c r="F17" i="171"/>
  <c r="E17" i="171"/>
  <c r="A17" i="171"/>
  <c r="L16" i="171"/>
  <c r="K16" i="171"/>
  <c r="H16" i="171"/>
  <c r="G16" i="171"/>
  <c r="F16" i="171"/>
  <c r="E16" i="171"/>
  <c r="A16" i="171"/>
  <c r="L15" i="171"/>
  <c r="H15" i="171"/>
  <c r="G15" i="171"/>
  <c r="F15" i="171"/>
  <c r="E15" i="171"/>
  <c r="A15" i="171"/>
  <c r="H14" i="171"/>
  <c r="G14" i="171"/>
  <c r="F14" i="171"/>
  <c r="E14" i="171"/>
  <c r="A14" i="171"/>
  <c r="H13" i="171"/>
  <c r="G13" i="171"/>
  <c r="F13" i="171"/>
  <c r="E13" i="171"/>
  <c r="A13" i="171"/>
  <c r="H12" i="171"/>
  <c r="G12" i="171"/>
  <c r="F12" i="171"/>
  <c r="E12" i="171"/>
  <c r="A12" i="171"/>
  <c r="H11" i="171"/>
  <c r="G11" i="171"/>
  <c r="F11" i="171"/>
  <c r="E11" i="171"/>
  <c r="A11" i="171"/>
  <c r="H10" i="171"/>
  <c r="G10" i="171"/>
  <c r="F10" i="171"/>
  <c r="E10" i="171"/>
  <c r="A10" i="171"/>
  <c r="H9" i="171"/>
  <c r="G9" i="171"/>
  <c r="F9" i="171"/>
  <c r="E9" i="171"/>
  <c r="A9" i="171"/>
  <c r="H8" i="171"/>
  <c r="G8" i="171"/>
  <c r="F8" i="171"/>
  <c r="E8" i="171"/>
  <c r="A8" i="171"/>
  <c r="A7" i="171"/>
  <c r="K37" i="170"/>
  <c r="L36" i="170"/>
  <c r="K36" i="170"/>
  <c r="H36" i="170"/>
  <c r="G36" i="170"/>
  <c r="F36" i="170"/>
  <c r="E36" i="170"/>
  <c r="L35" i="170"/>
  <c r="K35" i="170"/>
  <c r="H35" i="170"/>
  <c r="G35" i="170"/>
  <c r="F35" i="170"/>
  <c r="E35" i="170"/>
  <c r="L34" i="170"/>
  <c r="K34" i="170"/>
  <c r="H34" i="170"/>
  <c r="G34" i="170"/>
  <c r="F34" i="170"/>
  <c r="E34" i="170"/>
  <c r="L33" i="170"/>
  <c r="K33" i="170"/>
  <c r="H33" i="170"/>
  <c r="G33" i="170"/>
  <c r="F33" i="170"/>
  <c r="E33" i="170"/>
  <c r="L32" i="170"/>
  <c r="K32" i="170"/>
  <c r="H32" i="170"/>
  <c r="G32" i="170"/>
  <c r="F32" i="170"/>
  <c r="E32" i="170"/>
  <c r="L31" i="170"/>
  <c r="K31" i="170"/>
  <c r="H31" i="170"/>
  <c r="G31" i="170"/>
  <c r="F31" i="170"/>
  <c r="E31" i="170"/>
  <c r="L30" i="170"/>
  <c r="K30" i="170"/>
  <c r="H30" i="170"/>
  <c r="G30" i="170"/>
  <c r="F30" i="170"/>
  <c r="E30" i="170"/>
  <c r="L29" i="170"/>
  <c r="K29" i="170"/>
  <c r="H29" i="170"/>
  <c r="G29" i="170"/>
  <c r="F29" i="170"/>
  <c r="E29" i="170"/>
  <c r="L28" i="170"/>
  <c r="K28" i="170"/>
  <c r="H28" i="170"/>
  <c r="G28" i="170"/>
  <c r="F28" i="170"/>
  <c r="E28" i="170"/>
  <c r="L27" i="170"/>
  <c r="D26" i="170"/>
  <c r="D37" i="170" s="1"/>
  <c r="C26" i="170"/>
  <c r="B26" i="170"/>
  <c r="B37" i="170" s="1"/>
  <c r="L37" i="170" s="1"/>
  <c r="A26" i="170"/>
  <c r="K25" i="170"/>
  <c r="D25" i="170"/>
  <c r="C25" i="170"/>
  <c r="B25" i="170"/>
  <c r="A25" i="170"/>
  <c r="L24" i="170"/>
  <c r="K24" i="170"/>
  <c r="D24" i="170"/>
  <c r="C24" i="170"/>
  <c r="B24" i="170"/>
  <c r="A24" i="170"/>
  <c r="L23" i="170"/>
  <c r="K23" i="170"/>
  <c r="D23" i="170"/>
  <c r="C23" i="170"/>
  <c r="B23" i="170"/>
  <c r="A23" i="170"/>
  <c r="L22" i="170"/>
  <c r="K22" i="170"/>
  <c r="H22" i="170"/>
  <c r="D22" i="170"/>
  <c r="C22" i="170"/>
  <c r="B22" i="170"/>
  <c r="A22" i="170"/>
  <c r="L21" i="170"/>
  <c r="K21" i="170"/>
  <c r="D21" i="170"/>
  <c r="C21" i="170"/>
  <c r="B21" i="170"/>
  <c r="A21" i="170"/>
  <c r="L20" i="170"/>
  <c r="K20" i="170"/>
  <c r="H20" i="170"/>
  <c r="D20" i="170"/>
  <c r="G20" i="170"/>
  <c r="B20" i="170"/>
  <c r="E20" i="170" s="1"/>
  <c r="A20" i="170"/>
  <c r="L19" i="170"/>
  <c r="K19" i="170"/>
  <c r="H19" i="170"/>
  <c r="G19" i="170"/>
  <c r="F19" i="170"/>
  <c r="E19" i="170"/>
  <c r="A19" i="170"/>
  <c r="L18" i="170"/>
  <c r="K18" i="170"/>
  <c r="H18" i="170"/>
  <c r="G18" i="170"/>
  <c r="F18" i="170"/>
  <c r="E18" i="170"/>
  <c r="A18" i="170"/>
  <c r="L17" i="170"/>
  <c r="K17" i="170"/>
  <c r="H17" i="170"/>
  <c r="G17" i="170"/>
  <c r="F17" i="170"/>
  <c r="E17" i="170"/>
  <c r="A17" i="170"/>
  <c r="L16" i="170"/>
  <c r="K16" i="170"/>
  <c r="H16" i="170"/>
  <c r="G16" i="170"/>
  <c r="F16" i="170"/>
  <c r="E16" i="170"/>
  <c r="A16" i="170"/>
  <c r="L15" i="170"/>
  <c r="H15" i="170"/>
  <c r="G15" i="170"/>
  <c r="F15" i="170"/>
  <c r="E15" i="170"/>
  <c r="A15" i="170"/>
  <c r="H14" i="170"/>
  <c r="G14" i="170"/>
  <c r="F14" i="170"/>
  <c r="E14" i="170"/>
  <c r="A14" i="170"/>
  <c r="H13" i="170"/>
  <c r="G13" i="170"/>
  <c r="F13" i="170"/>
  <c r="E13" i="170"/>
  <c r="A13" i="170"/>
  <c r="H12" i="170"/>
  <c r="G12" i="170"/>
  <c r="F12" i="170"/>
  <c r="E12" i="170"/>
  <c r="A12" i="170"/>
  <c r="H11" i="170"/>
  <c r="G11" i="170"/>
  <c r="F11" i="170"/>
  <c r="E11" i="170"/>
  <c r="A11" i="170"/>
  <c r="H10" i="170"/>
  <c r="G10" i="170"/>
  <c r="F10" i="170"/>
  <c r="E10" i="170"/>
  <c r="A10" i="170"/>
  <c r="H9" i="170"/>
  <c r="G9" i="170"/>
  <c r="F9" i="170"/>
  <c r="E9" i="170"/>
  <c r="A9" i="170"/>
  <c r="H8" i="170"/>
  <c r="G8" i="170"/>
  <c r="F8" i="170"/>
  <c r="E8" i="170"/>
  <c r="A8" i="170"/>
  <c r="A7" i="170"/>
  <c r="G9" i="166"/>
  <c r="G10" i="166"/>
  <c r="G11" i="166"/>
  <c r="G12" i="166"/>
  <c r="G13" i="166"/>
  <c r="G14" i="166"/>
  <c r="G15" i="166"/>
  <c r="G16" i="166"/>
  <c r="G17" i="166"/>
  <c r="G18" i="166"/>
  <c r="G19" i="166"/>
  <c r="G28" i="166"/>
  <c r="G29" i="166"/>
  <c r="G30" i="166"/>
  <c r="G31" i="166"/>
  <c r="G32" i="166"/>
  <c r="G33" i="166"/>
  <c r="G34" i="166"/>
  <c r="G35" i="166"/>
  <c r="G36" i="166"/>
  <c r="G8" i="166"/>
  <c r="H9" i="166"/>
  <c r="H10" i="166"/>
  <c r="H11" i="166"/>
  <c r="H12" i="166"/>
  <c r="H13" i="166"/>
  <c r="H14" i="166"/>
  <c r="H15" i="166"/>
  <c r="H16" i="166"/>
  <c r="H17" i="166"/>
  <c r="H18" i="166"/>
  <c r="H19" i="166"/>
  <c r="H8" i="166"/>
  <c r="H9" i="169"/>
  <c r="H10" i="169"/>
  <c r="H11" i="169"/>
  <c r="H12" i="169"/>
  <c r="H13" i="169"/>
  <c r="H14" i="169"/>
  <c r="H15" i="169"/>
  <c r="H16" i="169"/>
  <c r="H17" i="169"/>
  <c r="H18" i="169"/>
  <c r="H19" i="169"/>
  <c r="H21" i="169"/>
  <c r="H22" i="169"/>
  <c r="H25" i="169"/>
  <c r="H8" i="169"/>
  <c r="E8" i="169"/>
  <c r="K37" i="169"/>
  <c r="G37" i="169"/>
  <c r="L36" i="169"/>
  <c r="K36" i="169"/>
  <c r="H36" i="169"/>
  <c r="F36" i="169"/>
  <c r="E36" i="169"/>
  <c r="L35" i="169"/>
  <c r="K35" i="169"/>
  <c r="H35" i="169"/>
  <c r="F35" i="169"/>
  <c r="E35" i="169"/>
  <c r="L34" i="169"/>
  <c r="K34" i="169"/>
  <c r="H34" i="169"/>
  <c r="F34" i="169"/>
  <c r="E34" i="169"/>
  <c r="L33" i="169"/>
  <c r="K33" i="169"/>
  <c r="H33" i="169"/>
  <c r="F33" i="169"/>
  <c r="E33" i="169"/>
  <c r="L32" i="169"/>
  <c r="K32" i="169"/>
  <c r="H32" i="169"/>
  <c r="F32" i="169"/>
  <c r="E32" i="169"/>
  <c r="L31" i="169"/>
  <c r="K31" i="169"/>
  <c r="F31" i="169"/>
  <c r="E31" i="169"/>
  <c r="L30" i="169"/>
  <c r="K30" i="169"/>
  <c r="H30" i="169"/>
  <c r="F30" i="169"/>
  <c r="E30" i="169"/>
  <c r="L29" i="169"/>
  <c r="K29" i="169"/>
  <c r="H29" i="169"/>
  <c r="F29" i="169"/>
  <c r="E29" i="169"/>
  <c r="L28" i="169"/>
  <c r="K28" i="169"/>
  <c r="H28" i="169"/>
  <c r="F28" i="169"/>
  <c r="E28" i="169"/>
  <c r="L27" i="169"/>
  <c r="D26" i="169"/>
  <c r="D37" i="169" s="1"/>
  <c r="C26" i="169"/>
  <c r="I26" i="174" s="1"/>
  <c r="B26" i="169"/>
  <c r="B37" i="169" s="1"/>
  <c r="L37" i="169" s="1"/>
  <c r="A26" i="169"/>
  <c r="K25" i="169"/>
  <c r="D25" i="169"/>
  <c r="C25" i="169"/>
  <c r="B25" i="169"/>
  <c r="A25" i="169"/>
  <c r="L24" i="169"/>
  <c r="K24" i="169"/>
  <c r="D24" i="169"/>
  <c r="C24" i="169"/>
  <c r="H24" i="169" s="1"/>
  <c r="B24" i="169"/>
  <c r="A24" i="169"/>
  <c r="L23" i="169"/>
  <c r="K23" i="169"/>
  <c r="D23" i="169"/>
  <c r="C23" i="169"/>
  <c r="B23" i="169"/>
  <c r="A23" i="169"/>
  <c r="L22" i="169"/>
  <c r="K22" i="169"/>
  <c r="D22" i="169"/>
  <c r="C22" i="169"/>
  <c r="B22" i="169"/>
  <c r="A22" i="169"/>
  <c r="L21" i="169"/>
  <c r="K21" i="169"/>
  <c r="D21" i="169"/>
  <c r="C21" i="169"/>
  <c r="B21" i="169"/>
  <c r="A21" i="169"/>
  <c r="L20" i="169"/>
  <c r="K20" i="169"/>
  <c r="D20" i="169"/>
  <c r="C20" i="169"/>
  <c r="H20" i="169" s="1"/>
  <c r="B20" i="169"/>
  <c r="A20" i="169"/>
  <c r="L19" i="169"/>
  <c r="K19" i="169"/>
  <c r="F19" i="169"/>
  <c r="E19" i="169"/>
  <c r="A19" i="169"/>
  <c r="L18" i="169"/>
  <c r="K18" i="169"/>
  <c r="F18" i="169"/>
  <c r="E18" i="169"/>
  <c r="A18" i="169"/>
  <c r="L17" i="169"/>
  <c r="K17" i="169"/>
  <c r="F17" i="169"/>
  <c r="E17" i="169"/>
  <c r="A17" i="169"/>
  <c r="L16" i="169"/>
  <c r="K16" i="169"/>
  <c r="F16" i="169"/>
  <c r="E16" i="169"/>
  <c r="A16" i="169"/>
  <c r="L15" i="169"/>
  <c r="F15" i="169"/>
  <c r="E15" i="169"/>
  <c r="A15" i="169"/>
  <c r="F14" i="169"/>
  <c r="E14" i="169"/>
  <c r="A14" i="169"/>
  <c r="F13" i="169"/>
  <c r="E13" i="169"/>
  <c r="A13" i="169"/>
  <c r="F12" i="169"/>
  <c r="E12" i="169"/>
  <c r="A12" i="169"/>
  <c r="F11" i="169"/>
  <c r="E11" i="169"/>
  <c r="A11" i="169"/>
  <c r="F10" i="169"/>
  <c r="E10" i="169"/>
  <c r="A10" i="169"/>
  <c r="F9" i="169"/>
  <c r="E9" i="169"/>
  <c r="A9" i="169"/>
  <c r="F8" i="169"/>
  <c r="A8" i="169"/>
  <c r="A7" i="169"/>
  <c r="H36" i="166"/>
  <c r="H28" i="166"/>
  <c r="E22" i="169" l="1"/>
  <c r="I22" i="174"/>
  <c r="G22" i="170"/>
  <c r="H26" i="169"/>
  <c r="G24" i="170"/>
  <c r="I20" i="174"/>
  <c r="I24" i="174"/>
  <c r="G26" i="170"/>
  <c r="I21" i="174"/>
  <c r="I23" i="174"/>
  <c r="I25" i="174"/>
  <c r="E26" i="169"/>
  <c r="H23" i="169"/>
  <c r="F20" i="169"/>
  <c r="F24" i="169"/>
  <c r="F24" i="170"/>
  <c r="F23" i="170"/>
  <c r="E23" i="173"/>
  <c r="G23" i="173"/>
  <c r="F20" i="173"/>
  <c r="F25" i="173"/>
  <c r="F22" i="173"/>
  <c r="F23" i="173"/>
  <c r="F26" i="173"/>
  <c r="F37" i="173" s="1"/>
  <c r="E21" i="173"/>
  <c r="E25" i="173"/>
  <c r="G26" i="173"/>
  <c r="E20" i="173"/>
  <c r="E22" i="173"/>
  <c r="E24" i="173"/>
  <c r="E26" i="173"/>
  <c r="E37" i="173" s="1"/>
  <c r="G20" i="173"/>
  <c r="G22" i="173"/>
  <c r="G24" i="173"/>
  <c r="E20" i="172"/>
  <c r="E26" i="172"/>
  <c r="E37" i="172" s="1"/>
  <c r="C37" i="172"/>
  <c r="E22" i="172"/>
  <c r="F25" i="172"/>
  <c r="F24" i="172"/>
  <c r="F21" i="172"/>
  <c r="G21" i="172"/>
  <c r="G25" i="172"/>
  <c r="G20" i="172"/>
  <c r="E21" i="172"/>
  <c r="G22" i="172"/>
  <c r="E23" i="172"/>
  <c r="G24" i="172"/>
  <c r="E25" i="172"/>
  <c r="G26" i="172"/>
  <c r="G23" i="172"/>
  <c r="F26" i="172"/>
  <c r="F37" i="172" s="1"/>
  <c r="H37" i="172"/>
  <c r="H24" i="170"/>
  <c r="F20" i="170"/>
  <c r="E24" i="170"/>
  <c r="F20" i="171"/>
  <c r="F22" i="171"/>
  <c r="F23" i="171"/>
  <c r="F24" i="171"/>
  <c r="F25" i="171"/>
  <c r="E21" i="171"/>
  <c r="F21" i="171"/>
  <c r="E23" i="171"/>
  <c r="E25" i="171"/>
  <c r="G20" i="171"/>
  <c r="G22" i="171"/>
  <c r="G26" i="171"/>
  <c r="E20" i="171"/>
  <c r="G21" i="171"/>
  <c r="E22" i="171"/>
  <c r="G23" i="171"/>
  <c r="E24" i="171"/>
  <c r="G25" i="171"/>
  <c r="E26" i="171"/>
  <c r="E37" i="171" s="1"/>
  <c r="C37" i="171"/>
  <c r="G24" i="171"/>
  <c r="F26" i="171"/>
  <c r="F37" i="171" s="1"/>
  <c r="E23" i="170"/>
  <c r="F21" i="170"/>
  <c r="F22" i="170"/>
  <c r="F25" i="170"/>
  <c r="E26" i="170"/>
  <c r="E37" i="170" s="1"/>
  <c r="E21" i="170"/>
  <c r="E22" i="170"/>
  <c r="E25" i="170"/>
  <c r="H26" i="170"/>
  <c r="C37" i="170"/>
  <c r="G21" i="170"/>
  <c r="G23" i="170"/>
  <c r="G25" i="170"/>
  <c r="H21" i="170"/>
  <c r="H23" i="170"/>
  <c r="H25" i="170"/>
  <c r="F26" i="170"/>
  <c r="F37" i="170" s="1"/>
  <c r="F23" i="169"/>
  <c r="E20" i="169"/>
  <c r="E21" i="169"/>
  <c r="E25" i="169"/>
  <c r="F21" i="169"/>
  <c r="F25" i="169"/>
  <c r="E37" i="169"/>
  <c r="F22" i="169"/>
  <c r="E23" i="169"/>
  <c r="E24" i="169"/>
  <c r="F26" i="169"/>
  <c r="F37" i="169" s="1"/>
  <c r="C37" i="169"/>
  <c r="I37" i="174" s="1"/>
  <c r="G37" i="170" l="1"/>
  <c r="L25" i="170"/>
  <c r="L25" i="173"/>
  <c r="G37" i="173"/>
  <c r="H37" i="173"/>
  <c r="L25" i="172"/>
  <c r="G37" i="172"/>
  <c r="H37" i="170"/>
  <c r="L25" i="171"/>
  <c r="H37" i="171"/>
  <c r="G37" i="171"/>
  <c r="H37" i="169"/>
  <c r="L25" i="169"/>
  <c r="B26" i="166" l="1"/>
  <c r="B24" i="166"/>
  <c r="B22" i="166"/>
  <c r="B21" i="166"/>
  <c r="B20" i="166"/>
  <c r="E8" i="166"/>
  <c r="L29" i="166"/>
  <c r="L27" i="166"/>
  <c r="L15" i="166"/>
  <c r="L18" i="166"/>
  <c r="L16" i="166"/>
  <c r="K17" i="166"/>
  <c r="K18" i="166"/>
  <c r="K19" i="166"/>
  <c r="K20" i="166"/>
  <c r="K21" i="166"/>
  <c r="K22" i="166"/>
  <c r="K23" i="166"/>
  <c r="K24" i="166"/>
  <c r="K25" i="166"/>
  <c r="K16" i="166"/>
  <c r="K29" i="166"/>
  <c r="K30" i="166"/>
  <c r="K31" i="166"/>
  <c r="K32" i="166"/>
  <c r="K33" i="166"/>
  <c r="K34" i="166"/>
  <c r="K35" i="166"/>
  <c r="K36" i="166"/>
  <c r="K37" i="166"/>
  <c r="K28" i="166"/>
  <c r="E29" i="166"/>
  <c r="F29" i="166"/>
  <c r="L30" i="166"/>
  <c r="L28" i="166"/>
  <c r="U30" i="123"/>
  <c r="O30" i="123"/>
  <c r="P30" i="123"/>
  <c r="Q30" i="123"/>
  <c r="R30" i="123"/>
  <c r="S30" i="123"/>
  <c r="T30" i="123"/>
  <c r="V30" i="123"/>
  <c r="E48" i="123"/>
  <c r="D48" i="123"/>
  <c r="E28" i="166" l="1"/>
  <c r="E30" i="166"/>
  <c r="F28" i="166"/>
  <c r="F30" i="166"/>
  <c r="H29" i="166"/>
  <c r="H30" i="166"/>
  <c r="L17" i="166"/>
  <c r="E46" i="123"/>
  <c r="D46" i="123"/>
  <c r="E45" i="123" l="1"/>
  <c r="D45" i="123"/>
  <c r="D35" i="123"/>
  <c r="E35" i="123"/>
  <c r="D36" i="123"/>
  <c r="E36" i="123"/>
  <c r="E34" i="123"/>
  <c r="D34" i="123"/>
  <c r="D24" i="123"/>
  <c r="E24" i="123"/>
  <c r="D25" i="123"/>
  <c r="E25" i="123"/>
  <c r="E26" i="123"/>
  <c r="E23" i="123"/>
  <c r="D23" i="123"/>
  <c r="D13" i="123"/>
  <c r="E13" i="123"/>
  <c r="D14" i="123"/>
  <c r="E14" i="123"/>
  <c r="E12" i="123"/>
  <c r="D12" i="123"/>
  <c r="L31" i="101" l="1"/>
  <c r="K9" i="101"/>
  <c r="K30" i="101"/>
  <c r="K29" i="101"/>
  <c r="K28" i="101"/>
  <c r="K27" i="101"/>
  <c r="K26" i="101"/>
  <c r="K25" i="101"/>
  <c r="K24" i="101"/>
  <c r="K23" i="101"/>
  <c r="K22" i="101"/>
  <c r="K21" i="101"/>
  <c r="K20" i="101"/>
  <c r="K19" i="101"/>
  <c r="K18" i="101"/>
  <c r="K17" i="101"/>
  <c r="K16" i="101"/>
  <c r="K15" i="101"/>
  <c r="K14" i="101"/>
  <c r="K13" i="101"/>
  <c r="K12" i="101"/>
  <c r="K11" i="101"/>
  <c r="K10" i="101"/>
  <c r="K8" i="101"/>
  <c r="K7" i="101"/>
  <c r="F8" i="101"/>
  <c r="F9" i="101"/>
  <c r="F10" i="101"/>
  <c r="F11" i="101"/>
  <c r="F12" i="101"/>
  <c r="F13" i="101"/>
  <c r="F14" i="101"/>
  <c r="F15" i="101"/>
  <c r="F16" i="101"/>
  <c r="F17" i="101"/>
  <c r="F18" i="101"/>
  <c r="F19" i="101"/>
  <c r="F20" i="101"/>
  <c r="F21" i="101"/>
  <c r="F22" i="101"/>
  <c r="F23" i="101"/>
  <c r="F24" i="101"/>
  <c r="F25" i="101"/>
  <c r="F26" i="101"/>
  <c r="F27" i="101"/>
  <c r="F28" i="101"/>
  <c r="F29" i="101"/>
  <c r="F30" i="101"/>
  <c r="F7" i="101"/>
  <c r="C31" i="101"/>
  <c r="D31" i="101"/>
  <c r="E31" i="101"/>
  <c r="G31" i="101"/>
  <c r="H31" i="101"/>
  <c r="I31" i="101"/>
  <c r="J31" i="101"/>
  <c r="C32" i="101"/>
  <c r="D32" i="101"/>
  <c r="E32" i="101"/>
  <c r="G32" i="101"/>
  <c r="H32" i="101"/>
  <c r="I32" i="101"/>
  <c r="J32" i="101"/>
  <c r="L32" i="101"/>
  <c r="C33" i="101"/>
  <c r="D33" i="101"/>
  <c r="E33" i="101"/>
  <c r="G33" i="101"/>
  <c r="H33" i="101"/>
  <c r="I33" i="101"/>
  <c r="J33" i="101"/>
  <c r="L33" i="101"/>
  <c r="B33" i="101"/>
  <c r="B32" i="101"/>
  <c r="B31" i="101"/>
  <c r="K31" i="101" l="1"/>
  <c r="F31" i="101"/>
  <c r="K32" i="101"/>
  <c r="F32" i="101"/>
  <c r="K33" i="101"/>
  <c r="F33" i="101"/>
  <c r="E20" i="64" l="1"/>
  <c r="H21" i="64"/>
  <c r="G21" i="64"/>
  <c r="D21" i="64"/>
  <c r="C21" i="64"/>
  <c r="K17" i="64"/>
  <c r="G26" i="119"/>
  <c r="G25" i="119"/>
  <c r="G24" i="119"/>
  <c r="G23" i="119"/>
  <c r="G22" i="119"/>
  <c r="G21" i="119"/>
  <c r="G20" i="119"/>
  <c r="H26" i="119" l="1"/>
  <c r="O8" i="122" l="1"/>
  <c r="N8" i="121" l="1"/>
  <c r="E38" i="168" l="1"/>
  <c r="E36" i="168"/>
  <c r="E37" i="168"/>
  <c r="E35" i="168"/>
  <c r="E40" i="168" s="1"/>
  <c r="J36" i="168" s="1"/>
  <c r="D39" i="168"/>
  <c r="D38" i="168"/>
  <c r="D40" i="168" s="1"/>
  <c r="I36" i="168" s="1"/>
  <c r="D36" i="168"/>
  <c r="D37" i="168"/>
  <c r="D35" i="168"/>
  <c r="C39" i="168"/>
  <c r="C38" i="168"/>
  <c r="C36" i="168"/>
  <c r="C37" i="168"/>
  <c r="C35" i="168"/>
  <c r="C40" i="168" s="1"/>
  <c r="H36" i="168" s="1"/>
  <c r="E25" i="168"/>
  <c r="F25" i="168"/>
  <c r="K25" i="168"/>
  <c r="H26" i="168"/>
  <c r="K26" i="168"/>
  <c r="E27" i="168"/>
  <c r="K27" i="168"/>
  <c r="L17" i="168"/>
  <c r="L10" i="168"/>
  <c r="J17" i="168"/>
  <c r="G17" i="168"/>
  <c r="D17" i="168"/>
  <c r="J12" i="168"/>
  <c r="J11" i="168"/>
  <c r="J10" i="168"/>
  <c r="G12" i="168"/>
  <c r="G11" i="168"/>
  <c r="M11" i="168" s="1"/>
  <c r="G10" i="168"/>
  <c r="D11" i="168"/>
  <c r="D12" i="168"/>
  <c r="D13" i="168"/>
  <c r="D25" i="168" s="1"/>
  <c r="D10" i="168"/>
  <c r="M21" i="168"/>
  <c r="M12" i="168"/>
  <c r="E13" i="168"/>
  <c r="E26" i="168" s="1"/>
  <c r="F13" i="168"/>
  <c r="F27" i="168" s="1"/>
  <c r="H13" i="168"/>
  <c r="H25" i="168" s="1"/>
  <c r="I13" i="168"/>
  <c r="I26" i="168" s="1"/>
  <c r="K13" i="168"/>
  <c r="C13" i="168"/>
  <c r="C27" i="168" s="1"/>
  <c r="N21" i="168"/>
  <c r="L21" i="168"/>
  <c r="N17" i="168"/>
  <c r="L11" i="168"/>
  <c r="N11" i="168"/>
  <c r="L12" i="168"/>
  <c r="N12" i="168"/>
  <c r="N10" i="168"/>
  <c r="I35" i="168"/>
  <c r="E39" i="168"/>
  <c r="B39" i="168"/>
  <c r="B37" i="168"/>
  <c r="B36" i="168"/>
  <c r="B35" i="168"/>
  <c r="E34" i="168"/>
  <c r="J35" i="168" s="1"/>
  <c r="D34" i="168"/>
  <c r="C34" i="168"/>
  <c r="H35" i="168" s="1"/>
  <c r="K36" i="168" l="1"/>
  <c r="I27" i="168"/>
  <c r="D26" i="168"/>
  <c r="H27" i="168"/>
  <c r="D27" i="168"/>
  <c r="G13" i="168"/>
  <c r="J13" i="168"/>
  <c r="F26" i="168"/>
  <c r="I25" i="168"/>
  <c r="M10" i="168"/>
  <c r="M17" i="168"/>
  <c r="N13" i="168"/>
  <c r="L13" i="168"/>
  <c r="E9" i="166"/>
  <c r="F9" i="166"/>
  <c r="E10" i="166"/>
  <c r="F10" i="166"/>
  <c r="E11" i="166"/>
  <c r="F11" i="166"/>
  <c r="E12" i="166"/>
  <c r="F12" i="166"/>
  <c r="E13" i="166"/>
  <c r="F13" i="166"/>
  <c r="E14" i="166"/>
  <c r="F14" i="166"/>
  <c r="E15" i="166"/>
  <c r="F15" i="166"/>
  <c r="E16" i="166"/>
  <c r="F16" i="166"/>
  <c r="E17" i="166"/>
  <c r="F17" i="166"/>
  <c r="E18" i="166"/>
  <c r="F18" i="166"/>
  <c r="E19" i="166"/>
  <c r="F19" i="166"/>
  <c r="F8" i="166"/>
  <c r="N27" i="168" l="1"/>
  <c r="N26" i="168"/>
  <c r="N25" i="168"/>
  <c r="J27" i="168"/>
  <c r="J26" i="168"/>
  <c r="J25" i="168"/>
  <c r="L25" i="168"/>
  <c r="L27" i="168"/>
  <c r="L26" i="168"/>
  <c r="M13" i="168"/>
  <c r="G25" i="168"/>
  <c r="G27" i="168"/>
  <c r="G26" i="168"/>
  <c r="D26" i="166"/>
  <c r="D37" i="166" s="1"/>
  <c r="C26" i="166"/>
  <c r="B37" i="166"/>
  <c r="L37" i="166" s="1"/>
  <c r="A26" i="166"/>
  <c r="D25" i="166"/>
  <c r="C25" i="166"/>
  <c r="B25" i="166"/>
  <c r="L36" i="166" s="1"/>
  <c r="A25" i="166"/>
  <c r="D24" i="166"/>
  <c r="C24" i="166"/>
  <c r="L35" i="166"/>
  <c r="A24" i="166"/>
  <c r="D23" i="166"/>
  <c r="C23" i="166"/>
  <c r="B23" i="166"/>
  <c r="L34" i="166" s="1"/>
  <c r="A23" i="166"/>
  <c r="D22" i="166"/>
  <c r="C22" i="166"/>
  <c r="L33" i="166"/>
  <c r="A22" i="166"/>
  <c r="D21" i="166"/>
  <c r="C21" i="166"/>
  <c r="L32" i="166"/>
  <c r="A21" i="166"/>
  <c r="D20" i="166"/>
  <c r="C20" i="166"/>
  <c r="L31" i="166"/>
  <c r="A20" i="166"/>
  <c r="A19" i="166"/>
  <c r="A18" i="166"/>
  <c r="A17" i="166"/>
  <c r="A16" i="166"/>
  <c r="A15" i="166"/>
  <c r="A14" i="166"/>
  <c r="A13" i="166"/>
  <c r="A12" i="166"/>
  <c r="A11" i="166"/>
  <c r="A10" i="166"/>
  <c r="A9" i="166"/>
  <c r="A8" i="166"/>
  <c r="A7" i="166"/>
  <c r="R8" i="124"/>
  <c r="L19" i="124"/>
  <c r="F19" i="124"/>
  <c r="F23" i="124" s="1"/>
  <c r="F9" i="124"/>
  <c r="F10" i="124"/>
  <c r="F20" i="124" s="1"/>
  <c r="F11" i="124"/>
  <c r="F12" i="124"/>
  <c r="F13" i="124"/>
  <c r="F24" i="124" s="1"/>
  <c r="F14" i="124"/>
  <c r="F15" i="124"/>
  <c r="F16" i="124"/>
  <c r="F22" i="124" s="1"/>
  <c r="F17" i="124"/>
  <c r="F18" i="124"/>
  <c r="F25" i="124" l="1"/>
  <c r="F21" i="124"/>
  <c r="F26" i="124"/>
  <c r="G20" i="166"/>
  <c r="H20" i="166"/>
  <c r="H22" i="166"/>
  <c r="G22" i="166"/>
  <c r="G24" i="166"/>
  <c r="H24" i="166"/>
  <c r="G25" i="166"/>
  <c r="H25" i="166"/>
  <c r="G21" i="166"/>
  <c r="H21" i="166"/>
  <c r="G23" i="166"/>
  <c r="H23" i="166"/>
  <c r="G26" i="166"/>
  <c r="H26" i="166"/>
  <c r="F34" i="166"/>
  <c r="F35" i="166"/>
  <c r="F36" i="166"/>
  <c r="F31" i="166"/>
  <c r="F32" i="166"/>
  <c r="F33" i="166"/>
  <c r="C37" i="166"/>
  <c r="F20" i="166"/>
  <c r="F21" i="166"/>
  <c r="F22" i="166"/>
  <c r="F23" i="166"/>
  <c r="F24" i="166"/>
  <c r="F25" i="166"/>
  <c r="M27" i="168"/>
  <c r="M26" i="168"/>
  <c r="M25" i="168"/>
  <c r="E20" i="166"/>
  <c r="E21" i="166"/>
  <c r="E22" i="166"/>
  <c r="E23" i="166"/>
  <c r="E24" i="166"/>
  <c r="E25" i="166"/>
  <c r="E26" i="166"/>
  <c r="E37" i="166" s="1"/>
  <c r="F26" i="166"/>
  <c r="F37" i="166" s="1"/>
  <c r="D4" i="123"/>
  <c r="E23" i="65"/>
  <c r="E24" i="65"/>
  <c r="E25" i="65"/>
  <c r="E26" i="65"/>
  <c r="E27" i="65"/>
  <c r="E28" i="65"/>
  <c r="E29" i="65"/>
  <c r="E30" i="65"/>
  <c r="E22" i="65"/>
  <c r="B46" i="90"/>
  <c r="D37" i="90"/>
  <c r="D27" i="90"/>
  <c r="D28" i="90"/>
  <c r="D29" i="90"/>
  <c r="D30" i="90"/>
  <c r="D31" i="90"/>
  <c r="D32" i="90"/>
  <c r="D33" i="90"/>
  <c r="D34" i="90"/>
  <c r="D35" i="90"/>
  <c r="D36" i="90"/>
  <c r="D26" i="90"/>
  <c r="C30" i="90"/>
  <c r="C26" i="90"/>
  <c r="D25" i="90"/>
  <c r="C25" i="90"/>
  <c r="C37" i="90"/>
  <c r="G37" i="166" l="1"/>
  <c r="H37" i="166"/>
  <c r="E36" i="166"/>
  <c r="L24" i="166"/>
  <c r="L25" i="166"/>
  <c r="E33" i="166"/>
  <c r="H33" i="166"/>
  <c r="L21" i="166"/>
  <c r="L23" i="166"/>
  <c r="H35" i="166"/>
  <c r="E35" i="166"/>
  <c r="L19" i="166"/>
  <c r="H31" i="166"/>
  <c r="E31" i="166"/>
  <c r="E32" i="166"/>
  <c r="H32" i="166"/>
  <c r="L20" i="166"/>
  <c r="H34" i="166"/>
  <c r="E34" i="166"/>
  <c r="L22" i="166"/>
  <c r="B22" i="64"/>
  <c r="B23" i="64"/>
  <c r="B24" i="64"/>
  <c r="B25" i="64"/>
  <c r="B26" i="64"/>
  <c r="B27" i="64"/>
  <c r="B28" i="64"/>
  <c r="B29" i="64"/>
  <c r="B30" i="64"/>
  <c r="B21" i="64"/>
  <c r="H22" i="64" l="1"/>
  <c r="H23" i="64"/>
  <c r="H24" i="64"/>
  <c r="H25" i="64"/>
  <c r="H26" i="64"/>
  <c r="H27" i="64"/>
  <c r="H28" i="64"/>
  <c r="H29" i="64"/>
  <c r="C44" i="114" l="1"/>
  <c r="K29" i="114" l="1"/>
  <c r="K25" i="114"/>
  <c r="K21" i="114"/>
  <c r="K17" i="114"/>
  <c r="K28" i="114"/>
  <c r="K24" i="114"/>
  <c r="K20" i="114"/>
  <c r="K16" i="114"/>
  <c r="K27" i="114"/>
  <c r="K23" i="114"/>
  <c r="K19" i="114"/>
  <c r="K26" i="114"/>
  <c r="K22" i="114"/>
  <c r="K18" i="114"/>
  <c r="C27" i="90"/>
  <c r="C28" i="90"/>
  <c r="C29" i="90"/>
  <c r="C31" i="90"/>
  <c r="C32" i="90"/>
  <c r="C33" i="90"/>
  <c r="C34" i="90"/>
  <c r="C35" i="90"/>
  <c r="C36" i="90"/>
  <c r="H16" i="65" l="1"/>
  <c r="K9" i="64"/>
  <c r="K16" i="64"/>
  <c r="P23" i="145" l="1"/>
  <c r="O23" i="145"/>
  <c r="N23" i="145"/>
  <c r="F23" i="145"/>
  <c r="E23" i="145"/>
  <c r="D23" i="145"/>
  <c r="P22" i="145"/>
  <c r="O22" i="145"/>
  <c r="N22" i="145"/>
  <c r="F22" i="145"/>
  <c r="E22" i="145"/>
  <c r="D22" i="145"/>
  <c r="P21" i="145"/>
  <c r="O21" i="145"/>
  <c r="N21" i="145"/>
  <c r="F21" i="145"/>
  <c r="E21" i="145"/>
  <c r="D21" i="145"/>
  <c r="P20" i="145"/>
  <c r="O20" i="145"/>
  <c r="N20" i="145"/>
  <c r="F20" i="145"/>
  <c r="E20" i="145"/>
  <c r="D20" i="145"/>
  <c r="P19" i="145"/>
  <c r="O19" i="145"/>
  <c r="N19" i="145"/>
  <c r="F19" i="145"/>
  <c r="E19" i="145"/>
  <c r="D19" i="145"/>
  <c r="P18" i="145"/>
  <c r="O18" i="145"/>
  <c r="N18" i="145"/>
  <c r="F18" i="145"/>
  <c r="E18" i="145"/>
  <c r="D18" i="145"/>
  <c r="P17" i="145"/>
  <c r="O17" i="145"/>
  <c r="N17" i="145"/>
  <c r="F17" i="145"/>
  <c r="E17" i="145"/>
  <c r="D17" i="145"/>
  <c r="S14" i="145"/>
  <c r="R14" i="145"/>
  <c r="Q14" i="145"/>
  <c r="O14" i="145"/>
  <c r="N14" i="145"/>
  <c r="L14" i="145"/>
  <c r="K14" i="145"/>
  <c r="J14" i="145"/>
  <c r="I14" i="145"/>
  <c r="H14" i="145"/>
  <c r="F14" i="145"/>
  <c r="E14" i="145"/>
  <c r="C14" i="145"/>
  <c r="B14" i="145"/>
  <c r="A7" i="145"/>
  <c r="J32" i="80"/>
  <c r="I32" i="80"/>
  <c r="H32" i="80"/>
  <c r="G32" i="80"/>
  <c r="F32" i="80"/>
  <c r="E32" i="80"/>
  <c r="D32" i="80"/>
  <c r="J31" i="80"/>
  <c r="I31" i="80"/>
  <c r="H31" i="80"/>
  <c r="G31" i="80"/>
  <c r="F31" i="80"/>
  <c r="K31" i="80" s="1"/>
  <c r="E31" i="80"/>
  <c r="D31" i="80"/>
  <c r="J30" i="80"/>
  <c r="I30" i="80"/>
  <c r="H30" i="80"/>
  <c r="G30" i="80"/>
  <c r="F30" i="80"/>
  <c r="K30" i="80" s="1"/>
  <c r="E30" i="80"/>
  <c r="D30" i="80"/>
  <c r="J29" i="80"/>
  <c r="I29" i="80"/>
  <c r="H29" i="80"/>
  <c r="G29" i="80"/>
  <c r="F29" i="80"/>
  <c r="K29" i="80" s="1"/>
  <c r="E29" i="80"/>
  <c r="D29" i="80"/>
  <c r="J28" i="80"/>
  <c r="I28" i="80"/>
  <c r="H28" i="80"/>
  <c r="G28" i="80"/>
  <c r="F28" i="80"/>
  <c r="K28" i="80" s="1"/>
  <c r="E28" i="80"/>
  <c r="D28" i="80"/>
  <c r="J27" i="80"/>
  <c r="I27" i="80"/>
  <c r="H27" i="80"/>
  <c r="G27" i="80"/>
  <c r="F27" i="80"/>
  <c r="K27" i="80" s="1"/>
  <c r="E27" i="80"/>
  <c r="D27" i="80"/>
  <c r="J26" i="80"/>
  <c r="I26" i="80"/>
  <c r="H26" i="80"/>
  <c r="G26" i="80"/>
  <c r="F26" i="80"/>
  <c r="K26" i="80" s="1"/>
  <c r="E26" i="80"/>
  <c r="D26" i="80"/>
  <c r="J25" i="80"/>
  <c r="I25" i="80"/>
  <c r="H25" i="80"/>
  <c r="G25" i="80"/>
  <c r="F25" i="80"/>
  <c r="K25" i="80" s="1"/>
  <c r="E25" i="80"/>
  <c r="D25" i="80"/>
  <c r="J24" i="80"/>
  <c r="I24" i="80"/>
  <c r="H24" i="80"/>
  <c r="G24" i="80"/>
  <c r="F24" i="80"/>
  <c r="K24" i="80" s="1"/>
  <c r="E24" i="80"/>
  <c r="D24" i="80"/>
  <c r="J23" i="80"/>
  <c r="I23" i="80"/>
  <c r="H23" i="80"/>
  <c r="G23" i="80"/>
  <c r="F23" i="80"/>
  <c r="K23" i="80" s="1"/>
  <c r="E23" i="80"/>
  <c r="D23" i="80"/>
  <c r="P16" i="80"/>
  <c r="O16" i="80"/>
  <c r="P4" i="80"/>
  <c r="H14" i="82"/>
  <c r="E14" i="82"/>
  <c r="D14" i="82"/>
  <c r="C14" i="82"/>
  <c r="B14" i="82"/>
  <c r="P13" i="82"/>
  <c r="P12" i="82"/>
  <c r="P11" i="82"/>
  <c r="U7" i="82"/>
  <c r="T7" i="82"/>
  <c r="A7" i="82"/>
  <c r="A5" i="80" s="1"/>
  <c r="L17" i="146"/>
  <c r="B17" i="146"/>
  <c r="J15" i="146"/>
  <c r="H15" i="146"/>
  <c r="E15" i="146"/>
  <c r="B15" i="146"/>
  <c r="A15" i="146"/>
  <c r="A14" i="82" s="1"/>
  <c r="O14" i="146"/>
  <c r="M14" i="146"/>
  <c r="L14" i="146"/>
  <c r="G14" i="146"/>
  <c r="D14" i="146"/>
  <c r="O13" i="146"/>
  <c r="M13" i="146"/>
  <c r="G13" i="146"/>
  <c r="D13" i="146"/>
  <c r="O12" i="146"/>
  <c r="M12" i="146"/>
  <c r="G12" i="146"/>
  <c r="D12" i="146"/>
  <c r="O11" i="146"/>
  <c r="M11" i="146"/>
  <c r="G11" i="146"/>
  <c r="D11" i="146"/>
  <c r="O10" i="146"/>
  <c r="M10" i="146"/>
  <c r="G10" i="146"/>
  <c r="D10" i="146"/>
  <c r="O9" i="146"/>
  <c r="G9" i="146"/>
  <c r="D9" i="146"/>
  <c r="D8" i="146"/>
  <c r="G8" i="146" s="1"/>
  <c r="J6" i="146"/>
  <c r="H6" i="146"/>
  <c r="A13" i="82"/>
  <c r="A8" i="82"/>
  <c r="C50" i="151"/>
  <c r="B50" i="151"/>
  <c r="C49" i="151"/>
  <c r="B49" i="151"/>
  <c r="C48" i="151"/>
  <c r="B48" i="151"/>
  <c r="C47" i="151"/>
  <c r="B47" i="151"/>
  <c r="C46" i="151"/>
  <c r="B46" i="151"/>
  <c r="C45" i="151"/>
  <c r="B45" i="151"/>
  <c r="C44" i="151"/>
  <c r="B44" i="151"/>
  <c r="C43" i="151"/>
  <c r="B43" i="151"/>
  <c r="C12" i="151"/>
  <c r="C11" i="151"/>
  <c r="O9" i="150"/>
  <c r="N9" i="150"/>
  <c r="M9" i="150"/>
  <c r="L9" i="150"/>
  <c r="K9" i="150"/>
  <c r="J9" i="150"/>
  <c r="I9" i="150"/>
  <c r="H9" i="150"/>
  <c r="G9" i="150"/>
  <c r="F9" i="150"/>
  <c r="E9" i="150"/>
  <c r="D9" i="150"/>
  <c r="C9" i="150"/>
  <c r="B9" i="150"/>
  <c r="O8" i="150"/>
  <c r="N8" i="150"/>
  <c r="M8" i="150"/>
  <c r="L8" i="150"/>
  <c r="K8" i="150"/>
  <c r="J8" i="150"/>
  <c r="I8" i="150"/>
  <c r="H8" i="150"/>
  <c r="G8" i="150"/>
  <c r="F8" i="150"/>
  <c r="E8" i="150"/>
  <c r="D8" i="150"/>
  <c r="C8" i="150"/>
  <c r="B8" i="150"/>
  <c r="O7" i="150"/>
  <c r="N7" i="150"/>
  <c r="M7" i="150"/>
  <c r="L7" i="150"/>
  <c r="K7" i="150"/>
  <c r="J7" i="150"/>
  <c r="I7" i="150"/>
  <c r="H7" i="150"/>
  <c r="G7" i="150"/>
  <c r="F7" i="150"/>
  <c r="E7" i="150"/>
  <c r="D7" i="150"/>
  <c r="C7" i="150"/>
  <c r="B7" i="150"/>
  <c r="O6" i="150"/>
  <c r="N6" i="150"/>
  <c r="N11" i="150" s="1"/>
  <c r="M6" i="150"/>
  <c r="M11" i="150" s="1"/>
  <c r="L6" i="150"/>
  <c r="K6" i="150"/>
  <c r="J6" i="150"/>
  <c r="J11" i="150" s="1"/>
  <c r="I6" i="150"/>
  <c r="I11" i="150" s="1"/>
  <c r="H6" i="150"/>
  <c r="G6" i="150"/>
  <c r="F6" i="150"/>
  <c r="F11" i="150" s="1"/>
  <c r="E6" i="150"/>
  <c r="E11" i="150" s="1"/>
  <c r="D6" i="150"/>
  <c r="C6" i="150"/>
  <c r="B6" i="150"/>
  <c r="B11" i="150" s="1"/>
  <c r="Q24" i="134"/>
  <c r="O24" i="134"/>
  <c r="N24" i="134"/>
  <c r="M24" i="134"/>
  <c r="L24" i="134"/>
  <c r="K24" i="134"/>
  <c r="J24" i="134"/>
  <c r="I24" i="134"/>
  <c r="H24" i="134"/>
  <c r="G24" i="134"/>
  <c r="F24" i="134"/>
  <c r="E24" i="134"/>
  <c r="D24" i="134"/>
  <c r="C24" i="134"/>
  <c r="B24" i="134"/>
  <c r="A24" i="134"/>
  <c r="Q23" i="134"/>
  <c r="O23" i="134"/>
  <c r="N23" i="134"/>
  <c r="M23" i="134"/>
  <c r="L23" i="134"/>
  <c r="K23" i="134"/>
  <c r="J23" i="134"/>
  <c r="I23" i="134"/>
  <c r="H23" i="134"/>
  <c r="G23" i="134"/>
  <c r="F23" i="134"/>
  <c r="E23" i="134"/>
  <c r="D23" i="134"/>
  <c r="C23" i="134"/>
  <c r="B23" i="134"/>
  <c r="A23" i="134"/>
  <c r="Q22" i="134"/>
  <c r="O22" i="134"/>
  <c r="N22" i="134"/>
  <c r="M22" i="134"/>
  <c r="L22" i="134"/>
  <c r="K22" i="134"/>
  <c r="J22" i="134"/>
  <c r="I22" i="134"/>
  <c r="H22" i="134"/>
  <c r="G22" i="134"/>
  <c r="F22" i="134"/>
  <c r="E22" i="134"/>
  <c r="D22" i="134"/>
  <c r="C22" i="134"/>
  <c r="B22" i="134"/>
  <c r="A22" i="134"/>
  <c r="Q21" i="134"/>
  <c r="O21" i="134"/>
  <c r="N21" i="134"/>
  <c r="M21" i="134"/>
  <c r="L21" i="134"/>
  <c r="K21" i="134"/>
  <c r="J21" i="134"/>
  <c r="I21" i="134"/>
  <c r="H21" i="134"/>
  <c r="G21" i="134"/>
  <c r="F21" i="134"/>
  <c r="E21" i="134"/>
  <c r="D21" i="134"/>
  <c r="C21" i="134"/>
  <c r="B21" i="134"/>
  <c r="A21" i="134"/>
  <c r="Q20" i="134"/>
  <c r="O20" i="134"/>
  <c r="N20" i="134"/>
  <c r="M20" i="134"/>
  <c r="L20" i="134"/>
  <c r="K20" i="134"/>
  <c r="J20" i="134"/>
  <c r="I20" i="134"/>
  <c r="H20" i="134"/>
  <c r="G20" i="134"/>
  <c r="F20" i="134"/>
  <c r="E20" i="134"/>
  <c r="D20" i="134"/>
  <c r="C20" i="134"/>
  <c r="B20" i="134"/>
  <c r="A20" i="134"/>
  <c r="Q19" i="134"/>
  <c r="O19" i="134"/>
  <c r="N19" i="134"/>
  <c r="M19" i="134"/>
  <c r="L19" i="134"/>
  <c r="K19" i="134"/>
  <c r="J19" i="134"/>
  <c r="I19" i="134"/>
  <c r="H19" i="134"/>
  <c r="G19" i="134"/>
  <c r="F19" i="134"/>
  <c r="E19" i="134"/>
  <c r="D19" i="134"/>
  <c r="C19" i="134"/>
  <c r="B19" i="134"/>
  <c r="A19" i="134"/>
  <c r="Q18" i="134"/>
  <c r="O18" i="134"/>
  <c r="N18" i="134"/>
  <c r="M18" i="134"/>
  <c r="L18" i="134"/>
  <c r="K18" i="134"/>
  <c r="J18" i="134"/>
  <c r="I18" i="134"/>
  <c r="H18" i="134"/>
  <c r="G18" i="134"/>
  <c r="F18" i="134"/>
  <c r="E18" i="134"/>
  <c r="D18" i="134"/>
  <c r="C18" i="134"/>
  <c r="B18" i="134"/>
  <c r="A18" i="134"/>
  <c r="P17" i="134"/>
  <c r="R17" i="134" s="1"/>
  <c r="A17" i="134"/>
  <c r="P16" i="134"/>
  <c r="R16" i="134" s="1"/>
  <c r="A16" i="134"/>
  <c r="P15" i="134"/>
  <c r="A15" i="134"/>
  <c r="P14" i="134"/>
  <c r="A14" i="134"/>
  <c r="P13" i="134"/>
  <c r="R13" i="134" s="1"/>
  <c r="A13" i="134"/>
  <c r="P12" i="134"/>
  <c r="A12" i="134"/>
  <c r="P11" i="134"/>
  <c r="R11" i="134" s="1"/>
  <c r="A11" i="134"/>
  <c r="P10" i="134"/>
  <c r="R10" i="134" s="1"/>
  <c r="A10" i="134"/>
  <c r="P9" i="134"/>
  <c r="R9" i="134" s="1"/>
  <c r="A9" i="134"/>
  <c r="P8" i="134"/>
  <c r="R8" i="134" s="1"/>
  <c r="A8" i="134"/>
  <c r="P7" i="134"/>
  <c r="R7" i="134" s="1"/>
  <c r="A7" i="134"/>
  <c r="P6" i="134"/>
  <c r="R6" i="134" s="1"/>
  <c r="A6" i="134"/>
  <c r="A5" i="134"/>
  <c r="I29" i="114"/>
  <c r="I28" i="114"/>
  <c r="C28" i="114"/>
  <c r="I27" i="114"/>
  <c r="I26" i="114"/>
  <c r="I25" i="114"/>
  <c r="I24" i="114"/>
  <c r="C24" i="114"/>
  <c r="J24" i="114" s="1"/>
  <c r="J23" i="114"/>
  <c r="I23" i="114"/>
  <c r="I22" i="114"/>
  <c r="I21" i="114"/>
  <c r="I20" i="114"/>
  <c r="I19" i="114"/>
  <c r="I18" i="114"/>
  <c r="I17" i="114"/>
  <c r="I16" i="114"/>
  <c r="K15" i="114"/>
  <c r="J15" i="114"/>
  <c r="K56" i="113"/>
  <c r="K55" i="113"/>
  <c r="K54" i="113"/>
  <c r="K53" i="113"/>
  <c r="K58" i="113" s="1"/>
  <c r="K49" i="113"/>
  <c r="K48" i="113"/>
  <c r="K47" i="113"/>
  <c r="K46" i="113"/>
  <c r="K51" i="113" s="1"/>
  <c r="K42" i="113"/>
  <c r="K41" i="113"/>
  <c r="K40" i="113"/>
  <c r="K39" i="113"/>
  <c r="K44" i="113" s="1"/>
  <c r="K35" i="113"/>
  <c r="K34" i="113"/>
  <c r="K33" i="113"/>
  <c r="K32" i="113"/>
  <c r="K37" i="113" s="1"/>
  <c r="K28" i="113"/>
  <c r="K27" i="113"/>
  <c r="K26" i="113"/>
  <c r="K25" i="113"/>
  <c r="K21" i="113"/>
  <c r="K20" i="113"/>
  <c r="K19" i="113"/>
  <c r="K18" i="113"/>
  <c r="K23" i="113" s="1"/>
  <c r="K14" i="113"/>
  <c r="K13" i="113"/>
  <c r="K12" i="113"/>
  <c r="K11" i="113"/>
  <c r="B8" i="113"/>
  <c r="K56" i="112"/>
  <c r="K55" i="112"/>
  <c r="K54" i="112"/>
  <c r="K53" i="112"/>
  <c r="K58" i="112" s="1"/>
  <c r="K49" i="112"/>
  <c r="K48" i="112"/>
  <c r="K47" i="112"/>
  <c r="K46" i="112"/>
  <c r="K51" i="112" s="1"/>
  <c r="K42" i="112"/>
  <c r="K41" i="112"/>
  <c r="K40" i="112"/>
  <c r="K39" i="112"/>
  <c r="K44" i="112" s="1"/>
  <c r="K35" i="112"/>
  <c r="K34" i="112"/>
  <c r="K33" i="112"/>
  <c r="K32" i="112"/>
  <c r="K37" i="112" s="1"/>
  <c r="K28" i="112"/>
  <c r="K27" i="112"/>
  <c r="K26" i="112"/>
  <c r="K25" i="112"/>
  <c r="K30" i="112" s="1"/>
  <c r="K21" i="112"/>
  <c r="K20" i="112"/>
  <c r="K19" i="112"/>
  <c r="K18" i="112"/>
  <c r="K23" i="112" s="1"/>
  <c r="J25" i="132"/>
  <c r="I25" i="132"/>
  <c r="H25" i="132"/>
  <c r="G25" i="132"/>
  <c r="E25" i="132"/>
  <c r="D25" i="132"/>
  <c r="C25" i="132"/>
  <c r="B25" i="132"/>
  <c r="A25" i="132"/>
  <c r="J24" i="132"/>
  <c r="I24" i="132"/>
  <c r="H24" i="132"/>
  <c r="G24" i="132"/>
  <c r="E24" i="132"/>
  <c r="D24" i="132"/>
  <c r="C24" i="132"/>
  <c r="B24" i="132"/>
  <c r="A24" i="132"/>
  <c r="J23" i="132"/>
  <c r="I23" i="132"/>
  <c r="H23" i="132"/>
  <c r="G23" i="132"/>
  <c r="E23" i="132"/>
  <c r="D23" i="132"/>
  <c r="C23" i="132"/>
  <c r="B23" i="132"/>
  <c r="A23" i="132"/>
  <c r="J22" i="132"/>
  <c r="I22" i="132"/>
  <c r="H22" i="132"/>
  <c r="G22" i="132"/>
  <c r="E22" i="132"/>
  <c r="D22" i="132"/>
  <c r="C22" i="132"/>
  <c r="B22" i="132"/>
  <c r="A22" i="132"/>
  <c r="J21" i="132"/>
  <c r="I21" i="132"/>
  <c r="H21" i="132"/>
  <c r="G21" i="132"/>
  <c r="E21" i="132"/>
  <c r="D21" i="132"/>
  <c r="C21" i="132"/>
  <c r="B21" i="132"/>
  <c r="A21" i="132"/>
  <c r="J20" i="132"/>
  <c r="I20" i="132"/>
  <c r="H20" i="132"/>
  <c r="G20" i="132"/>
  <c r="E20" i="132"/>
  <c r="D20" i="132"/>
  <c r="C20" i="132"/>
  <c r="B20" i="132"/>
  <c r="A20" i="132"/>
  <c r="J19" i="132"/>
  <c r="I19" i="132"/>
  <c r="H19" i="132"/>
  <c r="G19" i="132"/>
  <c r="E19" i="132"/>
  <c r="D19" i="132"/>
  <c r="C19" i="132"/>
  <c r="B19" i="132"/>
  <c r="A19" i="132"/>
  <c r="K18" i="132"/>
  <c r="F18" i="132"/>
  <c r="A18" i="132"/>
  <c r="K17" i="132"/>
  <c r="F17" i="132"/>
  <c r="A17" i="132"/>
  <c r="K16" i="132"/>
  <c r="F16" i="132"/>
  <c r="A16" i="132"/>
  <c r="K15" i="132"/>
  <c r="F15" i="132"/>
  <c r="A15" i="132"/>
  <c r="K14" i="132"/>
  <c r="F14" i="132"/>
  <c r="A14" i="132"/>
  <c r="K13" i="132"/>
  <c r="F13" i="132"/>
  <c r="A13" i="132"/>
  <c r="K12" i="132"/>
  <c r="F12" i="132"/>
  <c r="A12" i="132"/>
  <c r="K11" i="132"/>
  <c r="F11" i="132"/>
  <c r="A11" i="132"/>
  <c r="K10" i="132"/>
  <c r="F10" i="132"/>
  <c r="A10" i="132"/>
  <c r="K9" i="132"/>
  <c r="F9" i="132"/>
  <c r="A9" i="132"/>
  <c r="K8" i="132"/>
  <c r="F8" i="132"/>
  <c r="A8" i="132"/>
  <c r="K7" i="132"/>
  <c r="F7" i="132"/>
  <c r="A7" i="132"/>
  <c r="A6" i="132"/>
  <c r="K12" i="110"/>
  <c r="K11" i="110"/>
  <c r="K10" i="110"/>
  <c r="H10" i="110"/>
  <c r="S26" i="129"/>
  <c r="R26" i="129"/>
  <c r="Q26" i="129"/>
  <c r="P26" i="129"/>
  <c r="O26" i="129"/>
  <c r="N26" i="129"/>
  <c r="M26" i="129"/>
  <c r="L26" i="129"/>
  <c r="K26" i="129"/>
  <c r="J26" i="129"/>
  <c r="I26" i="129"/>
  <c r="H26" i="129"/>
  <c r="G26" i="129"/>
  <c r="F26" i="129"/>
  <c r="E26" i="129"/>
  <c r="D26" i="129"/>
  <c r="C26" i="129"/>
  <c r="A26" i="129"/>
  <c r="S25" i="129"/>
  <c r="R25" i="129"/>
  <c r="Q25" i="129"/>
  <c r="P25" i="129"/>
  <c r="O25" i="129"/>
  <c r="N25" i="129"/>
  <c r="M25" i="129"/>
  <c r="L25" i="129"/>
  <c r="K25" i="129"/>
  <c r="J25" i="129"/>
  <c r="I25" i="129"/>
  <c r="H25" i="129"/>
  <c r="G25" i="129"/>
  <c r="F25" i="129"/>
  <c r="E25" i="129"/>
  <c r="D25" i="129"/>
  <c r="C25" i="129"/>
  <c r="A25" i="129"/>
  <c r="S24" i="129"/>
  <c r="R24" i="129"/>
  <c r="Q24" i="129"/>
  <c r="P24" i="129"/>
  <c r="O24" i="129"/>
  <c r="N24" i="129"/>
  <c r="M24" i="129"/>
  <c r="L24" i="129"/>
  <c r="K24" i="129"/>
  <c r="J24" i="129"/>
  <c r="I24" i="129"/>
  <c r="H24" i="129"/>
  <c r="G24" i="129"/>
  <c r="F24" i="129"/>
  <c r="E24" i="129"/>
  <c r="D24" i="129"/>
  <c r="C24" i="129"/>
  <c r="A24" i="129"/>
  <c r="S23" i="129"/>
  <c r="R23" i="129"/>
  <c r="Q23" i="129"/>
  <c r="P23" i="129"/>
  <c r="O23" i="129"/>
  <c r="N23" i="129"/>
  <c r="M23" i="129"/>
  <c r="L23" i="129"/>
  <c r="K23" i="129"/>
  <c r="J23" i="129"/>
  <c r="I23" i="129"/>
  <c r="H23" i="129"/>
  <c r="G23" i="129"/>
  <c r="F23" i="129"/>
  <c r="E23" i="129"/>
  <c r="D23" i="129"/>
  <c r="C23" i="129"/>
  <c r="A23" i="129"/>
  <c r="S22" i="129"/>
  <c r="R22" i="129"/>
  <c r="Q22" i="129"/>
  <c r="P22" i="129"/>
  <c r="O22" i="129"/>
  <c r="N22" i="129"/>
  <c r="M22" i="129"/>
  <c r="L22" i="129"/>
  <c r="K22" i="129"/>
  <c r="J22" i="129"/>
  <c r="I22" i="129"/>
  <c r="H22" i="129"/>
  <c r="G22" i="129"/>
  <c r="F22" i="129"/>
  <c r="E22" i="129"/>
  <c r="D22" i="129"/>
  <c r="C22" i="129"/>
  <c r="A22" i="129"/>
  <c r="S21" i="129"/>
  <c r="R21" i="129"/>
  <c r="Q21" i="129"/>
  <c r="P21" i="129"/>
  <c r="O21" i="129"/>
  <c r="N21" i="129"/>
  <c r="M21" i="129"/>
  <c r="L21" i="129"/>
  <c r="K21" i="129"/>
  <c r="J21" i="129"/>
  <c r="I21" i="129"/>
  <c r="H21" i="129"/>
  <c r="G21" i="129"/>
  <c r="F21" i="129"/>
  <c r="E21" i="129"/>
  <c r="D21" i="129"/>
  <c r="C21" i="129"/>
  <c r="A21" i="129"/>
  <c r="S20" i="129"/>
  <c r="R20" i="129"/>
  <c r="Q20" i="129"/>
  <c r="P20" i="129"/>
  <c r="O20" i="129"/>
  <c r="N20" i="129"/>
  <c r="M20" i="129"/>
  <c r="L20" i="129"/>
  <c r="K20" i="129"/>
  <c r="J20" i="129"/>
  <c r="I20" i="129"/>
  <c r="H20" i="129"/>
  <c r="G20" i="129"/>
  <c r="F20" i="129"/>
  <c r="E20" i="129"/>
  <c r="D20" i="129"/>
  <c r="C20" i="129"/>
  <c r="A20" i="129"/>
  <c r="A19" i="129"/>
  <c r="A18" i="129"/>
  <c r="A17" i="129"/>
  <c r="A16" i="129"/>
  <c r="A15" i="129"/>
  <c r="A14" i="129"/>
  <c r="A13" i="129"/>
  <c r="A12" i="129"/>
  <c r="A11" i="129"/>
  <c r="A10" i="129"/>
  <c r="A9" i="129"/>
  <c r="A8" i="129"/>
  <c r="A7" i="129"/>
  <c r="R5" i="128"/>
  <c r="Q5" i="128"/>
  <c r="P5" i="128"/>
  <c r="O5" i="128"/>
  <c r="A26" i="124"/>
  <c r="A25" i="124"/>
  <c r="A24" i="124"/>
  <c r="A23" i="124"/>
  <c r="A22" i="124"/>
  <c r="A21" i="124"/>
  <c r="A20" i="124"/>
  <c r="R19" i="124"/>
  <c r="A19" i="124"/>
  <c r="R18" i="124"/>
  <c r="L18" i="124"/>
  <c r="A18" i="124"/>
  <c r="R17" i="124"/>
  <c r="L17" i="124"/>
  <c r="A17" i="124"/>
  <c r="R16" i="124"/>
  <c r="L16" i="124"/>
  <c r="A16" i="124"/>
  <c r="R15" i="124"/>
  <c r="L15" i="124"/>
  <c r="A15" i="124"/>
  <c r="R14" i="124"/>
  <c r="L14" i="124"/>
  <c r="A14" i="124"/>
  <c r="R13" i="124"/>
  <c r="L13" i="124"/>
  <c r="A13" i="124"/>
  <c r="R12" i="124"/>
  <c r="L12" i="124"/>
  <c r="A12" i="124"/>
  <c r="R11" i="124"/>
  <c r="L11" i="124"/>
  <c r="A11" i="124"/>
  <c r="R10" i="124"/>
  <c r="L10" i="124"/>
  <c r="A10" i="124"/>
  <c r="R9" i="124"/>
  <c r="L9" i="124"/>
  <c r="A9" i="124"/>
  <c r="A8" i="124"/>
  <c r="J7" i="124"/>
  <c r="I7" i="124"/>
  <c r="H7" i="124"/>
  <c r="G7" i="124"/>
  <c r="A7" i="124"/>
  <c r="U5" i="123"/>
  <c r="T5" i="123"/>
  <c r="S5" i="123"/>
  <c r="R5" i="123"/>
  <c r="Q5" i="123"/>
  <c r="P5" i="123"/>
  <c r="O5" i="123"/>
  <c r="D31" i="65"/>
  <c r="E31" i="65" s="1"/>
  <c r="C31" i="65"/>
  <c r="D30" i="65"/>
  <c r="C30" i="65"/>
  <c r="D29" i="65"/>
  <c r="C29" i="65"/>
  <c r="D28" i="65"/>
  <c r="C28" i="65"/>
  <c r="D27" i="65"/>
  <c r="C27" i="65"/>
  <c r="D26" i="65"/>
  <c r="C26" i="65"/>
  <c r="D25" i="65"/>
  <c r="C25" i="65"/>
  <c r="D24" i="65"/>
  <c r="C24" i="65"/>
  <c r="D23" i="65"/>
  <c r="C23" i="65"/>
  <c r="D22" i="65"/>
  <c r="C22" i="65"/>
  <c r="D21" i="65"/>
  <c r="A6" i="65"/>
  <c r="H60" i="90"/>
  <c r="G60" i="90"/>
  <c r="H59" i="90"/>
  <c r="G59" i="90"/>
  <c r="H58" i="90"/>
  <c r="G58" i="90"/>
  <c r="H57" i="90"/>
  <c r="G57" i="90"/>
  <c r="H56" i="90"/>
  <c r="G56" i="90"/>
  <c r="H55" i="90"/>
  <c r="G55" i="90"/>
  <c r="H54" i="90"/>
  <c r="G54" i="90"/>
  <c r="H53" i="90"/>
  <c r="G53" i="90"/>
  <c r="H52" i="90"/>
  <c r="G52" i="90"/>
  <c r="H51" i="90"/>
  <c r="G51" i="90"/>
  <c r="H50" i="90"/>
  <c r="A19" i="90"/>
  <c r="B37" i="90" s="1"/>
  <c r="A18" i="90"/>
  <c r="B36" i="90" s="1"/>
  <c r="A17" i="90"/>
  <c r="B35" i="90" s="1"/>
  <c r="A16" i="90"/>
  <c r="B34" i="90" s="1"/>
  <c r="A15" i="90"/>
  <c r="B33" i="90" s="1"/>
  <c r="A14" i="90"/>
  <c r="B32" i="90" s="1"/>
  <c r="A13" i="90"/>
  <c r="B31" i="90" s="1"/>
  <c r="A12" i="90"/>
  <c r="B30" i="90" s="1"/>
  <c r="A11" i="90"/>
  <c r="B29" i="90" s="1"/>
  <c r="A10" i="90"/>
  <c r="B28" i="90" s="1"/>
  <c r="A9" i="90"/>
  <c r="B27" i="90" s="1"/>
  <c r="A8" i="90"/>
  <c r="B26" i="90" s="1"/>
  <c r="A7" i="90"/>
  <c r="K36" i="89"/>
  <c r="J36" i="89"/>
  <c r="K35" i="89"/>
  <c r="J35" i="89"/>
  <c r="K34" i="89"/>
  <c r="J34" i="89"/>
  <c r="K33" i="89"/>
  <c r="J33" i="89"/>
  <c r="K32" i="89"/>
  <c r="J32" i="89"/>
  <c r="K31" i="89"/>
  <c r="J31" i="89"/>
  <c r="K30" i="89"/>
  <c r="J30" i="89"/>
  <c r="K29" i="89"/>
  <c r="J29" i="89"/>
  <c r="K28" i="89"/>
  <c r="J28" i="89"/>
  <c r="K27" i="89"/>
  <c r="J27" i="89"/>
  <c r="K26" i="89"/>
  <c r="J26" i="89"/>
  <c r="K25" i="89"/>
  <c r="J25" i="89"/>
  <c r="J24" i="89"/>
  <c r="A19" i="89"/>
  <c r="I36" i="89" s="1"/>
  <c r="A18" i="89"/>
  <c r="I35" i="89" s="1"/>
  <c r="A17" i="89"/>
  <c r="I34" i="89" s="1"/>
  <c r="A16" i="89"/>
  <c r="I33" i="89" s="1"/>
  <c r="A15" i="89"/>
  <c r="I32" i="89" s="1"/>
  <c r="A14" i="89"/>
  <c r="I31" i="89" s="1"/>
  <c r="A13" i="89"/>
  <c r="I30" i="89" s="1"/>
  <c r="A12" i="89"/>
  <c r="I29" i="89" s="1"/>
  <c r="A11" i="89"/>
  <c r="I28" i="89" s="1"/>
  <c r="A10" i="89"/>
  <c r="I27" i="89" s="1"/>
  <c r="A9" i="89"/>
  <c r="I26" i="89" s="1"/>
  <c r="A8" i="89"/>
  <c r="I25" i="89" s="1"/>
  <c r="A7" i="89"/>
  <c r="K5" i="89"/>
  <c r="H5" i="89"/>
  <c r="E5" i="89"/>
  <c r="K24" i="89" s="1"/>
  <c r="D57" i="64"/>
  <c r="C57" i="64"/>
  <c r="D56" i="64"/>
  <c r="C56" i="64"/>
  <c r="D55" i="64"/>
  <c r="C55" i="64"/>
  <c r="D54" i="64"/>
  <c r="C54" i="64"/>
  <c r="D53" i="64"/>
  <c r="C53" i="64"/>
  <c r="D52" i="64"/>
  <c r="C52" i="64"/>
  <c r="D51" i="64"/>
  <c r="C51" i="64"/>
  <c r="D50" i="64"/>
  <c r="C50" i="64"/>
  <c r="D49" i="64"/>
  <c r="C49" i="64"/>
  <c r="D48" i="64"/>
  <c r="C48" i="64"/>
  <c r="F30" i="64"/>
  <c r="E30" i="64"/>
  <c r="D30" i="64"/>
  <c r="C30" i="64"/>
  <c r="G30" i="64" s="1"/>
  <c r="H30" i="64" s="1"/>
  <c r="F29" i="64"/>
  <c r="E29" i="64"/>
  <c r="D29" i="64"/>
  <c r="C29" i="64"/>
  <c r="G29" i="64" s="1"/>
  <c r="F28" i="64"/>
  <c r="E28" i="64"/>
  <c r="D28" i="64"/>
  <c r="C28" i="64"/>
  <c r="G28" i="64" s="1"/>
  <c r="F27" i="64"/>
  <c r="E27" i="64"/>
  <c r="D27" i="64"/>
  <c r="C27" i="64"/>
  <c r="G27" i="64" s="1"/>
  <c r="F26" i="64"/>
  <c r="E26" i="64"/>
  <c r="D26" i="64"/>
  <c r="C26" i="64"/>
  <c r="G26" i="64" s="1"/>
  <c r="F25" i="64"/>
  <c r="E25" i="64"/>
  <c r="D25" i="64"/>
  <c r="C25" i="64"/>
  <c r="G25" i="64" s="1"/>
  <c r="F24" i="64"/>
  <c r="E24" i="64"/>
  <c r="D24" i="64"/>
  <c r="C24" i="64"/>
  <c r="G24" i="64" s="1"/>
  <c r="F23" i="64"/>
  <c r="E23" i="64"/>
  <c r="D23" i="64"/>
  <c r="C23" i="64"/>
  <c r="G23" i="64" s="1"/>
  <c r="F22" i="64"/>
  <c r="E22" i="64"/>
  <c r="D22" i="64"/>
  <c r="C22" i="64"/>
  <c r="G22" i="64" s="1"/>
  <c r="F21" i="64"/>
  <c r="E21" i="64"/>
  <c r="G20" i="64"/>
  <c r="D20" i="64"/>
  <c r="C20" i="64"/>
  <c r="K15" i="64"/>
  <c r="K14" i="64"/>
  <c r="K13" i="64"/>
  <c r="K12" i="64"/>
  <c r="K11" i="64"/>
  <c r="K10" i="64"/>
  <c r="G6" i="64"/>
  <c r="D6" i="64"/>
  <c r="D47" i="64" s="1"/>
  <c r="A5" i="64"/>
  <c r="E26" i="119"/>
  <c r="D26" i="119"/>
  <c r="C26" i="119"/>
  <c r="A26" i="119"/>
  <c r="E25" i="119"/>
  <c r="D25" i="119"/>
  <c r="C25" i="119"/>
  <c r="F25" i="119"/>
  <c r="A25" i="119"/>
  <c r="E24" i="119"/>
  <c r="D24" i="119"/>
  <c r="C24" i="119"/>
  <c r="B24" i="119"/>
  <c r="F24" i="119" s="1"/>
  <c r="A24" i="119"/>
  <c r="E23" i="119"/>
  <c r="D23" i="119"/>
  <c r="C23" i="119"/>
  <c r="F23" i="119"/>
  <c r="A23" i="119"/>
  <c r="E22" i="119"/>
  <c r="D22" i="119"/>
  <c r="C22" i="119"/>
  <c r="B22" i="119"/>
  <c r="H22" i="119" s="1"/>
  <c r="A22" i="119"/>
  <c r="E21" i="119"/>
  <c r="D21" i="119"/>
  <c r="C21" i="119"/>
  <c r="B21" i="119"/>
  <c r="F21" i="119" s="1"/>
  <c r="A21" i="119"/>
  <c r="E20" i="119"/>
  <c r="D20" i="119"/>
  <c r="C20" i="119"/>
  <c r="B20" i="119"/>
  <c r="F20" i="119" s="1"/>
  <c r="A20" i="119"/>
  <c r="N19" i="119"/>
  <c r="M19" i="119"/>
  <c r="L19" i="119"/>
  <c r="H19" i="119"/>
  <c r="Q19" i="119" s="1"/>
  <c r="F19" i="119"/>
  <c r="A19" i="119"/>
  <c r="P19" i="119" s="1"/>
  <c r="N18" i="119"/>
  <c r="M18" i="119"/>
  <c r="L18" i="119"/>
  <c r="H18" i="119"/>
  <c r="Q18" i="119" s="1"/>
  <c r="F18" i="119"/>
  <c r="A18" i="119"/>
  <c r="P18" i="119" s="1"/>
  <c r="P17" i="119"/>
  <c r="N17" i="119"/>
  <c r="M17" i="119"/>
  <c r="L17" i="119"/>
  <c r="K17" i="119"/>
  <c r="H17" i="119"/>
  <c r="Q17" i="119" s="1"/>
  <c r="F17" i="119"/>
  <c r="A17" i="119"/>
  <c r="N16" i="119"/>
  <c r="M16" i="119"/>
  <c r="L16" i="119"/>
  <c r="H16" i="119"/>
  <c r="Q16" i="119" s="1"/>
  <c r="F16" i="119"/>
  <c r="A16" i="119"/>
  <c r="P16" i="119" s="1"/>
  <c r="N15" i="119"/>
  <c r="M15" i="119"/>
  <c r="L15" i="119"/>
  <c r="H15" i="119"/>
  <c r="Q15" i="119" s="1"/>
  <c r="F15" i="119"/>
  <c r="A15" i="119"/>
  <c r="P15" i="119" s="1"/>
  <c r="N14" i="119"/>
  <c r="M14" i="119"/>
  <c r="L14" i="119"/>
  <c r="H14" i="119"/>
  <c r="Q14" i="119" s="1"/>
  <c r="F14" i="119"/>
  <c r="A14" i="119"/>
  <c r="P14" i="119" s="1"/>
  <c r="N13" i="119"/>
  <c r="M13" i="119"/>
  <c r="L13" i="119"/>
  <c r="H13" i="119"/>
  <c r="Q13" i="119" s="1"/>
  <c r="F13" i="119"/>
  <c r="A13" i="119"/>
  <c r="P13" i="119" s="1"/>
  <c r="N12" i="119"/>
  <c r="M12" i="119"/>
  <c r="L12" i="119"/>
  <c r="H12" i="119"/>
  <c r="Q12" i="119" s="1"/>
  <c r="F12" i="119"/>
  <c r="A12" i="119"/>
  <c r="P12" i="119" s="1"/>
  <c r="N11" i="119"/>
  <c r="M11" i="119"/>
  <c r="L11" i="119"/>
  <c r="H11" i="119"/>
  <c r="Q11" i="119" s="1"/>
  <c r="F11" i="119"/>
  <c r="A11" i="119"/>
  <c r="P11" i="119" s="1"/>
  <c r="N10" i="119"/>
  <c r="M10" i="119"/>
  <c r="L10" i="119"/>
  <c r="H10" i="119"/>
  <c r="Q10" i="119" s="1"/>
  <c r="F10" i="119"/>
  <c r="A10" i="119"/>
  <c r="P10" i="119" s="1"/>
  <c r="P9" i="119"/>
  <c r="N9" i="119"/>
  <c r="M9" i="119"/>
  <c r="L9" i="119"/>
  <c r="K9" i="119"/>
  <c r="H9" i="119"/>
  <c r="Q9" i="119" s="1"/>
  <c r="F9" i="119"/>
  <c r="A9" i="119"/>
  <c r="N8" i="119"/>
  <c r="M8" i="119"/>
  <c r="L8" i="119"/>
  <c r="H8" i="119"/>
  <c r="Q8" i="119" s="1"/>
  <c r="F8" i="119"/>
  <c r="A8" i="119"/>
  <c r="P8" i="119" s="1"/>
  <c r="Q7" i="119"/>
  <c r="N7" i="119"/>
  <c r="M7" i="119"/>
  <c r="L7" i="119"/>
  <c r="A7" i="119"/>
  <c r="H25" i="122"/>
  <c r="E25" i="122"/>
  <c r="A25" i="122"/>
  <c r="A24" i="122"/>
  <c r="A23" i="122"/>
  <c r="A22" i="122"/>
  <c r="E21" i="122"/>
  <c r="A21" i="122"/>
  <c r="N10" i="122" s="1"/>
  <c r="A20" i="122"/>
  <c r="N9" i="122" s="1"/>
  <c r="A19" i="122"/>
  <c r="N8" i="122" s="1"/>
  <c r="A18" i="122"/>
  <c r="E17" i="122"/>
  <c r="A17" i="122"/>
  <c r="E16" i="122"/>
  <c r="A16" i="122"/>
  <c r="A15" i="122"/>
  <c r="E14" i="122"/>
  <c r="A14" i="122"/>
  <c r="E13" i="122"/>
  <c r="A13" i="122"/>
  <c r="A12" i="122"/>
  <c r="N11" i="122"/>
  <c r="A11" i="122"/>
  <c r="A10" i="122"/>
  <c r="E9" i="122"/>
  <c r="A9" i="122"/>
  <c r="E8" i="122"/>
  <c r="A8" i="122"/>
  <c r="A7" i="122"/>
  <c r="J25" i="122"/>
  <c r="A6" i="122"/>
  <c r="D5" i="122"/>
  <c r="B5" i="122"/>
  <c r="K26" i="121"/>
  <c r="J26" i="121"/>
  <c r="I26" i="121"/>
  <c r="H26" i="121"/>
  <c r="F26" i="121"/>
  <c r="E15" i="122" s="1"/>
  <c r="D25" i="122"/>
  <c r="C26" i="121"/>
  <c r="C18" i="122" s="1"/>
  <c r="B26" i="121"/>
  <c r="B18" i="122" s="1"/>
  <c r="K25" i="121"/>
  <c r="J25" i="121"/>
  <c r="I25" i="121"/>
  <c r="H25" i="121"/>
  <c r="F25" i="121"/>
  <c r="E24" i="122" s="1"/>
  <c r="E25" i="121"/>
  <c r="C25" i="121"/>
  <c r="C24" i="122" s="1"/>
  <c r="B25" i="121"/>
  <c r="B24" i="122" s="1"/>
  <c r="K24" i="121"/>
  <c r="J24" i="121"/>
  <c r="I24" i="121"/>
  <c r="H24" i="121"/>
  <c r="F24" i="121"/>
  <c r="E23" i="122" s="1"/>
  <c r="E24" i="121"/>
  <c r="C24" i="121"/>
  <c r="B24" i="121"/>
  <c r="B23" i="122" s="1"/>
  <c r="K23" i="121"/>
  <c r="J23" i="121"/>
  <c r="I23" i="121"/>
  <c r="H23" i="121"/>
  <c r="F23" i="121"/>
  <c r="E22" i="122" s="1"/>
  <c r="E23" i="121"/>
  <c r="C23" i="121"/>
  <c r="C22" i="122" s="1"/>
  <c r="B23" i="121"/>
  <c r="B22" i="122" s="1"/>
  <c r="O11" i="122" s="1"/>
  <c r="K22" i="121"/>
  <c r="J22" i="121"/>
  <c r="I22" i="121"/>
  <c r="H22" i="121"/>
  <c r="F22" i="121"/>
  <c r="E22" i="121"/>
  <c r="C22" i="121"/>
  <c r="B22" i="121"/>
  <c r="D22" i="121" s="1"/>
  <c r="K21" i="121"/>
  <c r="J21" i="121"/>
  <c r="I21" i="121"/>
  <c r="H21" i="121"/>
  <c r="F21" i="121"/>
  <c r="E20" i="122" s="1"/>
  <c r="E21" i="121"/>
  <c r="C21" i="121"/>
  <c r="B21" i="121"/>
  <c r="K20" i="121"/>
  <c r="J20" i="121"/>
  <c r="I20" i="121"/>
  <c r="H20" i="121"/>
  <c r="F20" i="121"/>
  <c r="E19" i="122" s="1"/>
  <c r="E20" i="121"/>
  <c r="C20" i="121"/>
  <c r="C19" i="122" s="1"/>
  <c r="B20" i="121"/>
  <c r="O19" i="121"/>
  <c r="N19" i="121"/>
  <c r="P19" i="121" s="1"/>
  <c r="M19" i="121"/>
  <c r="G19" i="121"/>
  <c r="D19" i="121"/>
  <c r="O18" i="121"/>
  <c r="N18" i="121"/>
  <c r="M18" i="121"/>
  <c r="G18" i="121"/>
  <c r="D18" i="121"/>
  <c r="O17" i="121"/>
  <c r="N17" i="121"/>
  <c r="M17" i="121"/>
  <c r="G17" i="121"/>
  <c r="D17" i="121"/>
  <c r="O16" i="121"/>
  <c r="N16" i="121"/>
  <c r="M16" i="121"/>
  <c r="G16" i="121"/>
  <c r="D16" i="121"/>
  <c r="O15" i="121"/>
  <c r="N15" i="121"/>
  <c r="P15" i="121" s="1"/>
  <c r="M15" i="121"/>
  <c r="G15" i="121"/>
  <c r="D15" i="121"/>
  <c r="O14" i="121"/>
  <c r="N14" i="121"/>
  <c r="M14" i="121"/>
  <c r="G14" i="121"/>
  <c r="D14" i="121"/>
  <c r="O13" i="121"/>
  <c r="N13" i="121"/>
  <c r="M13" i="121"/>
  <c r="G13" i="121"/>
  <c r="D13" i="121"/>
  <c r="O12" i="121"/>
  <c r="N12" i="121"/>
  <c r="M12" i="121"/>
  <c r="G12" i="121"/>
  <c r="D12" i="121"/>
  <c r="O11" i="121"/>
  <c r="N11" i="121"/>
  <c r="P11" i="121" s="1"/>
  <c r="M11" i="121"/>
  <c r="G11" i="121"/>
  <c r="D11" i="121"/>
  <c r="O10" i="121"/>
  <c r="N10" i="121"/>
  <c r="M10" i="121"/>
  <c r="G10" i="121"/>
  <c r="D10" i="121"/>
  <c r="O9" i="121"/>
  <c r="N9" i="121"/>
  <c r="M9" i="121"/>
  <c r="G9" i="121"/>
  <c r="D9" i="121"/>
  <c r="O8" i="121"/>
  <c r="M8" i="121"/>
  <c r="G8" i="121"/>
  <c r="D8" i="121"/>
  <c r="N7" i="121"/>
  <c r="K7" i="121"/>
  <c r="J7" i="121"/>
  <c r="H7" i="121"/>
  <c r="G6" i="121"/>
  <c r="F7" i="121"/>
  <c r="C7" i="121"/>
  <c r="O7" i="121" s="1"/>
  <c r="J6" i="121"/>
  <c r="H6" i="121"/>
  <c r="A5" i="52"/>
  <c r="A3" i="52"/>
  <c r="A14" i="145" l="1"/>
  <c r="N4" i="80"/>
  <c r="D20" i="122"/>
  <c r="D24" i="122"/>
  <c r="D22" i="122"/>
  <c r="D21" i="122"/>
  <c r="P14" i="145"/>
  <c r="N12" i="146"/>
  <c r="N9" i="146"/>
  <c r="N11" i="146"/>
  <c r="N14" i="146"/>
  <c r="L11" i="146"/>
  <c r="L9" i="146"/>
  <c r="K32" i="80"/>
  <c r="O15" i="146"/>
  <c r="M14" i="145"/>
  <c r="A9" i="82"/>
  <c r="A10" i="82"/>
  <c r="C20" i="145" s="1"/>
  <c r="C11" i="150"/>
  <c r="G11" i="150"/>
  <c r="P11" i="150" s="1"/>
  <c r="K11" i="150"/>
  <c r="O11" i="150"/>
  <c r="D11" i="150"/>
  <c r="H11" i="150"/>
  <c r="L11" i="150"/>
  <c r="J19" i="114"/>
  <c r="J26" i="114"/>
  <c r="J28" i="114"/>
  <c r="J21" i="114"/>
  <c r="J16" i="114"/>
  <c r="J18" i="114"/>
  <c r="J17" i="114"/>
  <c r="J25" i="114"/>
  <c r="J27" i="114"/>
  <c r="J20" i="114"/>
  <c r="J22" i="114"/>
  <c r="J29" i="114"/>
  <c r="P21" i="134"/>
  <c r="P20" i="134"/>
  <c r="R15" i="134"/>
  <c r="R19" i="134"/>
  <c r="R12" i="134"/>
  <c r="P23" i="134"/>
  <c r="R21" i="134"/>
  <c r="R22" i="134"/>
  <c r="R18" i="134"/>
  <c r="P19" i="134"/>
  <c r="R14" i="134"/>
  <c r="P18" i="134"/>
  <c r="P22" i="134"/>
  <c r="P24" i="134"/>
  <c r="K30" i="113"/>
  <c r="P6" i="150"/>
  <c r="P9" i="150"/>
  <c r="K16" i="113"/>
  <c r="P7" i="150"/>
  <c r="P8" i="150"/>
  <c r="K21" i="132"/>
  <c r="K25" i="132"/>
  <c r="K20" i="132"/>
  <c r="K24" i="132"/>
  <c r="K22" i="132"/>
  <c r="F20" i="132"/>
  <c r="F22" i="132"/>
  <c r="F25" i="132"/>
  <c r="F24" i="132"/>
  <c r="K19" i="132"/>
  <c r="K23" i="132"/>
  <c r="F19" i="132"/>
  <c r="F23" i="132"/>
  <c r="F21" i="132"/>
  <c r="K16" i="110"/>
  <c r="G11" i="110"/>
  <c r="G13" i="110"/>
  <c r="G10" i="110"/>
  <c r="G12" i="110"/>
  <c r="G14" i="110"/>
  <c r="R22" i="124"/>
  <c r="R20" i="124"/>
  <c r="R21" i="124"/>
  <c r="R25" i="124"/>
  <c r="L21" i="124"/>
  <c r="R23" i="124"/>
  <c r="L22" i="124"/>
  <c r="L25" i="124"/>
  <c r="R24" i="124"/>
  <c r="R26" i="124"/>
  <c r="L23" i="124"/>
  <c r="H24" i="119"/>
  <c r="H20" i="119"/>
  <c r="D14" i="122"/>
  <c r="D18" i="122"/>
  <c r="L26" i="124"/>
  <c r="L20" i="124"/>
  <c r="L24" i="124"/>
  <c r="D8" i="122"/>
  <c r="B13" i="122"/>
  <c r="B16" i="122"/>
  <c r="P10" i="121"/>
  <c r="P14" i="121"/>
  <c r="P18" i="121"/>
  <c r="D24" i="121"/>
  <c r="B7" i="122"/>
  <c r="B10" i="122"/>
  <c r="N20" i="121"/>
  <c r="B9" i="122"/>
  <c r="B12" i="122"/>
  <c r="B15" i="122"/>
  <c r="B21" i="122"/>
  <c r="O10" i="122" s="1"/>
  <c r="B25" i="122"/>
  <c r="P12" i="121"/>
  <c r="P16" i="121"/>
  <c r="B19" i="122"/>
  <c r="O22" i="122" s="1"/>
  <c r="B20" i="122"/>
  <c r="O9" i="122" s="1"/>
  <c r="B11" i="122"/>
  <c r="B17" i="122"/>
  <c r="F22" i="119"/>
  <c r="H23" i="119"/>
  <c r="H21" i="119"/>
  <c r="H25" i="119"/>
  <c r="F26" i="119"/>
  <c r="K13" i="119"/>
  <c r="G24" i="121"/>
  <c r="E7" i="122"/>
  <c r="E11" i="122"/>
  <c r="E12" i="122"/>
  <c r="E18" i="122"/>
  <c r="C12" i="122"/>
  <c r="O20" i="121"/>
  <c r="P9" i="121"/>
  <c r="P13" i="121"/>
  <c r="P17" i="121"/>
  <c r="D26" i="121"/>
  <c r="C10" i="122"/>
  <c r="C16" i="122"/>
  <c r="C23" i="122"/>
  <c r="C9" i="122"/>
  <c r="C20" i="122"/>
  <c r="C21" i="122"/>
  <c r="C15" i="122"/>
  <c r="G20" i="121"/>
  <c r="G21" i="121"/>
  <c r="G23" i="121"/>
  <c r="D10" i="122"/>
  <c r="D19" i="122"/>
  <c r="D20" i="121"/>
  <c r="D21" i="121"/>
  <c r="D23" i="121"/>
  <c r="D25" i="121"/>
  <c r="C7" i="122"/>
  <c r="B8" i="122"/>
  <c r="D9" i="122"/>
  <c r="E10" i="122"/>
  <c r="C11" i="122"/>
  <c r="D12" i="122"/>
  <c r="C13" i="122"/>
  <c r="B14" i="122"/>
  <c r="D16" i="122"/>
  <c r="C17" i="122"/>
  <c r="C25" i="122"/>
  <c r="K10" i="119"/>
  <c r="K14" i="119"/>
  <c r="K18" i="119"/>
  <c r="P8" i="121"/>
  <c r="G25" i="121"/>
  <c r="D15" i="122"/>
  <c r="D23" i="122"/>
  <c r="I7" i="121"/>
  <c r="G22" i="121"/>
  <c r="G26" i="121"/>
  <c r="D7" i="122"/>
  <c r="C8" i="122"/>
  <c r="D11" i="122"/>
  <c r="D13" i="122"/>
  <c r="C14" i="122"/>
  <c r="D17" i="122"/>
  <c r="K8" i="119"/>
  <c r="K12" i="119"/>
  <c r="K16" i="119"/>
  <c r="K11" i="119"/>
  <c r="K15" i="119"/>
  <c r="K19" i="119"/>
  <c r="B4" i="80"/>
  <c r="E22" i="80" s="1"/>
  <c r="L4" i="80"/>
  <c r="J22" i="80" s="1"/>
  <c r="A12" i="82"/>
  <c r="A11" i="82"/>
  <c r="D14" i="145"/>
  <c r="G14" i="145"/>
  <c r="N13" i="146"/>
  <c r="G15" i="146"/>
  <c r="L10" i="146"/>
  <c r="N10" i="146"/>
  <c r="M15" i="146"/>
  <c r="L12" i="146"/>
  <c r="D15" i="146"/>
  <c r="L13" i="146"/>
  <c r="L15" i="146" l="1"/>
  <c r="N15" i="146"/>
  <c r="D4" i="80"/>
  <c r="F22" i="80" s="1"/>
  <c r="F4" i="80"/>
  <c r="G22" i="80" s="1"/>
  <c r="M20" i="145"/>
  <c r="R20" i="134"/>
  <c r="R23" i="134"/>
  <c r="R24" i="134"/>
  <c r="O23" i="122"/>
  <c r="H4" i="80"/>
  <c r="H22" i="80" s="1"/>
  <c r="M19" i="145"/>
  <c r="C19" i="145"/>
  <c r="M18" i="145"/>
  <c r="C18" i="145"/>
  <c r="J4" i="80"/>
  <c r="I22" i="80" s="1"/>
  <c r="M23" i="145"/>
  <c r="C23" i="145"/>
  <c r="M22" i="145" l="1"/>
  <c r="C22" i="145"/>
  <c r="M21" i="145"/>
  <c r="C21" i="145"/>
</calcChain>
</file>

<file path=xl/sharedStrings.xml><?xml version="1.0" encoding="utf-8"?>
<sst xmlns="http://schemas.openxmlformats.org/spreadsheetml/2006/main" count="1829" uniqueCount="734">
  <si>
    <t>Jihočeský kraj</t>
  </si>
  <si>
    <t>rok</t>
  </si>
  <si>
    <t>kategorie</t>
  </si>
  <si>
    <t>MWh</t>
  </si>
  <si>
    <t>VO</t>
  </si>
  <si>
    <t>SO</t>
  </si>
  <si>
    <t>MO</t>
  </si>
  <si>
    <t>DOM</t>
  </si>
  <si>
    <t>Celkem</t>
  </si>
  <si>
    <t>Jihomoravský kraj</t>
  </si>
  <si>
    <t>Karlovarský kraj</t>
  </si>
  <si>
    <t>Královéhradecký kraj</t>
  </si>
  <si>
    <t>Liberecký kraj</t>
  </si>
  <si>
    <t>Moravskoslezský kraj</t>
  </si>
  <si>
    <t>Plzeňský kraj</t>
  </si>
  <si>
    <t>Středočeský kraj</t>
  </si>
  <si>
    <t>Kraj Vysočina</t>
  </si>
  <si>
    <t>Zlínský kraj</t>
  </si>
  <si>
    <t>Česká republika</t>
  </si>
  <si>
    <t>Celkem ČR</t>
  </si>
  <si>
    <t>Pražská plynárenská Distribuce, a.s.</t>
  </si>
  <si>
    <t>E.ON Distribuce, a.s.</t>
  </si>
  <si>
    <t>průměr</t>
  </si>
  <si>
    <t>odchylka</t>
  </si>
  <si>
    <t>normál</t>
  </si>
  <si>
    <t>°C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</si>
  <si>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</si>
  <si>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</si>
  <si>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</si>
  <si>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</si>
  <si>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</si>
  <si>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</si>
  <si>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</si>
  <si>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</si>
  <si>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</si>
  <si>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</si>
  <si>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</si>
  <si>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</si>
  <si>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</si>
  <si>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PP Distribuce</t>
  </si>
  <si>
    <t>E.ON Distribuce</t>
  </si>
  <si>
    <t>NET4GAS, s.r.o.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</si>
  <si>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</si>
  <si>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</si>
  <si>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</si>
  <si>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</si>
  <si>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</si>
  <si>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</si>
  <si>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</si>
  <si>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</si>
  <si>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</si>
  <si>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</si>
  <si>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</si>
  <si>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</si>
  <si>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spotřeba</t>
  </si>
  <si>
    <t>teplota</t>
  </si>
  <si>
    <t>Obsah</t>
  </si>
  <si>
    <t>a</t>
  </si>
  <si>
    <t>VTL</t>
  </si>
  <si>
    <t>STL</t>
  </si>
  <si>
    <t>NTL</t>
  </si>
  <si>
    <t>meziroční změna</t>
  </si>
  <si>
    <t>GWh</t>
  </si>
  <si>
    <t>%</t>
  </si>
  <si>
    <t>při 0°C</t>
  </si>
  <si>
    <t>při -12°C</t>
  </si>
  <si>
    <t>při teplotě</t>
  </si>
  <si>
    <t>X</t>
  </si>
  <si>
    <t>Provozovatel přepravní soustavy (PPS)</t>
  </si>
  <si>
    <t>Tabulka č. 8</t>
  </si>
  <si>
    <t>Tabulka č. 6</t>
  </si>
  <si>
    <t>Tabulka č. 7</t>
  </si>
  <si>
    <t>Tabulka č. 9</t>
  </si>
  <si>
    <t>Tabulka č. 10</t>
  </si>
  <si>
    <t>Tabulka č. 11</t>
  </si>
  <si>
    <t xml:space="preserve">°C  </t>
  </si>
  <si>
    <t>Spotřeba plynu 
v ČR</t>
  </si>
  <si>
    <t>období</t>
  </si>
  <si>
    <t>BSD</t>
  </si>
  <si>
    <t>Bezpečnostní standard dodávky</t>
  </si>
  <si>
    <t>ČR</t>
  </si>
  <si>
    <t>Domácnosti (kategorie zákazníků)</t>
  </si>
  <si>
    <t>DS</t>
  </si>
  <si>
    <t>Distribuční soustava</t>
  </si>
  <si>
    <t>ERÚ</t>
  </si>
  <si>
    <t>Energetický regulační úřad</t>
  </si>
  <si>
    <t>HPS</t>
  </si>
  <si>
    <t>Hraniční předávací stanice</t>
  </si>
  <si>
    <t>CHZ</t>
  </si>
  <si>
    <t>Chránění zákazníci (zákazníci s odběrnými místy zařazenými do skupin C1, D, F)</t>
  </si>
  <si>
    <t>KS</t>
  </si>
  <si>
    <t>Kompresní stanice</t>
  </si>
  <si>
    <t>LDS</t>
  </si>
  <si>
    <t>Lokální distribuční soustava</t>
  </si>
  <si>
    <t>Maloodběratelé (kategorie zákazníků)</t>
  </si>
  <si>
    <t>NECHZ</t>
  </si>
  <si>
    <t>Nechránění zákazníci (zákazníci s odběrnými místy zařazenými do skupin A, B1, B2, C2, E)</t>
  </si>
  <si>
    <t>OP</t>
  </si>
  <si>
    <t>OTE</t>
  </si>
  <si>
    <t>Společnost OTE, a.s. (operátor trhu)</t>
  </si>
  <si>
    <t>PPL</t>
  </si>
  <si>
    <t>Přeshraniční plynovod</t>
  </si>
  <si>
    <t>PS</t>
  </si>
  <si>
    <t>Přepravní soustava</t>
  </si>
  <si>
    <t>Výpočet BSD pro případ výjimečně vysoké poptávky po plynu v délce nejméně 30 dnů</t>
  </si>
  <si>
    <t>RDS</t>
  </si>
  <si>
    <t>Regionální distribuční soustava</t>
  </si>
  <si>
    <t>Výpočet BSD pro případ mimořádných teplotních hodnot v průběhu sedmidenního období poptávkových špiček</t>
  </si>
  <si>
    <t>RN-1</t>
  </si>
  <si>
    <t>Výpočet BSD pro případ narušení jediné největší plynárenské infrastruktury v délce nejméně 30 dnů</t>
  </si>
  <si>
    <t>Střední odběratelé (kategorie zákazníků)</t>
  </si>
  <si>
    <t>Velkoodběratelé (kategorie zákazníků)</t>
  </si>
  <si>
    <t>VP</t>
  </si>
  <si>
    <t>Výroba plynu</t>
  </si>
  <si>
    <t>VS</t>
  </si>
  <si>
    <t>Vlastní spotřeba výrobců plynu</t>
  </si>
  <si>
    <t>ZP</t>
  </si>
  <si>
    <t>Zásobník plynu</t>
  </si>
  <si>
    <t xml:space="preserve"> Význam</t>
  </si>
  <si>
    <t>R30dnů</t>
  </si>
  <si>
    <t>2008/09</t>
  </si>
  <si>
    <t>2009/10</t>
  </si>
  <si>
    <t>2010/11</t>
  </si>
  <si>
    <t>2011/12</t>
  </si>
  <si>
    <t>2012/13</t>
  </si>
  <si>
    <t>2013/14</t>
  </si>
  <si>
    <t>průměrná teplota</t>
  </si>
  <si>
    <t xml:space="preserve"> °C</t>
  </si>
  <si>
    <t>Ostatní společnosti</t>
  </si>
  <si>
    <t>Rmax.den</t>
  </si>
  <si>
    <t>KHO</t>
  </si>
  <si>
    <t>Kontrolní hodinový odečet</t>
  </si>
  <si>
    <t>denní maximální 
spotřeba</t>
  </si>
  <si>
    <t>při 
teplotě</t>
  </si>
  <si>
    <t>denní minimální 
spotřeba</t>
  </si>
  <si>
    <t>teplota ovzduší v ČR</t>
  </si>
  <si>
    <t>a)</t>
  </si>
  <si>
    <t>b)</t>
  </si>
  <si>
    <t>c)</t>
  </si>
  <si>
    <t>d)</t>
  </si>
  <si>
    <t>e)</t>
  </si>
  <si>
    <t>f)</t>
  </si>
  <si>
    <t>Tabulka č. 3</t>
  </si>
  <si>
    <t>Tabulka č. 1</t>
  </si>
  <si>
    <t>Tabulka č. 2</t>
  </si>
  <si>
    <t>Tabulka č. 5</t>
  </si>
  <si>
    <t>Tabulka č. 23</t>
  </si>
  <si>
    <t>Tabulka č. 24</t>
  </si>
  <si>
    <t>Tabulka č. 27</t>
  </si>
  <si>
    <t xml:space="preserve">  str. 2</t>
  </si>
  <si>
    <t xml:space="preserve">  str. 3</t>
  </si>
  <si>
    <t xml:space="preserve">  str. 6</t>
  </si>
  <si>
    <t xml:space="preserve">  str. 7</t>
  </si>
  <si>
    <t xml:space="preserve">  str. 8</t>
  </si>
  <si>
    <t xml:space="preserve">  str. 9</t>
  </si>
  <si>
    <t xml:space="preserve">  str. 11</t>
  </si>
  <si>
    <t xml:space="preserve">  str. 12</t>
  </si>
  <si>
    <t xml:space="preserve">  str. 13</t>
  </si>
  <si>
    <t xml:space="preserve">  str. 14</t>
  </si>
  <si>
    <t xml:space="preserve">  str. 15</t>
  </si>
  <si>
    <t xml:space="preserve">  str. 16</t>
  </si>
  <si>
    <t xml:space="preserve">  str. 17</t>
  </si>
  <si>
    <t xml:space="preserve">  str. 18</t>
  </si>
  <si>
    <t xml:space="preserve">  str. 19</t>
  </si>
  <si>
    <t xml:space="preserve">  str. 21</t>
  </si>
  <si>
    <t xml:space="preserve">  str. 22</t>
  </si>
  <si>
    <t xml:space="preserve">  str. 23</t>
  </si>
  <si>
    <t xml:space="preserve">  str. 31</t>
  </si>
  <si>
    <t xml:space="preserve">  str. 32</t>
  </si>
  <si>
    <t xml:space="preserve">  str. 35</t>
  </si>
  <si>
    <t xml:space="preserve">  str. 36</t>
  </si>
  <si>
    <t>±1,0°C</t>
  </si>
  <si>
    <t>do ČR</t>
  </si>
  <si>
    <t>z ČR</t>
  </si>
  <si>
    <t>přes HPS</t>
  </si>
  <si>
    <t>přes PPL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</si>
  <si>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</si>
  <si>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</si>
  <si>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</si>
  <si>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</si>
  <si>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</si>
  <si>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</si>
  <si>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</si>
  <si>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</si>
  <si>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Tok plynu ze/do zásobníků plynu, 
které náleží do plynárenské soustavy ČR</t>
  </si>
  <si>
    <t>Licence na obchod s plynem a výrobu plynu</t>
  </si>
  <si>
    <t>počet subjektů</t>
  </si>
  <si>
    <t>BSD ANO</t>
  </si>
  <si>
    <t>Počet licencovaných subjektů zajišťující BSD</t>
  </si>
  <si>
    <t>BSD NE</t>
  </si>
  <si>
    <t>Počet licencovaných subjektů, na které se povinnost zajistit BSD nevztahuje</t>
  </si>
  <si>
    <t>Počet všech licencovaných subjektů</t>
  </si>
  <si>
    <t>počet 
subjektů</t>
  </si>
  <si>
    <t>počet 
zajištění</t>
  </si>
  <si>
    <t>Zajištění BSD (§ 73a zákona č. 458/2000 Sb., v platném znění) *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</si>
  <si>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</si>
  <si>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</si>
  <si>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</si>
  <si>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</si>
  <si>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</si>
  <si>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</si>
  <si>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</si>
  <si>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počet
 subjektů</t>
  </si>
  <si>
    <t>počet
zajištění</t>
  </si>
  <si>
    <t>zásobník plynu na území České republiky</t>
  </si>
  <si>
    <t>zásobník plynu mimo území České republiky</t>
  </si>
  <si>
    <t>zajištění jiným účastníkem trhu s plynem</t>
  </si>
  <si>
    <t>Tabulka č. 28</t>
  </si>
  <si>
    <t>2014/15</t>
  </si>
  <si>
    <t>stav maximálních zásob</t>
  </si>
  <si>
    <t>Hodina</t>
  </si>
  <si>
    <t>Ostatní 
společnosti</t>
  </si>
  <si>
    <t>MWh/den</t>
  </si>
  <si>
    <t>Výroba plynu
 v ČR</t>
  </si>
  <si>
    <t>Tabulka č. 30</t>
  </si>
  <si>
    <t xml:space="preserve">  str. 10</t>
  </si>
  <si>
    <t xml:space="preserve">  str. 20</t>
  </si>
  <si>
    <t xml:space="preserve">  str. 24</t>
  </si>
  <si>
    <t xml:space="preserve">  str. 25</t>
  </si>
  <si>
    <t xml:space="preserve">  str. 26</t>
  </si>
  <si>
    <t xml:space="preserve">  str. 39</t>
  </si>
  <si>
    <t xml:space="preserve">  str. 40</t>
  </si>
  <si>
    <t xml:space="preserve">  str. 41</t>
  </si>
  <si>
    <t xml:space="preserve">  str. 42</t>
  </si>
  <si>
    <t>Tabulka č. 34</t>
  </si>
  <si>
    <t>meziroční změna spotřeby
%</t>
  </si>
  <si>
    <t>Podíl</t>
  </si>
  <si>
    <t>Ostatní společnosti *</t>
  </si>
  <si>
    <t>maximum</t>
  </si>
  <si>
    <t>minimum</t>
  </si>
  <si>
    <t xml:space="preserve">Olomoucký kraj </t>
  </si>
  <si>
    <t xml:space="preserve">Pardubický kraj </t>
  </si>
  <si>
    <t xml:space="preserve">Ústecký kraj 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</si>
  <si>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</si>
  <si>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</si>
  <si>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</si>
  <si>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Spotřeba zákazníků
připojených k 
RDS a LDS</t>
  </si>
  <si>
    <t>Tabulka č. 35</t>
  </si>
  <si>
    <t xml:space="preserve">  str. 28</t>
  </si>
  <si>
    <t xml:space="preserve">  str. 29</t>
  </si>
  <si>
    <t>Tabulka č. 36</t>
  </si>
  <si>
    <t xml:space="preserve">  str. 43</t>
  </si>
  <si>
    <t>Provozovatel přepravní soustavy</t>
  </si>
  <si>
    <t>PPS</t>
  </si>
  <si>
    <t>PDS</t>
  </si>
  <si>
    <t>Provozovatelé distribučních soustav</t>
  </si>
  <si>
    <t>Ostatní plyn (zahrnuje vlastní spotřebu, ztráty a změnu akumulace na distribučních soustavách)</t>
  </si>
  <si>
    <t>Středotlaký plynovod (od 5 kPa do 0,4 MPa)</t>
  </si>
  <si>
    <t>Nízkotlaký plynovod (do 5 kPa)</t>
  </si>
  <si>
    <t xml:space="preserve">  str. 44</t>
  </si>
  <si>
    <t>Spotřeba zemního plynu v ČR v průběhu roku</t>
  </si>
  <si>
    <t>I. čtvrtletí</t>
  </si>
  <si>
    <t>II. čtvrtletí</t>
  </si>
  <si>
    <t>III. čtvrtletí</t>
  </si>
  <si>
    <t>IV. čtvrtletí</t>
  </si>
  <si>
    <t>I. pololetí</t>
  </si>
  <si>
    <t>II. pololetí</t>
  </si>
  <si>
    <t>odchylka
od normálu</t>
  </si>
  <si>
    <t>Podíl spotřeb v jednotlivých obdobích roku 
na celkové roční spotřebě plynu
%</t>
  </si>
  <si>
    <t>topné období</t>
  </si>
  <si>
    <t>Teplota ovzduší v ČR v průběhu roku</t>
  </si>
  <si>
    <t>:1</t>
  </si>
  <si>
    <t>Teplota ČR</t>
  </si>
  <si>
    <t>Tok plynu do/z plynárenské soustavy ČR</t>
  </si>
  <si>
    <t>saldo 
do/z ČR</t>
  </si>
  <si>
    <t>Tok plynu ze/do zásobníků plynu, které náleží do plynárenské soustavy ČR</t>
  </si>
  <si>
    <t>MND GS</t>
  </si>
  <si>
    <t>saldo 
ze/do ZP</t>
  </si>
  <si>
    <t>stav zásob v ZP celkem</t>
  </si>
  <si>
    <t>Spotřeba plynu
v ČR</t>
  </si>
  <si>
    <t>spotřeba 
v RDS</t>
  </si>
  <si>
    <t>spotřeba v LDS, která není v RDS</t>
  </si>
  <si>
    <t>Bilance plynárenské soustavy ČR v den KHO</t>
  </si>
  <si>
    <t>Spotřeba zemního plynu v ČR podle kategorií zákazníků v průběhu roku</t>
  </si>
  <si>
    <t>MWh/rok</t>
  </si>
  <si>
    <r>
      <t>Souhrnné množství plynu v 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/den</t>
    </r>
  </si>
  <si>
    <t>Výroba plynu v ČR</t>
  </si>
  <si>
    <t>Denní teplotní gradient a modelová spotřeba zemního plynu v ČR</t>
  </si>
  <si>
    <t>Spotřeba zemního plynu podle plynárenských soustav v ČR v průběhu roku</t>
  </si>
  <si>
    <t xml:space="preserve">VTL </t>
  </si>
  <si>
    <t xml:space="preserve">STL </t>
  </si>
  <si>
    <t xml:space="preserve">NTL </t>
  </si>
  <si>
    <t>Vysokotlaký plynovod (od 0,4 MPa)</t>
  </si>
  <si>
    <t>Spotřeba zemního plynu a počet zákazníků podle krajů v ČR</t>
  </si>
  <si>
    <t>Podíl jednotlivých krajů 
na celkové spotřebě zákazníků v ČR</t>
  </si>
  <si>
    <t>Podíl jednotlivých krajů 
na celkovém počtu zákazníků v ČR</t>
  </si>
  <si>
    <t>BSD pro své chráněné zákazníky zajišťuje (obchodník s plynem veden u PDS jako zákazník s OPM bez možnosti přístupu ke vstupním údajům nezbytným pro výpočet BSD)</t>
  </si>
  <si>
    <t>Prokazování BSD (vyhláška č. 344/2012 Sb. § 11 odstavec 4) *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</si>
  <si>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</si>
  <si>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</si>
  <si>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</si>
  <si>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7b)</t>
  </si>
  <si>
    <t>zajištění jiným účastníkem trhu s plynem (vyhláška č. 344/2012 Sb. § 11 odst. 7 písm. b)</t>
  </si>
  <si>
    <t>2015/2016</t>
  </si>
  <si>
    <t>Bezpečnostní 
standard 
dodávky
plynu</t>
  </si>
  <si>
    <t>Koeficient M</t>
  </si>
  <si>
    <t>Denní 
průměrná
dodávka</t>
  </si>
  <si>
    <t>Měsíční 
dodávka</t>
  </si>
  <si>
    <t>Historicky 
nejvyšší 
dosažená 
spotřeba</t>
  </si>
  <si>
    <t>Denní spotřeba</t>
  </si>
  <si>
    <t>Při teplotě (°C)</t>
  </si>
  <si>
    <t>Den dosaženého maxima</t>
  </si>
  <si>
    <t>Měsíční skutečná spotřeba</t>
  </si>
  <si>
    <t>Rok dosaženého maxima</t>
  </si>
  <si>
    <t>Měsíční přepočtená spotřeba</t>
  </si>
  <si>
    <t>Průměrné spalné teplo v ČR</t>
  </si>
  <si>
    <t>stav zásob před zimní sezónou</t>
  </si>
  <si>
    <t>Tabulka č. 37</t>
  </si>
  <si>
    <t>2015/16</t>
  </si>
  <si>
    <t xml:space="preserve"> Komentář k Roční zprávě o provozu plynárenské soustavy ČR</t>
  </si>
  <si>
    <t xml:space="preserve">  str. 27</t>
  </si>
  <si>
    <t xml:space="preserve">  str. 45</t>
  </si>
  <si>
    <t>Podíl spotřeb zemního plynu v jednotlivých obdobích roku na celkové roční spotřebě v ČR</t>
  </si>
  <si>
    <t>MWh/hod</t>
  </si>
  <si>
    <t xml:space="preserve">Schéma přepravní soustavy a zásobníků plynu v ČR </t>
  </si>
  <si>
    <t>Tok plynu z 
plynárenské soustavy 
ČR přes HPS</t>
  </si>
  <si>
    <t>Tok plynu do 
plynárenské soustavy 
ČR přes HPS</t>
  </si>
  <si>
    <t xml:space="preserve">Vlastní spotřeba (VS)
 výrobců plynu </t>
  </si>
  <si>
    <t>Mapa plynárenské soustavy ČR</t>
  </si>
  <si>
    <t xml:space="preserve">  str. 46</t>
  </si>
  <si>
    <t xml:space="preserve">  str. 47</t>
  </si>
  <si>
    <t xml:space="preserve">  str. 48</t>
  </si>
  <si>
    <t>max.</t>
  </si>
  <si>
    <t>min.</t>
  </si>
  <si>
    <t>Podíl skutečných spotřeb 
v jednotlivých měsících
na celkové zimní spotřebě plynu
%</t>
  </si>
  <si>
    <t>Podíl přepočtených spotřeb 
v jednotlivých měsících
na celkové zimní spotřebě plynu
%</t>
  </si>
  <si>
    <t>skutečná spotřeba plynu</t>
  </si>
  <si>
    <t>přepočtená spotřeba plynu</t>
  </si>
  <si>
    <t>hraniční předávací stanice (HPS)</t>
  </si>
  <si>
    <t>kompresní stanice (KS)</t>
  </si>
  <si>
    <t>tranzitní soustava</t>
  </si>
  <si>
    <t>vnitrostátní přepravní soustava</t>
  </si>
  <si>
    <t>ložiskové zásobníky</t>
  </si>
  <si>
    <t>kavernové zásobníky</t>
  </si>
  <si>
    <t>aquiferové zásobníky</t>
  </si>
  <si>
    <t>MZS</t>
  </si>
  <si>
    <t>Meziroční změna spotřeby</t>
  </si>
  <si>
    <t>Green Gas</t>
  </si>
  <si>
    <t>Společnost Green Gas DPB, a.s. - provozovatel lokální distribuční soustavy</t>
  </si>
  <si>
    <t>Společnost MND Gas Storage a.s. - provozovatel zásobníku plynu</t>
  </si>
  <si>
    <t>NET4GAS</t>
  </si>
  <si>
    <t>Společnost NET4GAS, s.r.o. - provozovatel přepravní plynárenské soustavy</t>
  </si>
  <si>
    <t>Společnost Pražská plynárenská Distribuce, a.s. - provozovatel regionální distribuční soustavy</t>
  </si>
  <si>
    <t>Společnost E.ON Distribuce, a.s. - provozovatel regionální distribuční soustavy</t>
  </si>
  <si>
    <t>Normál</t>
  </si>
  <si>
    <t>Odchylka</t>
  </si>
  <si>
    <t>Odchylka průměrné teploty od dlouhodobého teplotního normálu</t>
  </si>
  <si>
    <t>Zákazníci</t>
  </si>
  <si>
    <t>Spotřeba plynu zákazníků ve všech kategoriích odběru</t>
  </si>
  <si>
    <t xml:space="preserve">Zkratky </t>
  </si>
  <si>
    <t>zákazníci</t>
  </si>
  <si>
    <t xml:space="preserve"> PP Distribuce</t>
  </si>
  <si>
    <t xml:space="preserve"> E.ON Distribuce</t>
  </si>
  <si>
    <t xml:space="preserve"> Ostatní společnosti</t>
  </si>
  <si>
    <t xml:space="preserve"> Celkem ČR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</si>
  <si>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</si>
  <si>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</si>
  <si>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</si>
  <si>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</si>
  <si>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</si>
  <si>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</si>
  <si>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</si>
  <si>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</si>
  <si>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</si>
  <si>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</si>
  <si>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</si>
  <si>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</si>
  <si>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</si>
  <si>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</si>
  <si>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>zákazníci připojeni přímo k PS</t>
  </si>
  <si>
    <t>Rozdíl</t>
  </si>
  <si>
    <t>MND Gas Storage a.s.</t>
  </si>
  <si>
    <t>SPP Storage, s.r.o.</t>
  </si>
  <si>
    <t>napojení zásobníků k přepravní soustavě</t>
  </si>
  <si>
    <t>Tabulka č. 33</t>
  </si>
  <si>
    <t>Tabulka č. 40</t>
  </si>
  <si>
    <t xml:space="preserve">  str. 38</t>
  </si>
  <si>
    <t xml:space="preserve">Pojmy </t>
  </si>
  <si>
    <t xml:space="preserve"> Zkratky a pojmy</t>
  </si>
  <si>
    <t>Délky plynovodů plynárenských soustav v ČR podle tlakových úrovní</t>
  </si>
  <si>
    <t>výroba plynu (VS)</t>
  </si>
  <si>
    <t>skutečnost</t>
  </si>
  <si>
    <t>ČHMÚ</t>
  </si>
  <si>
    <t>Český hydrometeorologický ústav</t>
  </si>
  <si>
    <t>Podíl měsíčních skutečných spotřeb
na celkové roční spotřebě plynu</t>
  </si>
  <si>
    <t>Přepočet</t>
  </si>
  <si>
    <t>Přepočtená spotřeba zemního plynu na teplotní podmínky dlouhodobého teplotního normálu stanoveného ČHMÚ</t>
  </si>
  <si>
    <t>Skutečnost</t>
  </si>
  <si>
    <t>Skutečně naměřená spotřeba zemního plynu</t>
  </si>
  <si>
    <t>přepočet</t>
  </si>
  <si>
    <t>meziroční
odchylka</t>
  </si>
  <si>
    <r>
      <t>mil.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</si>
  <si>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Maximální denní spotřeba plynu</t>
  </si>
  <si>
    <t>Minimální denní spotřeba plynu</t>
  </si>
  <si>
    <t>poměr mezi 
max. a min. 
spotřebou plynu</t>
  </si>
  <si>
    <t>Maximální spotřeba plynu</t>
  </si>
  <si>
    <t>Minimální spotřeba plynu</t>
  </si>
  <si>
    <t>Průměrná spotřeba plynu</t>
  </si>
  <si>
    <t>GasNet, s.r.o.</t>
  </si>
  <si>
    <t>innogy GS</t>
  </si>
  <si>
    <t>GasNet</t>
  </si>
  <si>
    <t>Moravia GS</t>
  </si>
  <si>
    <t>Moravia Gas Storage a.s.</t>
  </si>
  <si>
    <t>innogy Gas Storage, s.r.o.</t>
  </si>
  <si>
    <t>na konci předchozího roku</t>
  </si>
  <si>
    <t>na konci sledovaného roku</t>
  </si>
  <si>
    <t>Německo</t>
  </si>
  <si>
    <t>Slovensko</t>
  </si>
  <si>
    <t>Polsko</t>
  </si>
  <si>
    <t>Rakousko</t>
  </si>
  <si>
    <t>Saldo do/z ČR</t>
  </si>
  <si>
    <t>Tabulka č. 21</t>
  </si>
  <si>
    <t xml:space="preserve"> GasNet</t>
  </si>
  <si>
    <t>Hlavní město Praha</t>
  </si>
  <si>
    <r>
      <t xml:space="preserve">Kraje
</t>
    </r>
    <r>
      <rPr>
        <sz val="7"/>
        <rFont val="Arial Narrow"/>
        <family val="2"/>
        <charset val="238"/>
      </rPr>
      <t>(řazeno podle velikosti spotřeby)</t>
    </r>
  </si>
  <si>
    <r>
      <t xml:space="preserve">Kraje
</t>
    </r>
    <r>
      <rPr>
        <sz val="7"/>
        <rFont val="Arial Narrow"/>
        <family val="2"/>
        <charset val="238"/>
      </rPr>
      <t>(řazeno podle počtu zákazníků)</t>
    </r>
  </si>
  <si>
    <t>2016/2017</t>
  </si>
  <si>
    <t>2017</t>
  </si>
  <si>
    <t>Stav zásob u všech zásobníků plynu v ČR v zimní sezóně 2016/2017</t>
  </si>
  <si>
    <t>2016/17</t>
  </si>
  <si>
    <t>Tabulka č. 38</t>
  </si>
  <si>
    <t>Tabulka č. 39</t>
  </si>
  <si>
    <t>Vývoj spotřeby zemního plynu v ČR v posledních 10 letech</t>
  </si>
  <si>
    <t>Vývoj denních spotřeb zemního plynu v ČR v posledních 10 letech</t>
  </si>
  <si>
    <r>
      <t>mil. m</t>
    </r>
    <r>
      <rPr>
        <vertAlign val="superscript"/>
        <sz val="8"/>
        <color theme="4" tint="-0.249977111117893"/>
        <rFont val="Arial Narrow"/>
        <family val="2"/>
        <charset val="238"/>
      </rPr>
      <t>3</t>
    </r>
  </si>
  <si>
    <r>
      <t>tis. m</t>
    </r>
    <r>
      <rPr>
        <vertAlign val="superscript"/>
        <sz val="8"/>
        <color theme="4" tint="-0.249977111117893"/>
        <rFont val="Arial Narrow"/>
        <family val="2"/>
        <charset val="238"/>
      </rPr>
      <t>3</t>
    </r>
  </si>
  <si>
    <r>
      <t>Souhrnné množství plynu v tis. m</t>
    </r>
    <r>
      <rPr>
        <vertAlign val="superscript"/>
        <sz val="8"/>
        <color theme="4" tint="-0.249977111117893"/>
        <rFont val="Arial Narrow"/>
        <family val="2"/>
        <charset val="238"/>
      </rPr>
      <t>3</t>
    </r>
    <r>
      <rPr>
        <sz val="8"/>
        <color theme="4" tint="-0.249977111117893"/>
        <rFont val="Arial Narrow"/>
        <family val="2"/>
        <charset val="238"/>
      </rPr>
      <t>/hodinu</t>
    </r>
  </si>
  <si>
    <t>Denní spotřeba zemního plynu v ČR v zimním období</t>
  </si>
  <si>
    <t>Bilance plynárenské soustavy ČR v zimním období</t>
  </si>
  <si>
    <t>Tabulka č. 32</t>
  </si>
  <si>
    <t>aktuální denní 
teplotní gradient</t>
  </si>
  <si>
    <t>Spotřeba zemního plynu v ČR v zimním období v posledních 10 letech</t>
  </si>
  <si>
    <t xml:space="preserve"> Schémata a mapy</t>
  </si>
  <si>
    <t xml:space="preserve"> Královéhradecký</t>
  </si>
  <si>
    <t>Společnost Moravia Gas Storage a.s. - provozovatel zásobníku plynu</t>
  </si>
  <si>
    <t>Spotřeba zemního plynu v roce 2017</t>
  </si>
  <si>
    <t>Podíl čtvrtletních skutečných spotřeb 
na celkové roční spotřebě plynu v roce 2017</t>
  </si>
  <si>
    <t>Podíl skutečné spotřeby v topném období
na celkové roční spotřebě plynu v roce 2017</t>
  </si>
  <si>
    <t>Teplota ovzduší v ČR v roce 2017</t>
  </si>
  <si>
    <r>
      <rPr>
        <sz val="8"/>
        <color theme="1"/>
        <rFont val="Arial Narrow"/>
        <family val="2"/>
        <charset val="238"/>
      </rPr>
      <t>průměr</t>
    </r>
    <r>
      <rPr>
        <b/>
        <sz val="8"/>
        <color theme="1"/>
        <rFont val="Arial Narrow"/>
        <family val="2"/>
        <charset val="238"/>
      </rPr>
      <t xml:space="preserve">
2017</t>
    </r>
  </si>
  <si>
    <r>
      <rPr>
        <sz val="8"/>
        <color theme="1"/>
        <rFont val="Arial Narrow"/>
        <family val="2"/>
        <charset val="238"/>
      </rPr>
      <t>max.</t>
    </r>
    <r>
      <rPr>
        <b/>
        <sz val="8"/>
        <color theme="1"/>
        <rFont val="Arial Narrow"/>
        <family val="2"/>
        <charset val="238"/>
      </rPr>
      <t xml:space="preserve">
2017</t>
    </r>
  </si>
  <si>
    <r>
      <rPr>
        <sz val="8"/>
        <color theme="1"/>
        <rFont val="Arial Narrow"/>
        <family val="2"/>
        <charset val="238"/>
      </rPr>
      <t>min.</t>
    </r>
    <r>
      <rPr>
        <b/>
        <sz val="8"/>
        <color theme="1"/>
        <rFont val="Arial Narrow"/>
        <family val="2"/>
        <charset val="238"/>
      </rPr>
      <t xml:space="preserve">
2017</t>
    </r>
  </si>
  <si>
    <t>průměr
2016</t>
  </si>
  <si>
    <t>odchylka
od r. 2016</t>
  </si>
  <si>
    <t>Spotřeba zemního plynu v letech 2008 - 2017</t>
  </si>
  <si>
    <t>Aktuální DTG</t>
  </si>
  <si>
    <t>Dlouhodobý DTG</t>
  </si>
  <si>
    <t>Denní modelová spotřeba</t>
  </si>
  <si>
    <t>Maximální dosažený denní teplotní gradient v ČR v posledních 10 letech</t>
  </si>
  <si>
    <t>2008 - 2017</t>
  </si>
  <si>
    <t>Počet zákazníků v roce 2017</t>
  </si>
  <si>
    <t>CNG</t>
  </si>
  <si>
    <t>Podíl kategorie odběru na celkové spotřebě ČR</t>
  </si>
  <si>
    <t>Počet zákazníků ke konci období</t>
  </si>
  <si>
    <t>Meziroční změna celkové spotřeby</t>
  </si>
  <si>
    <t>Celková spotřeba</t>
  </si>
  <si>
    <t>Průměrná spotřeba na jednoho zákazníka</t>
  </si>
  <si>
    <r>
      <t>Spotřeba zemního plynu v ČR podle kategorie</t>
    </r>
    <r>
      <rPr>
        <b/>
        <sz val="12"/>
        <color theme="4" tint="-0.499984740745262"/>
        <rFont val="Arial Narrow"/>
        <family val="2"/>
        <charset val="238"/>
      </rPr>
      <t xml:space="preserve"> velkoodběru</t>
    </r>
    <r>
      <rPr>
        <sz val="12"/>
        <color theme="4" tint="-0.499984740745262"/>
        <rFont val="Arial Narrow"/>
        <family val="2"/>
        <charset val="238"/>
      </rPr>
      <t xml:space="preserve"> v průběhu hodnoceného roku a v posledních 10 letech</t>
    </r>
  </si>
  <si>
    <t>bez přípojek</t>
  </si>
  <si>
    <t>včetně přípojek</t>
  </si>
  <si>
    <t>Délky plynovodů k 31. 12. 2017</t>
  </si>
  <si>
    <t>Provozovatelé regionálních distribučních soustav (RDS)</t>
  </si>
  <si>
    <t>Provozovatelé lokálních distribučních soustav (LDS)</t>
  </si>
  <si>
    <t>RDS + LDS + PPS</t>
  </si>
  <si>
    <t>Všechny délky uvedeny v m</t>
  </si>
  <si>
    <t>přípojky</t>
  </si>
  <si>
    <t>RDS + PPS</t>
  </si>
  <si>
    <t>RDS + LDS</t>
  </si>
  <si>
    <t>DTG</t>
  </si>
  <si>
    <t>Denní teplotní gradient (změna spotřeby plynu při jednotkové změně teploty)</t>
  </si>
  <si>
    <t>Bilanční rozdíl 
v přepravní soustavě</t>
  </si>
  <si>
    <t>Denní fyzické množství plynu pro pohon kompresních stanic a ostatní plyn, který představuje neměřené hodnoty rozdílového množství celkové bilance přepravní soustavy</t>
  </si>
  <si>
    <t>Compressed Natural Gas (stlačený zemní plyn)</t>
  </si>
  <si>
    <t xml:space="preserve">Společnost GasNet, s.r.o. - provozovatel regionální distribuční soustavy </t>
  </si>
  <si>
    <t>Společnost innogy Gas Storage, s.r.o. - provozovatel zásobníků plynu</t>
  </si>
  <si>
    <t>Maximum</t>
  </si>
  <si>
    <t>Minimum</t>
  </si>
  <si>
    <t>KHO - 19. 1. 2017</t>
  </si>
  <si>
    <t>Kontrolní hodinový odečet podle distribučních soustav v ČR</t>
  </si>
  <si>
    <t>OP+VS+PKS</t>
  </si>
  <si>
    <t>Bilanční rozdíl v přepravní soustavě</t>
  </si>
  <si>
    <r>
      <t>Spotřeba zemního plynu podle kategorie VO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</si>
  <si>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podle kategorie VO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</si>
  <si>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zákazníků podle kategorie VO v posledních 10 letech</t>
  </si>
  <si>
    <t>Počet zákazníků v posledních 10 letech</t>
  </si>
  <si>
    <r>
      <t>Spotřeba zemního plynu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</si>
  <si>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</si>
  <si>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 xml:space="preserve">Spotřeba zemního plynu v ČR </t>
    </r>
    <r>
      <rPr>
        <sz val="12"/>
        <color theme="4" tint="-0.499984740745262"/>
        <rFont val="Arial Narrow"/>
        <family val="2"/>
        <charset val="238"/>
      </rPr>
      <t>v průběhu hodnoceného roku a v posledních 10 letech</t>
    </r>
  </si>
  <si>
    <t>Průměrná teplota ovzduší</t>
  </si>
  <si>
    <t>Celková dodávka</t>
  </si>
  <si>
    <t>Spotřeba zemního plynu VO</t>
  </si>
  <si>
    <t>Spotřeba zemního plynu SO</t>
  </si>
  <si>
    <r>
      <t>Spotřeba zemního plynu podle kategorie SO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</si>
  <si>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podle kategorie SO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</si>
  <si>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zákazníků podle kategorie SO v posledních 10 letech</t>
  </si>
  <si>
    <r>
      <t>Spotřeba zemního plynu v ČR podle kategorie</t>
    </r>
    <r>
      <rPr>
        <b/>
        <sz val="12"/>
        <color theme="4" tint="-0.499984740745262"/>
        <rFont val="Arial Narrow"/>
        <family val="2"/>
        <charset val="238"/>
      </rPr>
      <t xml:space="preserve"> maloodběru</t>
    </r>
    <r>
      <rPr>
        <sz val="12"/>
        <color theme="4" tint="-0.499984740745262"/>
        <rFont val="Arial Narrow"/>
        <family val="2"/>
        <charset val="238"/>
      </rPr>
      <t xml:space="preserve"> v průběhu hodnoceného roku a v posledních 10 letech</t>
    </r>
  </si>
  <si>
    <t>Spotřeba zemního plynu MO</t>
  </si>
  <si>
    <r>
      <t>Spotřeba zemního plynu podle kategorie MO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</si>
  <si>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podle kategorie MO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</si>
  <si>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zákazníků podle kategorie MO v posledních 10 letech</t>
  </si>
  <si>
    <r>
      <t>Spotřeba zemního plynu v ČR podle kategorie</t>
    </r>
    <r>
      <rPr>
        <b/>
        <sz val="12"/>
        <color theme="4" tint="-0.499984740745262"/>
        <rFont val="Arial Narrow"/>
        <family val="2"/>
        <charset val="238"/>
      </rPr>
      <t xml:space="preserve"> domácnosti</t>
    </r>
    <r>
      <rPr>
        <sz val="12"/>
        <color theme="4" tint="-0.499984740745262"/>
        <rFont val="Arial Narrow"/>
        <family val="2"/>
        <charset val="238"/>
      </rPr>
      <t xml:space="preserve"> v průběhu hodnoceného roku a v posledních 10 letech</t>
    </r>
  </si>
  <si>
    <t>Spotřeba zemního plynu DOM</t>
  </si>
  <si>
    <r>
      <t>Spotřeba zemního plynu podle kategorie DOM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</si>
  <si>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podle kategorie DOM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</si>
  <si>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zákazníků podle kategorie DOM v posledních 10 letech</t>
  </si>
  <si>
    <t>Podíl CNG na celkové spotřebě ČR</t>
  </si>
  <si>
    <t>Počet stanic CNG</t>
  </si>
  <si>
    <t>Průměrná dodávka do jedné stanice CNG</t>
  </si>
  <si>
    <t>Dodávka do CNG stanic</t>
  </si>
  <si>
    <t>Dodávka zemního plynu v ČR do CNG stanic v průběhu hodnoceného roku a v posledních 10 letech</t>
  </si>
  <si>
    <r>
      <t>Dodávka zemního plynu do CNG stanic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</si>
  <si>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Dodávka zemního plynu do CNG stanic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</si>
  <si>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stanic CNG v posledních 10 letech</t>
  </si>
  <si>
    <t>Meziroční změna dodávek do CNG stanic</t>
  </si>
  <si>
    <t>Meziroční změna spotřeb na výrobu elektřiny</t>
  </si>
  <si>
    <t>Spotřeba zemního plynu celkem</t>
  </si>
  <si>
    <t>Počet výroben v posledních 10 letech</t>
  </si>
  <si>
    <t>Výroba elektřiny</t>
  </si>
  <si>
    <t>Počet 
výroben</t>
  </si>
  <si>
    <t>Spotřeba bez 
PPE Počerady 2</t>
  </si>
  <si>
    <t>PPE Počerady 2</t>
  </si>
  <si>
    <t>PPE</t>
  </si>
  <si>
    <t>Paroplynová elektrárna</t>
  </si>
  <si>
    <t>Poznámka: Všechny údaje o spotřebě zemního plynu na výrobu elektřiny jsou již uvedeny v jednotlivých kategoriích odběru. PPE Počerady 2 byla uvedena do plného provozu v červenci roku 2013.</t>
  </si>
  <si>
    <t>Spotřeba zemního plynu na VEL</t>
  </si>
  <si>
    <t>Podíl spotřeb na VEL na celkové spotřebě ČR</t>
  </si>
  <si>
    <r>
      <t>Spotřeba zemního plynu na VEL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</si>
  <si>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VEL</t>
  </si>
  <si>
    <t>Bilance plynárenské soustavy v roce 2017</t>
  </si>
  <si>
    <t>Bilance plynárenské soustavy ČR v roce 2017</t>
  </si>
  <si>
    <t>Roční bilance plynárenské soustavy ČR</t>
  </si>
  <si>
    <t>Spotřeba zemního plynu v ČR</t>
  </si>
  <si>
    <r>
      <t xml:space="preserve">Tok plynu do plynárenské soustavy ČR 
včetně distribučních soustav podle </t>
    </r>
    <r>
      <rPr>
        <b/>
        <sz val="12"/>
        <rFont val="Arial Narrow"/>
        <family val="2"/>
        <charset val="238"/>
      </rPr>
      <t>vstup</t>
    </r>
    <r>
      <rPr>
        <sz val="8"/>
        <rFont val="Arial Narrow"/>
        <family val="2"/>
        <charset val="238"/>
      </rPr>
      <t>ní země</t>
    </r>
  </si>
  <si>
    <r>
      <t xml:space="preserve">Tok plynu z plynárenské soustavy ČR 
včetně distribučních soustav podle </t>
    </r>
    <r>
      <rPr>
        <b/>
        <sz val="12"/>
        <rFont val="Arial Narrow"/>
        <family val="2"/>
        <charset val="238"/>
      </rPr>
      <t>výstup</t>
    </r>
    <r>
      <rPr>
        <sz val="8"/>
        <rFont val="Arial Narrow"/>
        <family val="2"/>
        <charset val="238"/>
      </rPr>
      <t>ní země</t>
    </r>
  </si>
  <si>
    <r>
      <t>Spotřeba zemního plynu na VEL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</si>
  <si>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Tok plynu do/z plynárenské soustavy ČR včetně distribučních soustav podle vstupní/výstupní země v posledních 10 letech</t>
  </si>
  <si>
    <t>Tabulka č. 4</t>
  </si>
  <si>
    <t>Tok plynu ze/do zásobníků plynu, které náleží do plynárenské soustavy ČR v roce 2017</t>
  </si>
  <si>
    <t>Tok plynu ze/do zásobníků plynu, které náleží do plynárenské soustavy ČR v posledních 10 letech</t>
  </si>
  <si>
    <t>Nejvyšší dosažený stav provozních zásob</t>
  </si>
  <si>
    <t>Stav provozních zásob u všech zásobníků plynu pro ČR v průběhu roku 2017</t>
  </si>
  <si>
    <t>Saldo
ze/do ZP</t>
  </si>
  <si>
    <t>Celková výroba plynu 
včetně ztrát a vlastní spotřeby plynu</t>
  </si>
  <si>
    <t>Období</t>
  </si>
  <si>
    <t>Počet jednotlivých zásobníků plynu pro potřeby ČR</t>
  </si>
  <si>
    <t>Bilance plynárenské soustavy ČR v průběhu roku</t>
  </si>
  <si>
    <t>Bilance plynárenské soustavy ČR v posledních 10 letech</t>
  </si>
  <si>
    <t>Bilance plynárenské soustavy ČR v letech 2008 - 2017</t>
  </si>
  <si>
    <t>Tok plynu ze/do zásobníků plynu, které náleží do plynárenské soustavy ČR v letech 2008 - 2017</t>
  </si>
  <si>
    <t>Provozovatelé ZP</t>
  </si>
  <si>
    <t>Stav provozních zásob 
k datu 31. 12.</t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</si>
  <si>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</si>
  <si>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  <r>
      <rPr>
        <sz val="8"/>
        <color theme="4" tint="-0.499984740745262"/>
        <rFont val="Arial Narrow"/>
        <family val="2"/>
        <charset val="238"/>
      </rPr>
      <t>/rok</t>
    </r>
  </si>
  <si>
    <t>Poznámka: V celkové výrobě plynu včetně ztrát a vlastní spotřeby není započítána dodávka zákazníkům připojených přímo na výrobnu plynu v roce 2017 (zkušební dodávka LNG společnosti Spolgas s.r.o. do distribuční sítě GasNet s.r.o.).</t>
  </si>
  <si>
    <t>Celková výroba plynu včetně ztrát a vlastní spotřeby plynu v průběhu roku 2017</t>
  </si>
  <si>
    <t>Celková výroba plynu včetně ztrát a vlastní spotřeby plynu v letech 2008 - 2017</t>
  </si>
  <si>
    <t>Počet výroben plynu
 v ČR</t>
  </si>
  <si>
    <t>Dodávka plynu 
z výrobny 
do distribuční soustavy</t>
  </si>
  <si>
    <t>Dodávka plynu 
z výrobny 
 zákazníkům připojených přímo na výrobnu plynu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</si>
  <si>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  <r>
      <rPr>
        <sz val="8"/>
        <color theme="4" tint="-0.499984740745262"/>
        <rFont val="Arial Narrow"/>
        <family val="2"/>
        <charset val="238"/>
      </rPr>
      <t>/hod</t>
    </r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</si>
  <si>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  <r>
      <rPr>
        <sz val="8"/>
        <color theme="4" tint="-0.499984740745262"/>
        <rFont val="Arial Narrow"/>
        <family val="2"/>
        <charset val="238"/>
      </rPr>
      <t>/den</t>
    </r>
  </si>
  <si>
    <t>Denní maximální a minimální spotřeba zemního plynu v ČR v průběhu roku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</si>
  <si>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</si>
  <si>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 xml:space="preserve">počet zákazníků 
</t>
    </r>
    <r>
      <rPr>
        <sz val="7"/>
        <rFont val="Arial Narrow"/>
        <family val="2"/>
        <charset val="238"/>
      </rPr>
      <t>k 31.12.2017</t>
    </r>
  </si>
  <si>
    <t>Výroba plynu v ČR v posledních 10 letech</t>
  </si>
  <si>
    <t>Symboly</t>
  </si>
  <si>
    <t>Plynárenská soustava</t>
  </si>
  <si>
    <t>Zásobníky plynu</t>
  </si>
  <si>
    <t>Spotřeba plynu</t>
  </si>
  <si>
    <t>Teplota ovzduší</t>
  </si>
  <si>
    <t>Velkoodběratelé</t>
  </si>
  <si>
    <t>Střední odběratelé</t>
  </si>
  <si>
    <t>Maloodběratelé</t>
  </si>
  <si>
    <t>Domácnosti</t>
  </si>
  <si>
    <t>Ostatní plyn</t>
  </si>
  <si>
    <t>Délky plynovodů</t>
  </si>
  <si>
    <t xml:space="preserve"> Provoz plynárenské soustavy ČR v roce 2017</t>
  </si>
  <si>
    <t>Spotřeba zemního plynu podle plynárenských soustav, kategorií zákazníků a CNG v ČR</t>
  </si>
  <si>
    <t>N/A</t>
  </si>
  <si>
    <r>
      <t>tis. m</t>
    </r>
    <r>
      <rPr>
        <vertAlign val="superscript"/>
        <sz val="8"/>
        <color theme="1" tint="0.34998626667073579"/>
        <rFont val="Arial Narrow"/>
        <family val="2"/>
        <charset val="238"/>
      </rPr>
      <t>3</t>
    </r>
  </si>
  <si>
    <r>
      <t>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</si>
  <si>
    <t>Teplota ovzduší v roce 2017</t>
  </si>
  <si>
    <t>Průměrná roční teplota ovzduší v roce 2017</t>
  </si>
  <si>
    <t>Podíl spotřeby podle plynárenských společností v roce 2017</t>
  </si>
  <si>
    <t>Spotřeba plynu podle plynárenských společností v roce 2017</t>
  </si>
  <si>
    <t>Spotřeba zemního plynu podle krajů, kategorií zákazníků a CNG v ČR</t>
  </si>
  <si>
    <t>spotřeba plynu v roce 2017</t>
  </si>
  <si>
    <r>
      <t xml:space="preserve">počet zákazníků v roce 2017
</t>
    </r>
    <r>
      <rPr>
        <sz val="7"/>
        <rFont val="Arial Narrow"/>
        <family val="2"/>
        <charset val="238"/>
      </rPr>
      <t>k 31. 12. 2017</t>
    </r>
  </si>
  <si>
    <t xml:space="preserve"> OP+VS+PKS</t>
  </si>
  <si>
    <t xml:space="preserve"> Hlavní město Praha</t>
  </si>
  <si>
    <t>Královehradecký</t>
  </si>
  <si>
    <t>Počet zákazníků</t>
  </si>
  <si>
    <t>Spotřeba zemního plynu podle krajů v ČR v průběhu roku a v posledních 10 letech</t>
  </si>
  <si>
    <r>
      <t>Spotřeba zemního plynu podle krajů v ČR v roce 2017 (mil.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</si>
  <si>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r>
      <t>Spotřeba zemního plynu podle krajů v ČR v posledních 10 letech (mil.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</si>
  <si>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Spotřeba zemního plynu podle krajů v ČR v posledních 10 letech (GWh)</t>
  </si>
  <si>
    <t>Spotřeba zemního plynu podle krajů v ČR v roce 2017 (GWh)</t>
  </si>
  <si>
    <r>
      <t>Spotřeba zemního plynu v jednotlivých krajích v ČR v posledních 10 letech (mil.m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</si>
  <si>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Celková spotřeba zemního plynu v ČR s rozdělením na jednotlivé kraje v posledních 10 letech (GWh)</t>
  </si>
  <si>
    <t>Počet zákazníků podle krajů v roce 2017</t>
  </si>
  <si>
    <t>Stanice CNG</t>
  </si>
  <si>
    <t>* Všechna data jsou uvedena na základě údajů od obchodníků s plynem a výrobců plynu zajišťujících BSD k 1. 3. 2018</t>
  </si>
  <si>
    <r>
      <t>Průběh  hodinových spotřeb plynu v ČR (tis. 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>/hod)</t>
    </r>
  </si>
  <si>
    <t>Tabulka č. 12</t>
  </si>
  <si>
    <t>Tabulka č. 13</t>
  </si>
  <si>
    <t>Tabulka č. 14</t>
  </si>
  <si>
    <t>Tabulka č. 15</t>
  </si>
  <si>
    <t>Tabulka č. 16</t>
  </si>
  <si>
    <t>Tabulka č. 17</t>
  </si>
  <si>
    <t>Tabulka č. 18</t>
  </si>
  <si>
    <t>Tabulka č. 19</t>
  </si>
  <si>
    <t>Tabulka č. 20</t>
  </si>
  <si>
    <t>Tabulka č. 22</t>
  </si>
  <si>
    <t>Tabulka č. 25</t>
  </si>
  <si>
    <t>Tabulka č. 26</t>
  </si>
  <si>
    <t>Tabulka č. 29</t>
  </si>
  <si>
    <t xml:space="preserve">  str. 4</t>
  </si>
  <si>
    <t xml:space="preserve">  str. 30</t>
  </si>
  <si>
    <t xml:space="preserve">  str. 34</t>
  </si>
  <si>
    <t xml:space="preserve"> Bezpečnostní standard dodávky plynu 2017/2018</t>
  </si>
  <si>
    <t xml:space="preserve"> Provoz plynárenské soustavy ČR v zimním období 2017/2018</t>
  </si>
  <si>
    <t>Výroba plynu
 v ČR
(celkem 
včetně VS)</t>
  </si>
  <si>
    <t>PKS</t>
  </si>
  <si>
    <t>Plyn pro pohon kompresních stanic na přepravní soustavě</t>
  </si>
  <si>
    <t>Poznámka: Zdroj dat za období 2008 až 2016 poskytl Český plynárenský svaz. Údaje o dodávkách do CNG stanic jsou u tabulky č. 17, 18, 19 a 23 zahrnuty v jednotlivých kategoriích odběru.</t>
  </si>
  <si>
    <t>2017/2018</t>
  </si>
  <si>
    <t>Zimní období</t>
  </si>
  <si>
    <t>Plyn pro pohon KS</t>
  </si>
  <si>
    <t>Schéma</t>
  </si>
  <si>
    <t>Toky plynu v plynárenské soustavě ČR</t>
  </si>
  <si>
    <t>Přepravní soustava a zásobníky plynu ČR</t>
  </si>
  <si>
    <t>Kompresní stanice (KS)</t>
  </si>
  <si>
    <t>Tok plynu v přepravní soustavě
(PS)</t>
  </si>
  <si>
    <t>Předávací stanice</t>
  </si>
  <si>
    <t>Tok plynu z plynárenské 
soustavy ČR přes PPL</t>
  </si>
  <si>
    <t>Tok plynu do plynárenské 
soustavy ČR přes PPL</t>
  </si>
  <si>
    <t>Spotřeba zákazníků připojených k LDS, která není napojena na RDS</t>
  </si>
  <si>
    <t>Ostatní plyn (vlastní spotřeba, ztráty, změna akumulace v RDS)</t>
  </si>
  <si>
    <t>Spotřeba zákazníků připojených přímo k PS</t>
  </si>
  <si>
    <t>Tok plynu v lokální distribuční soustavě (LDS)</t>
  </si>
  <si>
    <t>Hraniční předávací stanice (HPS)</t>
  </si>
  <si>
    <t>Výroba plynu v ČR (VP)</t>
  </si>
  <si>
    <t>Přeshraniční plynovod (PPL)</t>
  </si>
  <si>
    <t>Spotřeba plynu v ČR</t>
  </si>
  <si>
    <t>Hodnoty zajištění BSD v ČR v průběhu topné sezóny</t>
  </si>
  <si>
    <t>2018</t>
  </si>
  <si>
    <t>CHZ+NECHZ</t>
  </si>
  <si>
    <t>Říjen</t>
  </si>
  <si>
    <t>Listopad</t>
  </si>
  <si>
    <t>Prosinec</t>
  </si>
  <si>
    <t>Leden</t>
  </si>
  <si>
    <t>Únor</t>
  </si>
  <si>
    <t>Březen</t>
  </si>
  <si>
    <t>meziroční 
změna</t>
  </si>
  <si>
    <t>měsíc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</si>
  <si>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</si>
  <si>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</si>
  <si>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</si>
  <si>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</si>
  <si>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</si>
  <si>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</si>
  <si>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2014/2015</t>
  </si>
  <si>
    <t>Množství uskladněného plynu v ČR v zimní sezóně 2017/2018 a 2016/2017 (vždy k poslednímu dni v měsíci)</t>
  </si>
  <si>
    <t>Stav zásob u všech zásobníků plynu v ČR v zimní sezóně 2017/2018</t>
  </si>
  <si>
    <t>stav provozních zásob</t>
  </si>
  <si>
    <r>
      <t>kWh/m</t>
    </r>
    <r>
      <rPr>
        <vertAlign val="superscript"/>
        <sz val="10"/>
        <color theme="5" tint="-0.249977111117893"/>
        <rFont val="Arial Narrow"/>
        <family val="2"/>
        <charset val="238"/>
      </rPr>
      <t>3</t>
    </r>
  </si>
  <si>
    <t>Zimní sezóna 2017/2018</t>
  </si>
  <si>
    <t>Zimní sezóna 2016/2017</t>
  </si>
  <si>
    <t>Bilance plynárenské soustavy ČR v zimním období 2017/2018</t>
  </si>
  <si>
    <t>Tabulka č. 41</t>
  </si>
  <si>
    <t>Tabulka č. 42</t>
  </si>
  <si>
    <t>2017/18</t>
  </si>
  <si>
    <t>Spotřeba zemního plynu v ČR v zimním období 2008/2009 - 2017/2018</t>
  </si>
  <si>
    <t>Spotřeba zemního plynu v ČR v zimním období 2017/2018</t>
  </si>
  <si>
    <t>od 2016/2017</t>
  </si>
  <si>
    <t xml:space="preserve">  str. 51</t>
  </si>
  <si>
    <t>Tabulka č. 43</t>
  </si>
  <si>
    <t>svítiplyn</t>
  </si>
  <si>
    <t>zemní plyn</t>
  </si>
  <si>
    <t>Spotřeba zemního plynu a svítiplynu v ČR v posledních 70 letech</t>
  </si>
  <si>
    <t>*</t>
  </si>
  <si>
    <t>* Poslední dodávky svítiplynu v ČR byly ukončeny v červnu 1996</t>
  </si>
  <si>
    <t>Grafy</t>
  </si>
  <si>
    <t>1948 - 2017</t>
  </si>
  <si>
    <t>Maximální denní spotřeba</t>
  </si>
  <si>
    <t>Skutečná roční spotřeba</t>
  </si>
  <si>
    <t>Tabulka č. 44</t>
  </si>
  <si>
    <t>Průměrná teplota ovzduší v ČR v posledních 30 letech</t>
  </si>
  <si>
    <t xml:space="preserve">  str. 52</t>
  </si>
  <si>
    <t>Průměrná teplota ovzduší v ČR v letech 1988 až 2017 (°C)</t>
  </si>
  <si>
    <t>Poznámka: CNG po krajích sledováno od 1. 1. 2017</t>
  </si>
  <si>
    <t>2003</t>
  </si>
  <si>
    <t>1998</t>
  </si>
  <si>
    <t>2001</t>
  </si>
  <si>
    <t>2006</t>
  </si>
  <si>
    <t>2002</t>
  </si>
  <si>
    <t xml:space="preserve">             °C</t>
  </si>
  <si>
    <t xml:space="preserve">Poznámka: Součástí Ústeckého kraje je plynová elektrárna Počerady II, která má zasadní vliv na spotřebu plynu celého kraje. </t>
  </si>
  <si>
    <t>Teplota ovzduší podle krajů v ČR v průběhu roku a v posledních 10 letech</t>
  </si>
  <si>
    <t>Teplota ovzduší podle krajů v ČR v roce 2017 (°C)</t>
  </si>
  <si>
    <t>Teplota ovzduší podle krajů v ČR v posledních 10 letech (°C)</t>
  </si>
  <si>
    <t>Tabulka č. 31/1</t>
  </si>
  <si>
    <t>Tabulka č. 31/2</t>
  </si>
  <si>
    <t xml:space="preserve">  str. 49</t>
  </si>
  <si>
    <t xml:space="preserve">  str. 53</t>
  </si>
  <si>
    <r>
      <t>Nejvyšší dosažený stav provozních zásob v letech 2008 až 2017 (mil.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</si>
  <si>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Podíl CHZ a NECHZ na celkové dodávce v zimním období a meziroční porovnání</t>
  </si>
  <si>
    <t>Hodnoty zajištění BSD v ČR v průběhu topné sezóny a meziroční porovnání</t>
  </si>
  <si>
    <t>* Ostatní společnosti zahrnují dodávky zákazníkům připojených přímo na přepravní soustavu a plyn pro pohon kompresních stanic (PKS) společnosti NET4GAS, s.r.o., dodávky v lokální distribuční soustavě Green Gas DPB, a.s., (není zahrnuta v RDS), všechny lokální distribuční soustavy, které jsou napojeny na RDS (uveden pouze počet zákazníků a stanice CNG, spotřeba plynu již zahrnuta v RDS) a vlastní spotřebu (VS) výrobců plynu. LDS, CNG a PKS nově sledováno od 1. 1. 2017.</t>
  </si>
  <si>
    <t>NET4GAS, s.r.o., všechny LDS, výrobci plynu</t>
  </si>
  <si>
    <t>Dlouhodobý teplotní normál vytvořený pro plynárenství ČHMÚ</t>
  </si>
  <si>
    <t>2000</t>
  </si>
  <si>
    <t>za rok 2017</t>
  </si>
  <si>
    <t>o provozu plynárenské soustavy</t>
  </si>
  <si>
    <t>Roční</t>
  </si>
  <si>
    <t>zpráva</t>
  </si>
  <si>
    <t>Spotřeba zemního plynu v ČR na výrobu elektřiny v průběhu roku a v posledních 10 letech</t>
  </si>
  <si>
    <t xml:space="preserve"> Historie plynárenství v ČR</t>
  </si>
  <si>
    <t>Počet zákazníků podle krajů, kategorie zákazníků a CNG v ČR</t>
  </si>
  <si>
    <t>Poznámka: Nárůst počtu zákazníků v roce 2017 byl způsoben přičtením zákazníků z LDS, které se nově sledují od 1. 1. 2017.</t>
  </si>
  <si>
    <t>dodávka (MWh)</t>
  </si>
  <si>
    <r>
      <t>dodávka (tis.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  <r>
      <rPr>
        <sz val="8"/>
        <color theme="4" tint="-0.499984740745262"/>
        <rFont val="Arial Narrow"/>
        <family val="2"/>
        <charset val="238"/>
      </rPr>
      <t>)</t>
    </r>
  </si>
  <si>
    <r>
      <t>dodávka (tis.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  <r>
      <rPr>
        <sz val="8"/>
        <color theme="1" tint="0.499984740745262"/>
        <rFont val="Arial Narrow"/>
        <family val="2"/>
        <charset val="238"/>
      </rPr>
      <t>)</t>
    </r>
  </si>
  <si>
    <t>podíl (%)</t>
  </si>
  <si>
    <t>meziroční změna (%)</t>
  </si>
  <si>
    <t>Množství uskladněného plynu v ČR v zimním období a meziroční porovnání</t>
  </si>
  <si>
    <t>množství plynu</t>
  </si>
  <si>
    <t>Spotřeba zemního plynu na výrobu elektřiny</t>
  </si>
  <si>
    <r>
      <t>Spotřeba zemního plynu v ČR podle kategorie</t>
    </r>
    <r>
      <rPr>
        <b/>
        <sz val="12"/>
        <color theme="4" tint="-0.499984740745262"/>
        <rFont val="Arial Narrow"/>
        <family val="2"/>
        <charset val="238"/>
      </rPr>
      <t xml:space="preserve"> středního odběru</t>
    </r>
    <r>
      <rPr>
        <sz val="12"/>
        <color theme="4" tint="-0.499984740745262"/>
        <rFont val="Arial Narrow"/>
        <family val="2"/>
        <charset val="238"/>
      </rPr>
      <t xml:space="preserve"> v průběhu hodnoceného roku a v posledních 10 letech</t>
    </r>
  </si>
  <si>
    <t xml:space="preserve">Počet obchodníků zajišťujících bezpečnostní standard dodávek plynu a způsob jeho prokazování v ČR </t>
  </si>
  <si>
    <t>Hodnoty zajištění BSD v ČR v průběhu topné sezóny v posledních 4 sezónách</t>
  </si>
  <si>
    <t>Spotřeba zemního plynu v zimním období 2017/2018</t>
  </si>
  <si>
    <t>Spotřeba zemního plynu v ČR v průběhu zimního období</t>
  </si>
  <si>
    <t>Poznámka: Případné rozdíly ve stavech zásob vůči těžbě a vtláčení zásobníků plynu způsobují geologické ztráty, technologická spotřeba, převod plynu do podušky nebo navýšení skladovacích zásob u jednotlivých zásobníků plynu. V roce 2008 a 2009 zahrnuje těžba a vtláčení z/do zásobníku plynu pro ČR také ZP Láb (Slovensko). Společnost Moravia Gas Storage a.s. uvedla ZP Dambořice do provozu 1. července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</si>
</sst>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%"/>
    <numFmt numFmtId="165" formatCode="0.000"/>
    <numFmt numFmtId="166" formatCode="0.0"/>
    <numFmt numFmtId="167" formatCode="#,##0.0"/>
    <numFmt numFmtId="168" formatCode="d/m;@"/>
    <numFmt numFmtId="169" formatCode="0.0000"/>
    <numFmt numFmtId="170" formatCode="#,##0.000"/>
    <numFmt numFmtId="171" formatCode="#,##0.000000"/>
    <numFmt numFmtId="172" formatCode="h:mm;@"/>
    <numFmt numFmtId="173" formatCode="#,##0.0000"/>
    <numFmt numFmtId="174" formatCode="#,##0_ ;\-#,##0\ "/>
    <numFmt numFmtId="175" formatCode="\$#,##0\ ;\(\$#,##0\)"/>
    <numFmt numFmtId="176" formatCode="#,##0.00000"/>
  </numFmts>
  <fonts count="1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rgb="FF0000FF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Wingdings 3"/>
      <family val="1"/>
      <charset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24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b/>
      <sz val="12"/>
      <color theme="8" tint="-0.499984740745262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theme="0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10"/>
      <color theme="0" tint="-0.34998626667073579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2" tint="-0.749992370372631"/>
      <name val="Arial Narrow"/>
      <family val="2"/>
      <charset val="238"/>
    </font>
    <font>
      <sz val="8"/>
      <color theme="0" tint="-0.499984740745262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i/>
      <sz val="8"/>
      <color rgb="FF00B0F0"/>
      <name val="Arial Narrow"/>
      <family val="2"/>
      <charset val="238"/>
    </font>
    <font>
      <sz val="7"/>
      <name val="Arial Narrow"/>
      <family val="2"/>
      <charset val="238"/>
    </font>
    <font>
      <sz val="10"/>
      <color theme="1" tint="0.249977111117893"/>
      <name val="Arial Narrow"/>
      <family val="2"/>
      <charset val="238"/>
    </font>
    <font>
      <b/>
      <sz val="12"/>
      <color theme="7" tint="-0.249977111117893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2"/>
      <color theme="8" tint="-0.499984740745262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2"/>
      <color theme="9" tint="-0.249977111117893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2"/>
      <color theme="8" tint="0.39997558519241921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10"/>
      <color theme="0"/>
      <name val="Arial"/>
      <family val="2"/>
      <charset val="238"/>
    </font>
    <font>
      <sz val="9.6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sz val="8"/>
      <color theme="4" tint="-0.499984740745262"/>
      <name val="Arial Narrow"/>
      <family val="2"/>
      <charset val="238"/>
    </font>
    <font>
      <sz val="12"/>
      <color theme="4" tint="-0.499984740745262"/>
      <name val="Arial Narrow"/>
      <family val="2"/>
      <charset val="238"/>
    </font>
    <font>
      <sz val="10"/>
      <color theme="4" tint="-0.249977111117893"/>
      <name val="Arial Narrow"/>
      <family val="2"/>
      <charset val="238"/>
    </font>
    <font>
      <sz val="12"/>
      <color theme="4" tint="-0.249977111117893"/>
      <name val="Arial Narrow"/>
      <family val="2"/>
      <charset val="238"/>
    </font>
    <font>
      <b/>
      <i/>
      <sz val="8"/>
      <name val="Arial Narrow"/>
      <family val="2"/>
      <charset val="238"/>
    </font>
    <font>
      <sz val="12"/>
      <color theme="3" tint="0.39997558519241921"/>
      <name val="Arial Narrow"/>
      <family val="2"/>
      <charset val="238"/>
    </font>
    <font>
      <b/>
      <sz val="8"/>
      <color theme="1" tint="0.499984740745262"/>
      <name val="Arial Narrow"/>
      <family val="2"/>
      <charset val="238"/>
    </font>
    <font>
      <b/>
      <sz val="12"/>
      <color theme="4" tint="-0.249977111117893"/>
      <name val="Arial Narrow"/>
      <family val="2"/>
      <charset val="238"/>
    </font>
    <font>
      <sz val="8"/>
      <color theme="3" tint="0.39997558519241921"/>
      <name val="Arial Narrow"/>
      <family val="2"/>
      <charset val="238"/>
    </font>
    <font>
      <vertAlign val="superscript"/>
      <sz val="8"/>
      <color theme="4" tint="-0.249977111117893"/>
      <name val="Arial Narrow"/>
      <family val="2"/>
      <charset val="238"/>
    </font>
    <font>
      <b/>
      <sz val="10"/>
      <color theme="4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sz val="8"/>
      <color theme="1" tint="0.499984740745262"/>
      <name val="Wingdings 3"/>
      <family val="1"/>
      <charset val="2"/>
    </font>
    <font>
      <sz val="10"/>
      <color theme="5" tint="-0.249977111117893"/>
      <name val="Arial Narrow"/>
      <family val="2"/>
      <charset val="238"/>
    </font>
    <font>
      <sz val="12"/>
      <color theme="5" tint="-0.249977111117893"/>
      <name val="Arial Narrow"/>
      <family val="2"/>
      <charset val="238"/>
    </font>
    <font>
      <sz val="8"/>
      <color theme="1" tint="0.499984740745262"/>
      <name val="Arial"/>
      <family val="2"/>
      <charset val="238"/>
    </font>
    <font>
      <b/>
      <i/>
      <sz val="8"/>
      <color theme="4" tint="-0.499984740745262"/>
      <name val="Arial Narrow"/>
      <family val="2"/>
      <charset val="238"/>
    </font>
    <font>
      <b/>
      <sz val="12"/>
      <color theme="4" tint="-0.499984740745262"/>
      <name val="Arial Narrow"/>
      <family val="2"/>
      <charset val="238"/>
    </font>
    <font>
      <sz val="11"/>
      <color rgb="FF000000"/>
      <name val="Calibri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5" tint="-0.499984740745262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8"/>
      <color theme="1" tint="0.34998626667073579"/>
      <name val="Arial Narrow"/>
      <family val="2"/>
      <charset val="238"/>
    </font>
    <font>
      <vertAlign val="superscript"/>
      <sz val="8"/>
      <color theme="1" tint="0.34998626667073579"/>
      <name val="Arial Narrow"/>
      <family val="2"/>
      <charset val="238"/>
    </font>
    <font>
      <sz val="10"/>
      <color theme="1" tint="0.34998626667073579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10"/>
      <color theme="5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"/>
      <family val="2"/>
    </font>
    <font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8"/>
      <color theme="0" tint="-0.34998626667073579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color theme="3" tint="0.39997558519241921"/>
      <name val="Arial"/>
      <family val="2"/>
      <charset val="238"/>
    </font>
    <font>
      <sz val="7"/>
      <color theme="0"/>
      <name val="Arial Narrow"/>
      <family val="2"/>
      <charset val="238"/>
    </font>
    <font>
      <sz val="7"/>
      <color theme="3" tint="0.39997558519241921"/>
      <name val="Arial Narrow"/>
      <family val="2"/>
      <charset val="238"/>
    </font>
    <font>
      <sz val="7"/>
      <color theme="5" tint="-0.249977111117893"/>
      <name val="Arial Narrow"/>
      <family val="2"/>
      <charset val="238"/>
    </font>
    <font>
      <sz val="7"/>
      <color theme="4" tint="-0.249977111117893"/>
      <name val="Arial Narrow"/>
      <family val="2"/>
      <charset val="238"/>
    </font>
    <font>
      <sz val="7"/>
      <color theme="5" tint="0.39997558519241921"/>
      <name val="Arial Narrow"/>
      <family val="2"/>
      <charset val="238"/>
    </font>
    <font>
      <sz val="8"/>
      <color theme="3" tint="-0.499984740745262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vertAlign val="superscript"/>
      <sz val="10"/>
      <color theme="5" tint="-0.249977111117893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sz val="8"/>
      <color theme="4" tint="0.79998168889431442"/>
      <name val="Arial Narrow"/>
      <family val="2"/>
      <charset val="238"/>
    </font>
    <font>
      <sz val="10"/>
      <color theme="3" tint="-0.249977111117893"/>
      <name val="Arial Narrow"/>
      <family val="2"/>
      <charset val="238"/>
    </font>
    <font>
      <sz val="20"/>
      <color theme="0"/>
      <name val="Arial Black"/>
      <family val="2"/>
      <charset val="238"/>
    </font>
    <font>
      <sz val="22"/>
      <color indexed="62"/>
      <name val="Impact"/>
      <family val="2"/>
      <charset val="238"/>
    </font>
    <font>
      <sz val="8"/>
      <color theme="4" tint="0.59999389629810485"/>
      <name val="Arial Narrow"/>
      <family val="2"/>
      <charset val="238"/>
    </font>
    <font>
      <sz val="16"/>
      <color rgb="FF000099"/>
      <name val="Arial Black"/>
      <family val="2"/>
      <charset val="238"/>
    </font>
    <font>
      <sz val="28"/>
      <color theme="3" tint="-0.249977111117893"/>
      <name val="Arial Narrow"/>
      <family val="2"/>
      <charset val="238"/>
    </font>
    <font>
      <b/>
      <sz val="12"/>
      <color theme="0"/>
      <name val="Arial"/>
      <family val="2"/>
      <charset val="238"/>
    </font>
    <font>
      <sz val="9"/>
      <name val="Arial"/>
      <family val="2"/>
      <charset val="238"/>
    </font>
    <font>
      <b/>
      <sz val="12"/>
      <color theme="3" tint="0.59999389629810485"/>
      <name val="Arial Narrow"/>
      <family val="2"/>
      <charset val="238"/>
    </font>
    <font>
      <b/>
      <sz val="12"/>
      <color theme="3" tint="-0.249977111117893"/>
      <name val="Arial Narrow"/>
      <family val="2"/>
      <charset val="238"/>
    </font>
    <font>
      <sz val="18"/>
      <color theme="0"/>
      <name val="Arial Black"/>
      <family val="2"/>
      <charset val="238"/>
    </font>
    <font>
      <sz val="24"/>
      <name val="Arial Narrow"/>
      <family val="2"/>
      <charset val="238"/>
    </font>
    <font>
      <sz val="28"/>
      <color theme="4" tint="-0.249977111117893"/>
      <name val="Arial Narrow"/>
      <family val="2"/>
      <charset val="238"/>
    </font>
    <font>
      <sz val="10"/>
      <color theme="5" tint="-0.249977111117893"/>
      <name val="Arial"/>
      <family val="2"/>
      <charset val="238"/>
    </font>
    <font>
      <sz val="28"/>
      <color theme="5" tint="-0.249977111117893"/>
      <name val="Arial Narrow"/>
      <family val="2"/>
      <charset val="238"/>
    </font>
    <font>
      <sz val="10"/>
      <color theme="4" tint="-0.249977111117893"/>
      <name val="Arial"/>
      <family val="2"/>
      <charset val="238"/>
    </font>
    <font>
      <sz val="7.5"/>
      <name val="Arial Narrow"/>
      <family val="2"/>
      <charset val="238"/>
    </font>
    <font>
      <sz val="7.5"/>
      <color theme="1" tint="0.499984740745262"/>
      <name val="Arial Narrow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auto="1"/>
      </patternFill>
    </fill>
  </fills>
  <borders count="15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/>
      <top/>
      <bottom style="thin">
        <color theme="1" tint="0.2499465926084170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theme="1" tint="0.2499465926084170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theme="1" tint="0.24994659260841701"/>
      </bottom>
      <diagonal/>
    </border>
    <border>
      <left style="medium">
        <color auto="1"/>
      </left>
      <right/>
      <top style="thin">
        <color theme="1" tint="0.24994659260841701"/>
      </top>
      <bottom/>
      <diagonal/>
    </border>
    <border>
      <left/>
      <right/>
      <top/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8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5" tint="0.39994506668294322"/>
      </left>
      <right/>
      <top style="medium">
        <color theme="5" tint="0.39994506668294322"/>
      </top>
      <bottom style="medium">
        <color theme="5" tint="0.39994506668294322"/>
      </bottom>
      <diagonal/>
    </border>
    <border>
      <left/>
      <right/>
      <top style="medium">
        <color theme="5" tint="0.39994506668294322"/>
      </top>
      <bottom style="medium">
        <color theme="5" tint="0.39994506668294322"/>
      </bottom>
      <diagonal/>
    </border>
    <border>
      <left/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/>
      <right/>
      <top/>
      <bottom style="thin">
        <color theme="5" tint="-0.24994659260841701"/>
      </bottom>
      <diagonal/>
    </border>
    <border>
      <left style="thin">
        <color theme="4" tint="-0.24994659260841701"/>
      </left>
      <right/>
      <top/>
      <bottom style="thin">
        <color theme="5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4" tint="-0.24994659260841701"/>
      </left>
      <right/>
      <top style="thin">
        <color theme="5" tint="-0.24994659260841701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90">
    <xf numFmtId="0" fontId="0" fillId="0" borderId="0"/>
    <xf numFmtId="9" fontId="9" fillId="0" borderId="0" applyFont="0" applyFill="0" applyBorder="0" applyAlignment="0" applyProtection="0"/>
    <xf numFmtId="4" fontId="12" fillId="2" borderId="1" applyNumberFormat="0" applyProtection="0">
      <alignment horizontal="left" vertical="center" indent="1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3" fillId="6" borderId="1" applyNumberFormat="0" applyProtection="0">
      <alignment vertical="center"/>
    </xf>
    <xf numFmtId="4" fontId="13" fillId="7" borderId="1" applyNumberFormat="0" applyProtection="0">
      <alignment horizontal="left" vertical="center" indent="1"/>
    </xf>
    <xf numFmtId="4" fontId="13" fillId="8" borderId="0" applyNumberFormat="0" applyProtection="0">
      <alignment horizontal="left" vertical="center" indent="1"/>
    </xf>
    <xf numFmtId="4" fontId="12" fillId="9" borderId="1" applyNumberFormat="0" applyProtection="0">
      <alignment horizontal="right" vertical="center"/>
    </xf>
    <xf numFmtId="0" fontId="18" fillId="0" borderId="0"/>
    <xf numFmtId="0" fontId="7" fillId="0" borderId="0"/>
    <xf numFmtId="0" fontId="9" fillId="0" borderId="0"/>
    <xf numFmtId="2" fontId="9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4" fontId="21" fillId="7" borderId="1" applyNumberFormat="0" applyProtection="0">
      <alignment vertical="center"/>
    </xf>
    <xf numFmtId="0" fontId="13" fillId="7" borderId="1" applyNumberFormat="0" applyProtection="0">
      <alignment horizontal="left" vertical="top" indent="1"/>
    </xf>
    <xf numFmtId="4" fontId="12" fillId="11" borderId="1" applyNumberFormat="0" applyProtection="0">
      <alignment horizontal="right" vertical="center"/>
    </xf>
    <xf numFmtId="4" fontId="12" fillId="12" borderId="1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14" borderId="1" applyNumberFormat="0" applyProtection="0">
      <alignment horizontal="right" vertical="center"/>
    </xf>
    <xf numFmtId="4" fontId="12" fillId="15" borderId="1" applyNumberFormat="0" applyProtection="0">
      <alignment horizontal="right" vertical="center"/>
    </xf>
    <xf numFmtId="4" fontId="12" fillId="16" borderId="1" applyNumberFormat="0" applyProtection="0">
      <alignment horizontal="right" vertical="center"/>
    </xf>
    <xf numFmtId="4" fontId="12" fillId="17" borderId="1" applyNumberFormat="0" applyProtection="0">
      <alignment horizontal="right" vertical="center"/>
    </xf>
    <xf numFmtId="4" fontId="12" fillId="18" borderId="1" applyNumberFormat="0" applyProtection="0">
      <alignment horizontal="right" vertical="center"/>
    </xf>
    <xf numFmtId="4" fontId="12" fillId="19" borderId="1" applyNumberFormat="0" applyProtection="0">
      <alignment horizontal="right" vertical="center"/>
    </xf>
    <xf numFmtId="4" fontId="13" fillId="0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4" fontId="22" fillId="20" borderId="0" applyNumberFormat="0" applyProtection="0">
      <alignment horizontal="left" vertical="center" indent="1"/>
    </xf>
    <xf numFmtId="4" fontId="12" fillId="2" borderId="1" applyNumberFormat="0" applyProtection="0">
      <alignment horizontal="right" vertical="center"/>
    </xf>
    <xf numFmtId="4" fontId="23" fillId="9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0" fontId="9" fillId="20" borderId="1" applyNumberFormat="0" applyProtection="0">
      <alignment horizontal="left" vertical="center" indent="1"/>
    </xf>
    <xf numFmtId="0" fontId="9" fillId="20" borderId="1" applyNumberFormat="0" applyProtection="0">
      <alignment horizontal="left" vertical="top" indent="1"/>
    </xf>
    <xf numFmtId="0" fontId="9" fillId="8" borderId="1" applyNumberFormat="0" applyProtection="0">
      <alignment horizontal="left" vertical="center" indent="1"/>
    </xf>
    <xf numFmtId="0" fontId="9" fillId="8" borderId="1" applyNumberFormat="0" applyProtection="0">
      <alignment horizontal="left" vertical="top" indent="1"/>
    </xf>
    <xf numFmtId="0" fontId="9" fillId="21" borderId="1" applyNumberFormat="0" applyProtection="0">
      <alignment horizontal="left" vertical="center" indent="1"/>
    </xf>
    <xf numFmtId="0" fontId="9" fillId="21" borderId="1" applyNumberFormat="0" applyProtection="0">
      <alignment horizontal="left" vertical="top" indent="1"/>
    </xf>
    <xf numFmtId="0" fontId="9" fillId="22" borderId="1" applyNumberFormat="0" applyProtection="0">
      <alignment horizontal="left" vertical="center" indent="1"/>
    </xf>
    <xf numFmtId="0" fontId="9" fillId="22" borderId="1" applyNumberFormat="0" applyProtection="0">
      <alignment horizontal="left" vertical="top" indent="1"/>
    </xf>
    <xf numFmtId="4" fontId="12" fillId="23" borderId="1" applyNumberFormat="0" applyProtection="0">
      <alignment vertical="center"/>
    </xf>
    <xf numFmtId="4" fontId="24" fillId="23" borderId="1" applyNumberFormat="0" applyProtection="0">
      <alignment vertical="center"/>
    </xf>
    <xf numFmtId="4" fontId="12" fillId="23" borderId="1" applyNumberFormat="0" applyProtection="0">
      <alignment horizontal="left" vertical="center" indent="1"/>
    </xf>
    <xf numFmtId="0" fontId="12" fillId="23" borderId="1" applyNumberFormat="0" applyProtection="0">
      <alignment horizontal="left" vertical="top" indent="1"/>
    </xf>
    <xf numFmtId="4" fontId="24" fillId="9" borderId="1" applyNumberFormat="0" applyProtection="0">
      <alignment horizontal="right" vertical="center"/>
    </xf>
    <xf numFmtId="0" fontId="12" fillId="8" borderId="1" applyNumberFormat="0" applyProtection="0">
      <alignment horizontal="left" vertical="top" indent="1"/>
    </xf>
    <xf numFmtId="4" fontId="25" fillId="0" borderId="0" applyNumberFormat="0" applyProtection="0">
      <alignment horizontal="left" vertical="center" indent="1"/>
    </xf>
    <xf numFmtId="4" fontId="26" fillId="9" borderId="1" applyNumberFormat="0" applyProtection="0">
      <alignment horizontal="right" vertical="center"/>
    </xf>
    <xf numFmtId="0" fontId="9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103" fillId="0" borderId="0"/>
    <xf numFmtId="0" fontId="103" fillId="34" borderId="112" applyNumberFormat="0" applyFont="0" applyFill="0" applyAlignment="0" applyProtection="0"/>
    <xf numFmtId="0" fontId="103" fillId="34" borderId="0" applyFont="0" applyFill="0" applyBorder="0" applyAlignment="0" applyProtection="0"/>
    <xf numFmtId="0" fontId="104" fillId="34" borderId="0" applyNumberFormat="0" applyFont="0" applyFill="0" applyBorder="0" applyAlignment="0" applyProtection="0"/>
    <xf numFmtId="0" fontId="104" fillId="34" borderId="0" applyNumberFormat="0" applyFont="0" applyFill="0" applyBorder="0" applyAlignment="0" applyProtection="0"/>
    <xf numFmtId="0" fontId="104" fillId="34" borderId="0" applyNumberFormat="0" applyFont="0" applyFill="0" applyBorder="0" applyAlignment="0" applyProtection="0"/>
    <xf numFmtId="0" fontId="104" fillId="34" borderId="0" applyNumberFormat="0" applyFont="0" applyFill="0" applyBorder="0" applyAlignment="0" applyProtection="0"/>
    <xf numFmtId="0" fontId="104" fillId="34" borderId="0" applyNumberFormat="0" applyFont="0" applyFill="0" applyBorder="0" applyAlignment="0" applyProtection="0"/>
    <xf numFmtId="0" fontId="104" fillId="34" borderId="0" applyNumberFormat="0" applyFont="0" applyFill="0" applyBorder="0" applyAlignment="0" applyProtection="0"/>
    <xf numFmtId="0" fontId="104" fillId="34" borderId="0" applyNumberFormat="0" applyFont="0" applyFill="0" applyBorder="0" applyAlignment="0" applyProtection="0"/>
    <xf numFmtId="3" fontId="103" fillId="34" borderId="0" applyFont="0" applyFill="0" applyBorder="0" applyAlignment="0" applyProtection="0"/>
    <xf numFmtId="0" fontId="104" fillId="34" borderId="0" applyNumberFormat="0" applyFont="0" applyFill="0" applyBorder="0" applyAlignment="0" applyProtection="0"/>
    <xf numFmtId="0" fontId="104" fillId="34" borderId="0" applyNumberFormat="0" applyFont="0" applyFill="0" applyBorder="0" applyAlignment="0" applyProtection="0"/>
    <xf numFmtId="175" fontId="103" fillId="34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03" fillId="0" borderId="0"/>
    <xf numFmtId="0" fontId="9" fillId="0" borderId="0"/>
    <xf numFmtId="2" fontId="103" fillId="34" borderId="0" applyFont="0" applyFill="0" applyBorder="0" applyAlignment="0" applyProtection="0"/>
    <xf numFmtId="0" fontId="105" fillId="34" borderId="0" applyNumberFormat="0" applyFill="0" applyBorder="0" applyAlignment="0" applyProtection="0"/>
    <xf numFmtId="0" fontId="106" fillId="34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45">
    <xf numFmtId="0" fontId="0" fillId="0" borderId="0" xfId="0"/>
    <xf numFmtId="0" fontId="9" fillId="3" borderId="0" xfId="3" applyFill="1"/>
    <xf numFmtId="0" fontId="9" fillId="3" borderId="0" xfId="3" applyFill="1" applyBorder="1"/>
    <xf numFmtId="0" fontId="10" fillId="3" borderId="0" xfId="3" applyFont="1" applyFill="1"/>
    <xf numFmtId="0" fontId="14" fillId="3" borderId="0" xfId="3" applyFont="1" applyFill="1"/>
    <xf numFmtId="0" fontId="15" fillId="3" borderId="0" xfId="3" applyFont="1" applyFill="1" applyAlignment="1">
      <alignment horizontal="left" vertical="top"/>
    </xf>
    <xf numFmtId="0" fontId="10" fillId="3" borderId="0" xfId="3" applyFont="1" applyFill="1" applyAlignment="1">
      <alignment horizontal="right" vertical="top"/>
    </xf>
    <xf numFmtId="0" fontId="16" fillId="3" borderId="0" xfId="3" applyFont="1" applyFill="1" applyAlignment="1">
      <alignment horizontal="left" vertical="top"/>
    </xf>
    <xf numFmtId="0" fontId="10" fillId="3" borderId="0" xfId="3" applyFont="1" applyFill="1" applyAlignment="1">
      <alignment horizontal="left" vertical="top" wrapText="1"/>
    </xf>
    <xf numFmtId="0" fontId="14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center" vertical="top" wrapText="1"/>
    </xf>
    <xf numFmtId="0" fontId="10" fillId="3" borderId="0" xfId="3" applyFont="1" applyFill="1" applyAlignment="1">
      <alignment horizontal="left" vertical="top" wrapText="1"/>
    </xf>
    <xf numFmtId="0" fontId="10" fillId="3" borderId="0" xfId="3" applyFont="1" applyFill="1" applyBorder="1"/>
    <xf numFmtId="0" fontId="9" fillId="4" borderId="0" xfId="3" applyFill="1" applyBorder="1" applyAlignment="1"/>
    <xf numFmtId="0" fontId="29" fillId="4" borderId="0" xfId="3" applyFont="1" applyFill="1" applyBorder="1"/>
    <xf numFmtId="0" fontId="30" fillId="4" borderId="0" xfId="3" applyFont="1" applyFill="1" applyBorder="1" applyAlignment="1"/>
    <xf numFmtId="0" fontId="31" fillId="4" borderId="0" xfId="3" applyFont="1" applyFill="1" applyBorder="1" applyAlignment="1">
      <alignment vertical="top" wrapText="1"/>
    </xf>
    <xf numFmtId="0" fontId="32" fillId="4" borderId="0" xfId="3" applyFont="1" applyFill="1" applyBorder="1" applyAlignment="1">
      <alignment horizontal="left" vertical="top" wrapText="1"/>
    </xf>
    <xf numFmtId="0" fontId="31" fillId="4" borderId="0" xfId="3" applyFont="1" applyFill="1" applyBorder="1" applyAlignment="1">
      <alignment horizontal="right" vertical="top" wrapText="1"/>
    </xf>
    <xf numFmtId="0" fontId="29" fillId="4" borderId="8" xfId="3" applyFont="1" applyFill="1" applyBorder="1"/>
    <xf numFmtId="0" fontId="29" fillId="4" borderId="0" xfId="3" applyFont="1" applyFill="1" applyBorder="1" applyAlignment="1">
      <alignment horizontal="center" vertical="center" wrapText="1"/>
    </xf>
    <xf numFmtId="0" fontId="29" fillId="4" borderId="24" xfId="3" applyFont="1" applyFill="1" applyBorder="1" applyAlignment="1">
      <alignment horizontal="right"/>
    </xf>
    <xf numFmtId="0" fontId="29" fillId="4" borderId="24" xfId="3" applyFont="1" applyFill="1" applyBorder="1"/>
    <xf numFmtId="0" fontId="29" fillId="4" borderId="0" xfId="3" applyFont="1" applyFill="1" applyBorder="1" applyAlignment="1">
      <alignment horizontal="right" vertical="center"/>
    </xf>
    <xf numFmtId="167" fontId="29" fillId="4" borderId="49" xfId="3" applyNumberFormat="1" applyFont="1" applyFill="1" applyBorder="1" applyAlignment="1">
      <alignment horizontal="right" vertical="center"/>
    </xf>
    <xf numFmtId="167" fontId="36" fillId="4" borderId="54" xfId="3" applyNumberFormat="1" applyFont="1" applyFill="1" applyBorder="1" applyAlignment="1">
      <alignment horizontal="right" vertical="center"/>
    </xf>
    <xf numFmtId="167" fontId="29" fillId="4" borderId="53" xfId="3" applyNumberFormat="1" applyFont="1" applyFill="1" applyBorder="1" applyAlignment="1">
      <alignment vertical="center"/>
    </xf>
    <xf numFmtId="167" fontId="36" fillId="4" borderId="54" xfId="3" applyNumberFormat="1" applyFont="1" applyFill="1" applyBorder="1" applyAlignment="1">
      <alignment vertical="center"/>
    </xf>
    <xf numFmtId="167" fontId="29" fillId="4" borderId="49" xfId="3" applyNumberFormat="1" applyFont="1" applyFill="1" applyBorder="1" applyAlignment="1">
      <alignment vertical="center"/>
    </xf>
    <xf numFmtId="167" fontId="36" fillId="4" borderId="50" xfId="3" applyNumberFormat="1" applyFont="1" applyFill="1" applyBorder="1" applyAlignment="1">
      <alignment vertical="center"/>
    </xf>
    <xf numFmtId="167" fontId="36" fillId="4" borderId="50" xfId="3" applyNumberFormat="1" applyFont="1" applyFill="1" applyBorder="1" applyAlignment="1">
      <alignment horizontal="right" vertical="center"/>
    </xf>
    <xf numFmtId="167" fontId="29" fillId="4" borderId="54" xfId="3" applyNumberFormat="1" applyFont="1" applyFill="1" applyBorder="1" applyAlignment="1">
      <alignment horizontal="right" vertical="center"/>
    </xf>
    <xf numFmtId="3" fontId="29" fillId="4" borderId="0" xfId="3" applyNumberFormat="1" applyFont="1" applyFill="1" applyBorder="1"/>
    <xf numFmtId="167" fontId="29" fillId="4" borderId="8" xfId="3" applyNumberFormat="1" applyFont="1" applyFill="1" applyBorder="1" applyAlignment="1">
      <alignment horizontal="right" vertical="center"/>
    </xf>
    <xf numFmtId="167" fontId="36" fillId="4" borderId="0" xfId="3" applyNumberFormat="1" applyFont="1" applyFill="1" applyBorder="1" applyAlignment="1">
      <alignment vertical="center"/>
    </xf>
    <xf numFmtId="167" fontId="29" fillId="4" borderId="11" xfId="3" applyNumberFormat="1" applyFont="1" applyFill="1" applyBorder="1" applyAlignment="1">
      <alignment vertical="center"/>
    </xf>
    <xf numFmtId="167" fontId="29" fillId="4" borderId="8" xfId="3" applyNumberFormat="1" applyFont="1" applyFill="1" applyBorder="1" applyAlignment="1">
      <alignment vertical="center"/>
    </xf>
    <xf numFmtId="167" fontId="29" fillId="4" borderId="0" xfId="3" applyNumberFormat="1" applyFont="1" applyFill="1" applyBorder="1" applyAlignment="1">
      <alignment vertical="center"/>
    </xf>
    <xf numFmtId="167" fontId="29" fillId="4" borderId="0" xfId="3" applyNumberFormat="1" applyFont="1" applyFill="1" applyBorder="1" applyAlignment="1">
      <alignment horizontal="right"/>
    </xf>
    <xf numFmtId="0" fontId="29" fillId="4" borderId="30" xfId="3" applyFont="1" applyFill="1" applyBorder="1" applyAlignment="1">
      <alignment horizontal="right" vertical="center"/>
    </xf>
    <xf numFmtId="167" fontId="29" fillId="4" borderId="7" xfId="3" applyNumberFormat="1" applyFont="1" applyFill="1" applyBorder="1" applyAlignment="1">
      <alignment horizontal="right" vertical="center"/>
    </xf>
    <xf numFmtId="167" fontId="36" fillId="4" borderId="24" xfId="3" applyNumberFormat="1" applyFont="1" applyFill="1" applyBorder="1" applyAlignment="1">
      <alignment vertical="center"/>
    </xf>
    <xf numFmtId="167" fontId="29" fillId="4" borderId="21" xfId="3" applyNumberFormat="1" applyFont="1" applyFill="1" applyBorder="1" applyAlignment="1">
      <alignment vertical="center"/>
    </xf>
    <xf numFmtId="167" fontId="29" fillId="4" borderId="7" xfId="3" applyNumberFormat="1" applyFont="1" applyFill="1" applyBorder="1" applyAlignment="1">
      <alignment vertical="center"/>
    </xf>
    <xf numFmtId="167" fontId="36" fillId="4" borderId="22" xfId="3" applyNumberFormat="1" applyFont="1" applyFill="1" applyBorder="1" applyAlignment="1">
      <alignment vertical="center"/>
    </xf>
    <xf numFmtId="167" fontId="36" fillId="4" borderId="22" xfId="3" applyNumberFormat="1" applyFont="1" applyFill="1" applyBorder="1" applyAlignment="1">
      <alignment horizontal="right" vertical="center"/>
    </xf>
    <xf numFmtId="167" fontId="29" fillId="4" borderId="24" xfId="3" applyNumberFormat="1" applyFont="1" applyFill="1" applyBorder="1" applyAlignment="1">
      <alignment vertical="center"/>
    </xf>
    <xf numFmtId="0" fontId="29" fillId="4" borderId="13" xfId="3" applyFont="1" applyFill="1" applyBorder="1" applyAlignment="1">
      <alignment horizontal="right" vertical="center"/>
    </xf>
    <xf numFmtId="0" fontId="29" fillId="4" borderId="24" xfId="3" applyFont="1" applyFill="1" applyBorder="1" applyAlignment="1">
      <alignment horizontal="right" vertical="center"/>
    </xf>
    <xf numFmtId="167" fontId="29" fillId="4" borderId="0" xfId="3" applyNumberFormat="1" applyFont="1" applyFill="1" applyBorder="1" applyAlignment="1">
      <alignment horizontal="right" vertical="center"/>
    </xf>
    <xf numFmtId="167" fontId="29" fillId="4" borderId="24" xfId="3" applyNumberFormat="1" applyFont="1" applyFill="1" applyBorder="1" applyAlignment="1">
      <alignment horizontal="right" vertical="center"/>
    </xf>
    <xf numFmtId="167" fontId="29" fillId="4" borderId="53" xfId="3" applyNumberFormat="1" applyFont="1" applyFill="1" applyBorder="1" applyAlignment="1">
      <alignment horizontal="right" vertical="center"/>
    </xf>
    <xf numFmtId="167" fontId="36" fillId="4" borderId="0" xfId="3" applyNumberFormat="1" applyFont="1" applyFill="1" applyBorder="1" applyAlignment="1">
      <alignment horizontal="right" vertical="center"/>
    </xf>
    <xf numFmtId="167" fontId="29" fillId="4" borderId="11" xfId="3" applyNumberFormat="1" applyFont="1" applyFill="1" applyBorder="1" applyAlignment="1">
      <alignment horizontal="right" vertical="center"/>
    </xf>
    <xf numFmtId="0" fontId="29" fillId="4" borderId="54" xfId="3" applyFont="1" applyFill="1" applyBorder="1"/>
    <xf numFmtId="167" fontId="29" fillId="4" borderId="0" xfId="3" applyNumberFormat="1" applyFont="1" applyFill="1" applyBorder="1"/>
    <xf numFmtId="167" fontId="29" fillId="4" borderId="53" xfId="19" applyNumberFormat="1" applyFont="1" applyFill="1" applyBorder="1" applyAlignment="1">
      <alignment vertical="center"/>
    </xf>
    <xf numFmtId="167" fontId="36" fillId="4" borderId="54" xfId="19" applyNumberFormat="1" applyFont="1" applyFill="1" applyBorder="1" applyAlignment="1">
      <alignment vertical="center"/>
    </xf>
    <xf numFmtId="167" fontId="29" fillId="4" borderId="11" xfId="19" applyNumberFormat="1" applyFont="1" applyFill="1" applyBorder="1" applyAlignment="1">
      <alignment vertical="center"/>
    </xf>
    <xf numFmtId="167" fontId="36" fillId="4" borderId="0" xfId="19" applyNumberFormat="1" applyFont="1" applyFill="1" applyBorder="1" applyAlignment="1">
      <alignment vertical="center"/>
    </xf>
    <xf numFmtId="167" fontId="29" fillId="4" borderId="21" xfId="19" applyNumberFormat="1" applyFont="1" applyFill="1" applyBorder="1" applyAlignment="1">
      <alignment vertical="center"/>
    </xf>
    <xf numFmtId="167" fontId="36" fillId="4" borderId="24" xfId="19" applyNumberFormat="1" applyFont="1" applyFill="1" applyBorder="1" applyAlignment="1">
      <alignment vertical="center"/>
    </xf>
    <xf numFmtId="167" fontId="29" fillId="4" borderId="21" xfId="3" applyNumberFormat="1" applyFont="1" applyFill="1" applyBorder="1" applyAlignment="1">
      <alignment horizontal="right" vertical="center"/>
    </xf>
    <xf numFmtId="167" fontId="36" fillId="4" borderId="24" xfId="3" applyNumberFormat="1" applyFont="1" applyFill="1" applyBorder="1" applyAlignment="1">
      <alignment horizontal="right" vertical="center"/>
    </xf>
    <xf numFmtId="0" fontId="37" fillId="3" borderId="53" xfId="0" applyFont="1" applyFill="1" applyBorder="1" applyAlignment="1">
      <alignment horizontal="center" wrapText="1"/>
    </xf>
    <xf numFmtId="0" fontId="37" fillId="3" borderId="50" xfId="0" applyFont="1" applyFill="1" applyBorder="1" applyAlignment="1">
      <alignment horizontal="center" wrapText="1"/>
    </xf>
    <xf numFmtId="167" fontId="29" fillId="4" borderId="50" xfId="3" applyNumberFormat="1" applyFont="1" applyFill="1" applyBorder="1" applyAlignment="1">
      <alignment horizontal="right" vertical="center"/>
    </xf>
    <xf numFmtId="0" fontId="31" fillId="4" borderId="13" xfId="3" applyFont="1" applyFill="1" applyBorder="1" applyAlignment="1">
      <alignment horizontal="right" vertical="top" wrapText="1"/>
    </xf>
    <xf numFmtId="0" fontId="29" fillId="4" borderId="0" xfId="3" applyFont="1" applyFill="1" applyBorder="1" applyAlignment="1">
      <alignment horizontal="center" vertical="center" wrapText="1"/>
    </xf>
    <xf numFmtId="1" fontId="36" fillId="4" borderId="0" xfId="3" applyNumberFormat="1" applyFont="1" applyFill="1" applyBorder="1" applyAlignment="1">
      <alignment horizontal="center" wrapText="1"/>
    </xf>
    <xf numFmtId="1" fontId="29" fillId="4" borderId="0" xfId="3" applyNumberFormat="1" applyFont="1" applyFill="1" applyBorder="1" applyAlignment="1">
      <alignment horizontal="center" wrapText="1"/>
    </xf>
    <xf numFmtId="0" fontId="29" fillId="4" borderId="7" xfId="3" applyFont="1" applyFill="1" applyBorder="1"/>
    <xf numFmtId="1" fontId="36" fillId="4" borderId="24" xfId="3" applyNumberFormat="1" applyFont="1" applyFill="1" applyBorder="1" applyAlignment="1">
      <alignment horizontal="center" wrapText="1"/>
    </xf>
    <xf numFmtId="164" fontId="29" fillId="4" borderId="0" xfId="1" applyNumberFormat="1" applyFont="1" applyFill="1" applyBorder="1" applyAlignment="1">
      <alignment horizontal="right" vertical="center"/>
    </xf>
    <xf numFmtId="0" fontId="30" fillId="4" borderId="0" xfId="3" applyFont="1" applyFill="1" applyBorder="1" applyAlignment="1">
      <alignment horizontal="right"/>
    </xf>
    <xf numFmtId="0" fontId="29" fillId="4" borderId="0" xfId="3" applyFont="1" applyFill="1" applyBorder="1" applyAlignment="1">
      <alignment horizontal="center" vertical="center" wrapText="1"/>
    </xf>
    <xf numFmtId="1" fontId="31" fillId="4" borderId="21" xfId="3" applyNumberFormat="1" applyFont="1" applyFill="1" applyBorder="1" applyAlignment="1">
      <alignment horizontal="center" wrapText="1"/>
    </xf>
    <xf numFmtId="0" fontId="29" fillId="4" borderId="0" xfId="3" applyFont="1" applyFill="1" applyBorder="1" applyAlignment="1">
      <alignment vertical="center" wrapText="1"/>
    </xf>
    <xf numFmtId="0" fontId="29" fillId="4" borderId="11" xfId="3" applyFont="1" applyFill="1" applyBorder="1" applyAlignment="1">
      <alignment vertical="center" wrapText="1"/>
    </xf>
    <xf numFmtId="0" fontId="37" fillId="3" borderId="0" xfId="0" applyFont="1" applyFill="1" applyBorder="1" applyAlignment="1">
      <alignment horizontal="center" wrapText="1"/>
    </xf>
    <xf numFmtId="0" fontId="36" fillId="4" borderId="0" xfId="3" applyFont="1" applyFill="1" applyBorder="1" applyAlignment="1">
      <alignment horizontal="center" wrapText="1"/>
    </xf>
    <xf numFmtId="164" fontId="29" fillId="4" borderId="53" xfId="1" applyNumberFormat="1" applyFont="1" applyFill="1" applyBorder="1" applyAlignment="1">
      <alignment vertical="center"/>
    </xf>
    <xf numFmtId="164" fontId="29" fillId="4" borderId="11" xfId="1" applyNumberFormat="1" applyFont="1" applyFill="1" applyBorder="1" applyAlignment="1">
      <alignment vertical="center"/>
    </xf>
    <xf numFmtId="164" fontId="36" fillId="4" borderId="54" xfId="1" applyNumberFormat="1" applyFont="1" applyFill="1" applyBorder="1" applyAlignment="1">
      <alignment horizontal="right" vertical="center"/>
    </xf>
    <xf numFmtId="164" fontId="36" fillId="4" borderId="0" xfId="1" applyNumberFormat="1" applyFont="1" applyFill="1" applyBorder="1" applyAlignment="1">
      <alignment horizontal="right" vertical="center"/>
    </xf>
    <xf numFmtId="166" fontId="29" fillId="4" borderId="0" xfId="3" applyNumberFormat="1" applyFont="1" applyFill="1" applyBorder="1"/>
    <xf numFmtId="0" fontId="38" fillId="3" borderId="54" xfId="0" applyFont="1" applyFill="1" applyBorder="1" applyAlignment="1">
      <alignment horizontal="center" wrapText="1"/>
    </xf>
    <xf numFmtId="0" fontId="33" fillId="3" borderId="0" xfId="3" applyFont="1" applyFill="1"/>
    <xf numFmtId="0" fontId="41" fillId="3" borderId="0" xfId="3" applyFont="1" applyFill="1" applyBorder="1" applyAlignment="1">
      <alignment horizontal="center"/>
    </xf>
    <xf numFmtId="0" fontId="33" fillId="3" borderId="24" xfId="3" applyFont="1" applyFill="1" applyBorder="1"/>
    <xf numFmtId="0" fontId="29" fillId="3" borderId="0" xfId="3" applyFont="1" applyFill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166" fontId="29" fillId="3" borderId="0" xfId="3" applyNumberFormat="1" applyFont="1" applyFill="1" applyBorder="1" applyAlignment="1">
      <alignment horizontal="center"/>
    </xf>
    <xf numFmtId="167" fontId="33" fillId="3" borderId="0" xfId="3" applyNumberFormat="1" applyFont="1" applyFill="1"/>
    <xf numFmtId="167" fontId="29" fillId="3" borderId="0" xfId="3" applyNumberFormat="1" applyFont="1" applyFill="1" applyBorder="1" applyAlignment="1">
      <alignment horizontal="center"/>
    </xf>
    <xf numFmtId="0" fontId="29" fillId="3" borderId="0" xfId="3" applyFont="1" applyFill="1" applyBorder="1" applyAlignment="1">
      <alignment horizontal="right"/>
    </xf>
    <xf numFmtId="167" fontId="29" fillId="3" borderId="0" xfId="3" applyNumberFormat="1" applyFont="1" applyFill="1" applyBorder="1" applyAlignment="1">
      <alignment horizontal="right"/>
    </xf>
    <xf numFmtId="164" fontId="29" fillId="3" borderId="0" xfId="1" applyNumberFormat="1" applyFont="1" applyFill="1" applyBorder="1" applyAlignment="1">
      <alignment horizontal="center"/>
    </xf>
    <xf numFmtId="166" fontId="33" fillId="3" borderId="0" xfId="3" applyNumberFormat="1" applyFont="1" applyFill="1" applyBorder="1"/>
    <xf numFmtId="167" fontId="29" fillId="3" borderId="0" xfId="1" applyNumberFormat="1" applyFont="1" applyFill="1" applyBorder="1" applyAlignment="1">
      <alignment horizontal="right"/>
    </xf>
    <xf numFmtId="0" fontId="29" fillId="4" borderId="0" xfId="3" applyFont="1" applyFill="1" applyBorder="1" applyAlignment="1">
      <alignment horizontal="right"/>
    </xf>
    <xf numFmtId="166" fontId="29" fillId="4" borderId="0" xfId="3" applyNumberFormat="1" applyFont="1" applyFill="1" applyBorder="1" applyAlignment="1">
      <alignment horizontal="center"/>
    </xf>
    <xf numFmtId="167" fontId="42" fillId="4" borderId="0" xfId="3" applyNumberFormat="1" applyFont="1" applyFill="1" applyBorder="1" applyAlignment="1">
      <alignment horizontal="right"/>
    </xf>
    <xf numFmtId="164" fontId="29" fillId="4" borderId="0" xfId="1" applyNumberFormat="1" applyFont="1" applyFill="1" applyBorder="1" applyAlignment="1">
      <alignment horizontal="center"/>
    </xf>
    <xf numFmtId="166" fontId="29" fillId="5" borderId="0" xfId="3" applyNumberFormat="1" applyFont="1" applyFill="1" applyBorder="1" applyAlignment="1">
      <alignment horizontal="center"/>
    </xf>
    <xf numFmtId="166" fontId="29" fillId="3" borderId="0" xfId="3" applyNumberFormat="1" applyFont="1" applyFill="1" applyBorder="1" applyAlignment="1">
      <alignment horizontal="right"/>
    </xf>
    <xf numFmtId="0" fontId="33" fillId="3" borderId="0" xfId="3" applyFont="1" applyFill="1" applyBorder="1"/>
    <xf numFmtId="0" fontId="29" fillId="4" borderId="0" xfId="3" applyFont="1" applyFill="1" applyBorder="1" applyAlignment="1">
      <alignment horizontal="center"/>
    </xf>
    <xf numFmtId="167" fontId="29" fillId="4" borderId="0" xfId="3" applyNumberFormat="1" applyFont="1" applyFill="1" applyBorder="1" applyAlignment="1">
      <alignment horizontal="center"/>
    </xf>
    <xf numFmtId="165" fontId="29" fillId="4" borderId="0" xfId="3" applyNumberFormat="1" applyFont="1" applyFill="1" applyBorder="1" applyAlignment="1">
      <alignment horizontal="center"/>
    </xf>
    <xf numFmtId="0" fontId="29" fillId="3" borderId="0" xfId="3" applyFont="1" applyFill="1" applyAlignment="1">
      <alignment horizontal="center"/>
    </xf>
    <xf numFmtId="0" fontId="29" fillId="3" borderId="0" xfId="3" applyFont="1" applyFill="1" applyAlignment="1">
      <alignment horizontal="right"/>
    </xf>
    <xf numFmtId="166" fontId="29" fillId="3" borderId="0" xfId="3" applyNumberFormat="1" applyFont="1" applyFill="1"/>
    <xf numFmtId="166" fontId="29" fillId="4" borderId="54" xfId="3" applyNumberFormat="1" applyFont="1" applyFill="1" applyBorder="1" applyAlignment="1">
      <alignment horizontal="center"/>
    </xf>
    <xf numFmtId="166" fontId="29" fillId="3" borderId="0" xfId="1" applyNumberFormat="1" applyFont="1" applyFill="1" applyBorder="1" applyAlignment="1">
      <alignment horizontal="right"/>
    </xf>
    <xf numFmtId="1" fontId="29" fillId="3" borderId="0" xfId="3" applyNumberFormat="1" applyFont="1" applyFill="1" applyBorder="1" applyAlignment="1">
      <alignment horizontal="right"/>
    </xf>
    <xf numFmtId="0" fontId="29" fillId="4" borderId="0" xfId="19" applyFont="1" applyFill="1"/>
    <xf numFmtId="0" fontId="29" fillId="4" borderId="0" xfId="19" applyFont="1" applyFill="1" applyAlignment="1">
      <alignment horizontal="right"/>
    </xf>
    <xf numFmtId="0" fontId="44" fillId="3" borderId="0" xfId="3" applyFont="1" applyFill="1"/>
    <xf numFmtId="0" fontId="31" fillId="4" borderId="0" xfId="19" applyFont="1" applyFill="1" applyAlignment="1">
      <alignment vertical="center"/>
    </xf>
    <xf numFmtId="0" fontId="29" fillId="4" borderId="0" xfId="19" applyFont="1" applyFill="1" applyBorder="1" applyAlignment="1">
      <alignment wrapText="1"/>
    </xf>
    <xf numFmtId="0" fontId="29" fillId="4" borderId="0" xfId="19" applyFont="1" applyFill="1" applyAlignment="1">
      <alignment horizontal="center"/>
    </xf>
    <xf numFmtId="166" fontId="46" fillId="3" borderId="0" xfId="3" applyNumberFormat="1" applyFont="1" applyFill="1"/>
    <xf numFmtId="168" fontId="29" fillId="4" borderId="0" xfId="19" applyNumberFormat="1" applyFont="1" applyFill="1"/>
    <xf numFmtId="165" fontId="29" fillId="4" borderId="0" xfId="19" applyNumberFormat="1" applyFont="1" applyFill="1"/>
    <xf numFmtId="166" fontId="29" fillId="4" borderId="0" xfId="19" applyNumberFormat="1" applyFont="1" applyFill="1"/>
    <xf numFmtId="0" fontId="29" fillId="4" borderId="34" xfId="19" applyFont="1" applyFill="1" applyBorder="1" applyAlignment="1">
      <alignment horizontal="right" vertical="center" wrapText="1"/>
    </xf>
    <xf numFmtId="166" fontId="29" fillId="4" borderId="36" xfId="19" applyNumberFormat="1" applyFont="1" applyFill="1" applyBorder="1" applyAlignment="1">
      <alignment horizontal="right"/>
    </xf>
    <xf numFmtId="0" fontId="29" fillId="4" borderId="0" xfId="19" applyFont="1" applyFill="1" applyBorder="1" applyAlignment="1">
      <alignment horizontal="right"/>
    </xf>
    <xf numFmtId="165" fontId="29" fillId="4" borderId="0" xfId="19" applyNumberFormat="1" applyFont="1" applyFill="1" applyBorder="1" applyAlignment="1">
      <alignment horizontal="right"/>
    </xf>
    <xf numFmtId="166" fontId="29" fillId="4" borderId="37" xfId="19" applyNumberFormat="1" applyFont="1" applyFill="1" applyBorder="1" applyAlignment="1">
      <alignment horizontal="right"/>
    </xf>
    <xf numFmtId="166" fontId="29" fillId="4" borderId="38" xfId="19" applyNumberFormat="1" applyFont="1" applyFill="1" applyBorder="1" applyAlignment="1">
      <alignment horizontal="right"/>
    </xf>
    <xf numFmtId="166" fontId="29" fillId="4" borderId="0" xfId="19" applyNumberFormat="1" applyFont="1" applyFill="1" applyBorder="1" applyAlignment="1">
      <alignment horizontal="center"/>
    </xf>
    <xf numFmtId="0" fontId="29" fillId="4" borderId="0" xfId="19" applyFont="1" applyFill="1" applyAlignment="1"/>
    <xf numFmtId="0" fontId="29" fillId="4" borderId="0" xfId="19" applyFont="1" applyFill="1" applyBorder="1" applyAlignment="1">
      <alignment horizontal="right" vertical="center" wrapText="1"/>
    </xf>
    <xf numFmtId="166" fontId="29" fillId="4" borderId="0" xfId="19" applyNumberFormat="1" applyFont="1" applyFill="1" applyBorder="1" applyAlignment="1">
      <alignment horizontal="right"/>
    </xf>
    <xf numFmtId="165" fontId="29" fillId="4" borderId="0" xfId="19" applyNumberFormat="1" applyFont="1" applyFill="1" applyAlignment="1">
      <alignment horizontal="right"/>
    </xf>
    <xf numFmtId="0" fontId="33" fillId="3" borderId="11" xfId="3" applyFont="1" applyFill="1" applyBorder="1"/>
    <xf numFmtId="0" fontId="29" fillId="4" borderId="4" xfId="3" applyFont="1" applyFill="1" applyBorder="1" applyAlignment="1">
      <alignment vertical="center"/>
    </xf>
    <xf numFmtId="0" fontId="29" fillId="4" borderId="4" xfId="3" applyFont="1" applyFill="1" applyBorder="1" applyAlignment="1">
      <alignment horizontal="center" vertical="center"/>
    </xf>
    <xf numFmtId="169" fontId="46" fillId="3" borderId="0" xfId="3" applyNumberFormat="1" applyFont="1" applyFill="1"/>
    <xf numFmtId="166" fontId="29" fillId="3" borderId="0" xfId="3" applyNumberFormat="1" applyFont="1" applyFill="1" applyBorder="1"/>
    <xf numFmtId="0" fontId="29" fillId="3" borderId="0" xfId="3" applyFont="1" applyFill="1" applyBorder="1"/>
    <xf numFmtId="166" fontId="33" fillId="3" borderId="11" xfId="3" applyNumberFormat="1" applyFont="1" applyFill="1" applyBorder="1"/>
    <xf numFmtId="0" fontId="33" fillId="3" borderId="21" xfId="3" applyFont="1" applyFill="1" applyBorder="1"/>
    <xf numFmtId="166" fontId="33" fillId="3" borderId="21" xfId="3" applyNumberFormat="1" applyFont="1" applyFill="1" applyBorder="1"/>
    <xf numFmtId="0" fontId="29" fillId="4" borderId="34" xfId="19" applyFont="1" applyFill="1" applyBorder="1" applyAlignment="1">
      <alignment horizontal="center" vertical="center"/>
    </xf>
    <xf numFmtId="0" fontId="29" fillId="4" borderId="37" xfId="19" applyFont="1" applyFill="1" applyBorder="1"/>
    <xf numFmtId="0" fontId="29" fillId="4" borderId="18" xfId="19" applyFont="1" applyFill="1" applyBorder="1" applyAlignment="1">
      <alignment horizontal="right"/>
    </xf>
    <xf numFmtId="165" fontId="29" fillId="4" borderId="53" xfId="19" applyNumberFormat="1" applyFont="1" applyFill="1" applyBorder="1" applyAlignment="1">
      <alignment horizontal="center"/>
    </xf>
    <xf numFmtId="165" fontId="29" fillId="4" borderId="50" xfId="19" applyNumberFormat="1" applyFont="1" applyFill="1" applyBorder="1" applyAlignment="1">
      <alignment horizontal="center"/>
    </xf>
    <xf numFmtId="165" fontId="29" fillId="4" borderId="54" xfId="19" applyNumberFormat="1" applyFont="1" applyFill="1" applyBorder="1" applyAlignment="1">
      <alignment horizontal="center"/>
    </xf>
    <xf numFmtId="165" fontId="29" fillId="4" borderId="11" xfId="19" applyNumberFormat="1" applyFont="1" applyFill="1" applyBorder="1" applyAlignment="1">
      <alignment horizontal="center"/>
    </xf>
    <xf numFmtId="165" fontId="29" fillId="4" borderId="28" xfId="19" applyNumberFormat="1" applyFont="1" applyFill="1" applyBorder="1" applyAlignment="1">
      <alignment horizontal="center"/>
    </xf>
    <xf numFmtId="165" fontId="29" fillId="4" borderId="0" xfId="19" applyNumberFormat="1" applyFont="1" applyFill="1" applyBorder="1" applyAlignment="1">
      <alignment horizontal="center"/>
    </xf>
    <xf numFmtId="0" fontId="29" fillId="4" borderId="22" xfId="19" applyFont="1" applyFill="1" applyBorder="1" applyAlignment="1">
      <alignment horizontal="right"/>
    </xf>
    <xf numFmtId="165" fontId="29" fillId="4" borderId="21" xfId="19" applyNumberFormat="1" applyFont="1" applyFill="1" applyBorder="1" applyAlignment="1">
      <alignment horizontal="center"/>
    </xf>
    <xf numFmtId="165" fontId="29" fillId="4" borderId="22" xfId="19" applyNumberFormat="1" applyFont="1" applyFill="1" applyBorder="1" applyAlignment="1">
      <alignment horizontal="center"/>
    </xf>
    <xf numFmtId="165" fontId="29" fillId="4" borderId="24" xfId="19" applyNumberFormat="1" applyFont="1" applyFill="1" applyBorder="1" applyAlignment="1">
      <alignment horizontal="center"/>
    </xf>
    <xf numFmtId="0" fontId="29" fillId="4" borderId="11" xfId="19" applyFont="1" applyFill="1" applyBorder="1"/>
    <xf numFmtId="0" fontId="29" fillId="4" borderId="21" xfId="19" applyFont="1" applyFill="1" applyBorder="1"/>
    <xf numFmtId="167" fontId="29" fillId="4" borderId="22" xfId="3" applyNumberFormat="1" applyFont="1" applyFill="1" applyBorder="1" applyAlignment="1">
      <alignment horizontal="right" vertical="center"/>
    </xf>
    <xf numFmtId="167" fontId="29" fillId="4" borderId="22" xfId="3" applyNumberFormat="1" applyFont="1" applyFill="1" applyBorder="1" applyAlignment="1">
      <alignment vertical="center"/>
    </xf>
    <xf numFmtId="20" fontId="29" fillId="4" borderId="22" xfId="3" applyNumberFormat="1" applyFont="1" applyFill="1" applyBorder="1" applyAlignment="1">
      <alignment horizontal="right" vertical="center"/>
    </xf>
    <xf numFmtId="0" fontId="37" fillId="4" borderId="0" xfId="56" applyFont="1" applyFill="1"/>
    <xf numFmtId="167" fontId="37" fillId="4" borderId="0" xfId="56" applyNumberFormat="1" applyFont="1" applyFill="1"/>
    <xf numFmtId="171" fontId="37" fillId="4" borderId="0" xfId="56" applyNumberFormat="1" applyFont="1" applyFill="1"/>
    <xf numFmtId="1" fontId="37" fillId="4" borderId="0" xfId="56" applyNumberFormat="1" applyFont="1" applyFill="1"/>
    <xf numFmtId="165" fontId="37" fillId="4" borderId="0" xfId="56" applyNumberFormat="1" applyFont="1" applyFill="1"/>
    <xf numFmtId="0" fontId="29" fillId="4" borderId="0" xfId="3" applyFont="1" applyFill="1" applyBorder="1" applyAlignment="1">
      <alignment horizontal="center" vertical="center" wrapText="1"/>
    </xf>
    <xf numFmtId="165" fontId="29" fillId="4" borderId="62" xfId="19" applyNumberFormat="1" applyFont="1" applyFill="1" applyBorder="1" applyAlignment="1">
      <alignment horizontal="center"/>
    </xf>
    <xf numFmtId="0" fontId="29" fillId="4" borderId="62" xfId="19" applyFont="1" applyFill="1" applyBorder="1" applyAlignment="1">
      <alignment horizontal="right"/>
    </xf>
    <xf numFmtId="0" fontId="29" fillId="4" borderId="54" xfId="19" applyFont="1" applyFill="1" applyBorder="1" applyAlignment="1">
      <alignment horizontal="right"/>
    </xf>
    <xf numFmtId="0" fontId="29" fillId="4" borderId="21" xfId="19" applyFont="1" applyFill="1" applyBorder="1" applyAlignment="1">
      <alignment horizontal="right"/>
    </xf>
    <xf numFmtId="1" fontId="42" fillId="4" borderId="0" xfId="19" applyNumberFormat="1" applyFont="1" applyFill="1" applyBorder="1" applyAlignment="1">
      <alignment horizontal="right"/>
    </xf>
    <xf numFmtId="165" fontId="42" fillId="4" borderId="0" xfId="19" applyNumberFormat="1" applyFont="1" applyFill="1" applyBorder="1" applyAlignment="1">
      <alignment horizontal="right"/>
    </xf>
    <xf numFmtId="0" fontId="37" fillId="4" borderId="11" xfId="56" applyFont="1" applyFill="1" applyBorder="1"/>
    <xf numFmtId="0" fontId="37" fillId="4" borderId="0" xfId="56" applyFont="1" applyFill="1" applyBorder="1"/>
    <xf numFmtId="167" fontId="37" fillId="4" borderId="11" xfId="56" applyNumberFormat="1" applyFont="1" applyFill="1" applyBorder="1"/>
    <xf numFmtId="167" fontId="37" fillId="4" borderId="0" xfId="56" applyNumberFormat="1" applyFont="1" applyFill="1" applyBorder="1"/>
    <xf numFmtId="0" fontId="29" fillId="4" borderId="0" xfId="0" applyFont="1" applyFill="1"/>
    <xf numFmtId="0" fontId="41" fillId="4" borderId="0" xfId="0" applyFont="1" applyFill="1" applyAlignment="1">
      <alignment horizontal="center"/>
    </xf>
    <xf numFmtId="0" fontId="29" fillId="4" borderId="8" xfId="0" applyFont="1" applyFill="1" applyBorder="1"/>
    <xf numFmtId="0" fontId="29" fillId="4" borderId="0" xfId="0" applyFont="1" applyFill="1" applyAlignment="1"/>
    <xf numFmtId="0" fontId="29" fillId="4" borderId="0" xfId="0" applyFont="1" applyFill="1" applyBorder="1" applyAlignment="1"/>
    <xf numFmtId="0" fontId="29" fillId="4" borderId="8" xfId="0" applyFont="1" applyFill="1" applyBorder="1" applyAlignment="1"/>
    <xf numFmtId="0" fontId="29" fillId="4" borderId="0" xfId="0" applyFont="1" applyFill="1" applyBorder="1"/>
    <xf numFmtId="0" fontId="29" fillId="4" borderId="40" xfId="0" applyFont="1" applyFill="1" applyBorder="1" applyAlignment="1">
      <alignment horizontal="right"/>
    </xf>
    <xf numFmtId="0" fontId="29" fillId="4" borderId="41" xfId="0" applyFont="1" applyFill="1" applyBorder="1"/>
    <xf numFmtId="0" fontId="29" fillId="4" borderId="11" xfId="0" applyFont="1" applyFill="1" applyBorder="1" applyAlignment="1">
      <alignment horizontal="right"/>
    </xf>
    <xf numFmtId="3" fontId="29" fillId="4" borderId="0" xfId="0" applyNumberFormat="1" applyFont="1" applyFill="1" applyBorder="1"/>
    <xf numFmtId="0" fontId="29" fillId="4" borderId="21" xfId="0" applyFont="1" applyFill="1" applyBorder="1" applyAlignment="1">
      <alignment horizontal="right"/>
    </xf>
    <xf numFmtId="3" fontId="29" fillId="4" borderId="24" xfId="0" applyNumberFormat="1" applyFont="1" applyFill="1" applyBorder="1"/>
    <xf numFmtId="0" fontId="29" fillId="4" borderId="53" xfId="0" applyFont="1" applyFill="1" applyBorder="1" applyAlignment="1">
      <alignment horizontal="right"/>
    </xf>
    <xf numFmtId="0" fontId="29" fillId="4" borderId="17" xfId="0" applyFont="1" applyFill="1" applyBorder="1" applyAlignment="1">
      <alignment horizontal="right"/>
    </xf>
    <xf numFmtId="3" fontId="29" fillId="4" borderId="14" xfId="0" applyNumberFormat="1" applyFont="1" applyFill="1" applyBorder="1"/>
    <xf numFmtId="0" fontId="29" fillId="4" borderId="7" xfId="0" applyFont="1" applyFill="1" applyBorder="1"/>
    <xf numFmtId="3" fontId="29" fillId="4" borderId="13" xfId="0" applyNumberFormat="1" applyFont="1" applyFill="1" applyBorder="1"/>
    <xf numFmtId="3" fontId="29" fillId="4" borderId="25" xfId="0" applyNumberFormat="1" applyFont="1" applyFill="1" applyBorder="1"/>
    <xf numFmtId="3" fontId="29" fillId="4" borderId="30" xfId="0" applyNumberFormat="1" applyFont="1" applyFill="1" applyBorder="1"/>
    <xf numFmtId="0" fontId="29" fillId="4" borderId="24" xfId="0" applyFont="1" applyFill="1" applyBorder="1"/>
    <xf numFmtId="0" fontId="29" fillId="4" borderId="54" xfId="0" applyFont="1" applyFill="1" applyBorder="1"/>
    <xf numFmtId="167" fontId="29" fillId="4" borderId="49" xfId="0" applyNumberFormat="1" applyFont="1" applyFill="1" applyBorder="1"/>
    <xf numFmtId="167" fontId="29" fillId="4" borderId="0" xfId="0" applyNumberFormat="1" applyFont="1" applyFill="1"/>
    <xf numFmtId="167" fontId="29" fillId="4" borderId="0" xfId="0" applyNumberFormat="1" applyFont="1" applyFill="1" applyBorder="1"/>
    <xf numFmtId="167" fontId="29" fillId="4" borderId="24" xfId="0" applyNumberFormat="1" applyFont="1" applyFill="1" applyBorder="1"/>
    <xf numFmtId="3" fontId="29" fillId="4" borderId="17" xfId="0" applyNumberFormat="1" applyFont="1" applyFill="1" applyBorder="1"/>
    <xf numFmtId="0" fontId="29" fillId="4" borderId="60" xfId="3" applyFont="1" applyFill="1" applyBorder="1" applyAlignment="1">
      <alignment horizontal="center" wrapText="1"/>
    </xf>
    <xf numFmtId="3" fontId="29" fillId="4" borderId="49" xfId="3" applyNumberFormat="1" applyFont="1" applyFill="1" applyBorder="1" applyAlignment="1">
      <alignment horizontal="right" vertical="center"/>
    </xf>
    <xf numFmtId="3" fontId="29" fillId="4" borderId="54" xfId="3" applyNumberFormat="1" applyFont="1" applyFill="1" applyBorder="1" applyAlignment="1">
      <alignment horizontal="right" vertical="center"/>
    </xf>
    <xf numFmtId="3" fontId="29" fillId="4" borderId="54" xfId="3" applyNumberFormat="1" applyFont="1" applyFill="1" applyBorder="1" applyAlignment="1">
      <alignment vertical="center"/>
    </xf>
    <xf numFmtId="3" fontId="29" fillId="4" borderId="68" xfId="3" applyNumberFormat="1" applyFont="1" applyFill="1" applyBorder="1" applyAlignment="1">
      <alignment vertical="center"/>
    </xf>
    <xf numFmtId="3" fontId="29" fillId="4" borderId="0" xfId="3" applyNumberFormat="1" applyFont="1" applyFill="1" applyBorder="1" applyAlignment="1">
      <alignment horizontal="right"/>
    </xf>
    <xf numFmtId="3" fontId="29" fillId="4" borderId="8" xfId="3" applyNumberFormat="1" applyFont="1" applyFill="1" applyBorder="1" applyAlignment="1">
      <alignment horizontal="right" vertical="center"/>
    </xf>
    <xf numFmtId="3" fontId="29" fillId="4" borderId="0" xfId="3" applyNumberFormat="1" applyFont="1" applyFill="1" applyBorder="1" applyAlignment="1">
      <alignment vertical="center"/>
    </xf>
    <xf numFmtId="3" fontId="29" fillId="4" borderId="69" xfId="3" applyNumberFormat="1" applyFont="1" applyFill="1" applyBorder="1" applyAlignment="1">
      <alignment vertical="center"/>
    </xf>
    <xf numFmtId="3" fontId="29" fillId="4" borderId="7" xfId="3" applyNumberFormat="1" applyFont="1" applyFill="1" applyBorder="1" applyAlignment="1">
      <alignment horizontal="right" vertical="center"/>
    </xf>
    <xf numFmtId="3" fontId="29" fillId="4" borderId="24" xfId="3" applyNumberFormat="1" applyFont="1" applyFill="1" applyBorder="1" applyAlignment="1">
      <alignment vertical="center"/>
    </xf>
    <xf numFmtId="170" fontId="29" fillId="4" borderId="0" xfId="3" applyNumberFormat="1" applyFont="1" applyFill="1" applyBorder="1" applyAlignment="1">
      <alignment horizontal="right"/>
    </xf>
    <xf numFmtId="3" fontId="29" fillId="4" borderId="70" xfId="3" applyNumberFormat="1" applyFont="1" applyFill="1" applyBorder="1" applyAlignment="1">
      <alignment vertical="center"/>
    </xf>
    <xf numFmtId="167" fontId="29" fillId="4" borderId="24" xfId="3" applyNumberFormat="1" applyFont="1" applyFill="1" applyBorder="1" applyAlignment="1">
      <alignment horizontal="right"/>
    </xf>
    <xf numFmtId="3" fontId="29" fillId="4" borderId="68" xfId="3" applyNumberFormat="1" applyFont="1" applyFill="1" applyBorder="1" applyAlignment="1">
      <alignment horizontal="right" vertical="center"/>
    </xf>
    <xf numFmtId="3" fontId="29" fillId="4" borderId="69" xfId="3" applyNumberFormat="1" applyFont="1" applyFill="1" applyBorder="1" applyAlignment="1">
      <alignment horizontal="right" vertical="center"/>
    </xf>
    <xf numFmtId="0" fontId="35" fillId="3" borderId="0" xfId="3" applyFont="1" applyFill="1" applyBorder="1" applyAlignment="1">
      <alignment wrapText="1"/>
    </xf>
    <xf numFmtId="0" fontId="42" fillId="4" borderId="0" xfId="3" applyFont="1" applyFill="1" applyBorder="1" applyAlignment="1">
      <alignment horizontal="right"/>
    </xf>
    <xf numFmtId="1" fontId="42" fillId="3" borderId="0" xfId="3" applyNumberFormat="1" applyFont="1" applyFill="1" applyBorder="1" applyAlignment="1">
      <alignment horizontal="right" wrapText="1"/>
    </xf>
    <xf numFmtId="3" fontId="29" fillId="4" borderId="24" xfId="3" applyNumberFormat="1" applyFont="1" applyFill="1" applyBorder="1" applyAlignment="1">
      <alignment horizontal="right" vertical="center"/>
    </xf>
    <xf numFmtId="3" fontId="29" fillId="4" borderId="70" xfId="3" applyNumberFormat="1" applyFont="1" applyFill="1" applyBorder="1" applyAlignment="1">
      <alignment horizontal="right" vertical="center"/>
    </xf>
    <xf numFmtId="167" fontId="29" fillId="4" borderId="54" xfId="3" applyNumberFormat="1" applyFont="1" applyFill="1" applyBorder="1" applyAlignment="1">
      <alignment vertical="center"/>
    </xf>
    <xf numFmtId="167" fontId="29" fillId="4" borderId="7" xfId="3" applyNumberFormat="1" applyFont="1" applyFill="1" applyBorder="1" applyAlignment="1">
      <alignment horizontal="right"/>
    </xf>
    <xf numFmtId="0" fontId="29" fillId="3" borderId="22" xfId="3" applyFont="1" applyFill="1" applyBorder="1" applyAlignment="1">
      <alignment horizontal="center"/>
    </xf>
    <xf numFmtId="0" fontId="29" fillId="4" borderId="22" xfId="3" applyFont="1" applyFill="1" applyBorder="1" applyAlignment="1">
      <alignment horizontal="center"/>
    </xf>
    <xf numFmtId="0" fontId="29" fillId="3" borderId="50" xfId="3" applyFont="1" applyFill="1" applyBorder="1" applyAlignment="1">
      <alignment horizontal="center"/>
    </xf>
    <xf numFmtId="0" fontId="29" fillId="3" borderId="24" xfId="3" applyFont="1" applyFill="1" applyBorder="1" applyAlignment="1">
      <alignment horizontal="right"/>
    </xf>
    <xf numFmtId="166" fontId="29" fillId="4" borderId="24" xfId="3" applyNumberFormat="1" applyFont="1" applyFill="1" applyBorder="1" applyAlignment="1">
      <alignment horizontal="center"/>
    </xf>
    <xf numFmtId="0" fontId="29" fillId="3" borderId="54" xfId="3" applyFont="1" applyFill="1" applyBorder="1" applyAlignment="1">
      <alignment horizontal="right"/>
    </xf>
    <xf numFmtId="4" fontId="29" fillId="4" borderId="0" xfId="3" applyNumberFormat="1" applyFont="1" applyFill="1" applyBorder="1"/>
    <xf numFmtId="164" fontId="29" fillId="4" borderId="0" xfId="1" applyNumberFormat="1" applyFont="1" applyFill="1" applyBorder="1"/>
    <xf numFmtId="2" fontId="29" fillId="4" borderId="0" xfId="3" applyNumberFormat="1" applyFont="1" applyFill="1" applyBorder="1"/>
    <xf numFmtId="0" fontId="29" fillId="4" borderId="3" xfId="3" applyFont="1" applyFill="1" applyBorder="1" applyAlignment="1">
      <alignment horizontal="center" vertical="center"/>
    </xf>
    <xf numFmtId="170" fontId="29" fillId="4" borderId="21" xfId="3" applyNumberFormat="1" applyFont="1" applyFill="1" applyBorder="1" applyAlignment="1">
      <alignment horizontal="right" vertical="center"/>
    </xf>
    <xf numFmtId="3" fontId="29" fillId="4" borderId="62" xfId="3" applyNumberFormat="1" applyFont="1" applyFill="1" applyBorder="1" applyAlignment="1">
      <alignment vertical="center"/>
    </xf>
    <xf numFmtId="3" fontId="29" fillId="4" borderId="11" xfId="3" applyNumberFormat="1" applyFont="1" applyFill="1" applyBorder="1" applyAlignment="1">
      <alignment horizontal="right" vertical="center"/>
    </xf>
    <xf numFmtId="3" fontId="29" fillId="4" borderId="62" xfId="3" applyNumberFormat="1" applyFont="1" applyFill="1" applyBorder="1" applyAlignment="1">
      <alignment horizontal="right" vertical="center"/>
    </xf>
    <xf numFmtId="3" fontId="29" fillId="4" borderId="22" xfId="3" applyNumberFormat="1" applyFont="1" applyFill="1" applyBorder="1" applyAlignment="1">
      <alignment horizontal="right" vertical="center"/>
    </xf>
    <xf numFmtId="0" fontId="29" fillId="4" borderId="22" xfId="3" applyFont="1" applyFill="1" applyBorder="1" applyAlignment="1">
      <alignment horizontal="right"/>
    </xf>
    <xf numFmtId="164" fontId="29" fillId="4" borderId="11" xfId="1" applyNumberFormat="1" applyFont="1" applyFill="1" applyBorder="1" applyAlignment="1">
      <alignment horizontal="right" vertical="center"/>
    </xf>
    <xf numFmtId="164" fontId="29" fillId="4" borderId="53" xfId="1" applyNumberFormat="1" applyFont="1" applyFill="1" applyBorder="1" applyAlignment="1">
      <alignment horizontal="right" vertical="center"/>
    </xf>
    <xf numFmtId="0" fontId="29" fillId="4" borderId="0" xfId="3" applyFont="1" applyFill="1" applyBorder="1" applyAlignment="1">
      <alignment horizontal="center" vertical="center" wrapText="1"/>
    </xf>
    <xf numFmtId="0" fontId="49" fillId="4" borderId="0" xfId="0" applyFont="1" applyFill="1"/>
    <xf numFmtId="0" fontId="49" fillId="4" borderId="0" xfId="0" applyFont="1" applyFill="1" applyAlignment="1"/>
    <xf numFmtId="168" fontId="49" fillId="4" borderId="0" xfId="0" applyNumberFormat="1" applyFont="1" applyFill="1"/>
    <xf numFmtId="166" fontId="49" fillId="4" borderId="0" xfId="0" applyNumberFormat="1" applyFont="1" applyFill="1"/>
    <xf numFmtId="0" fontId="29" fillId="4" borderId="58" xfId="3" applyFont="1" applyFill="1" applyBorder="1" applyAlignment="1">
      <alignment horizontal="center" wrapText="1"/>
    </xf>
    <xf numFmtId="0" fontId="29" fillId="4" borderId="43" xfId="3" applyFont="1" applyFill="1" applyBorder="1" applyAlignment="1">
      <alignment horizontal="center" wrapText="1"/>
    </xf>
    <xf numFmtId="0" fontId="29" fillId="4" borderId="59" xfId="3" applyFont="1" applyFill="1" applyBorder="1" applyAlignment="1">
      <alignment horizontal="center" wrapText="1"/>
    </xf>
    <xf numFmtId="167" fontId="29" fillId="4" borderId="50" xfId="3" applyNumberFormat="1" applyFont="1" applyFill="1" applyBorder="1" applyAlignment="1">
      <alignment vertical="center"/>
    </xf>
    <xf numFmtId="167" fontId="29" fillId="4" borderId="51" xfId="3" applyNumberFormat="1" applyFont="1" applyFill="1" applyBorder="1" applyAlignment="1">
      <alignment vertical="center"/>
    </xf>
    <xf numFmtId="167" fontId="29" fillId="4" borderId="52" xfId="3" applyNumberFormat="1" applyFont="1" applyFill="1" applyBorder="1" applyAlignment="1">
      <alignment vertical="center"/>
    </xf>
    <xf numFmtId="167" fontId="29" fillId="4" borderId="62" xfId="3" applyNumberFormat="1" applyFont="1" applyFill="1" applyBorder="1" applyAlignment="1">
      <alignment vertical="center"/>
    </xf>
    <xf numFmtId="167" fontId="29" fillId="4" borderId="10" xfId="3" applyNumberFormat="1" applyFont="1" applyFill="1" applyBorder="1" applyAlignment="1">
      <alignment vertical="center"/>
    </xf>
    <xf numFmtId="167" fontId="29" fillId="4" borderId="32" xfId="3" applyNumberFormat="1" applyFont="1" applyFill="1" applyBorder="1" applyAlignment="1">
      <alignment vertical="center"/>
    </xf>
    <xf numFmtId="167" fontId="29" fillId="4" borderId="3" xfId="3" applyNumberFormat="1" applyFont="1" applyFill="1" applyBorder="1" applyAlignment="1">
      <alignment vertical="center"/>
    </xf>
    <xf numFmtId="167" fontId="29" fillId="4" borderId="31" xfId="3" applyNumberFormat="1" applyFont="1" applyFill="1" applyBorder="1" applyAlignment="1">
      <alignment vertical="center"/>
    </xf>
    <xf numFmtId="167" fontId="29" fillId="4" borderId="51" xfId="3" applyNumberFormat="1" applyFont="1" applyFill="1" applyBorder="1" applyAlignment="1">
      <alignment horizontal="right" vertical="center"/>
    </xf>
    <xf numFmtId="167" fontId="29" fillId="4" borderId="62" xfId="3" applyNumberFormat="1" applyFont="1" applyFill="1" applyBorder="1" applyAlignment="1">
      <alignment horizontal="right" vertical="center"/>
    </xf>
    <xf numFmtId="0" fontId="29" fillId="4" borderId="58" xfId="3" applyFont="1" applyFill="1" applyBorder="1"/>
    <xf numFmtId="0" fontId="29" fillId="3" borderId="0" xfId="3" applyFont="1" applyFill="1" applyBorder="1" applyAlignment="1">
      <alignment wrapText="1"/>
    </xf>
    <xf numFmtId="167" fontId="29" fillId="4" borderId="3" xfId="3" applyNumberFormat="1" applyFont="1" applyFill="1" applyBorder="1" applyAlignment="1">
      <alignment horizontal="right" vertical="center"/>
    </xf>
    <xf numFmtId="0" fontId="29" fillId="4" borderId="57" xfId="3" applyFont="1" applyFill="1" applyBorder="1" applyAlignment="1">
      <alignment horizontal="right" vertical="center"/>
    </xf>
    <xf numFmtId="1" fontId="29" fillId="4" borderId="0" xfId="3" applyNumberFormat="1" applyFont="1" applyFill="1" applyBorder="1"/>
    <xf numFmtId="0" fontId="39" fillId="3" borderId="0" xfId="3" applyFont="1" applyFill="1" applyAlignment="1">
      <alignment horizontal="right"/>
    </xf>
    <xf numFmtId="3" fontId="29" fillId="4" borderId="0" xfId="3" applyNumberFormat="1" applyFont="1" applyFill="1" applyBorder="1" applyAlignment="1">
      <alignment horizontal="right" vertical="center"/>
    </xf>
    <xf numFmtId="0" fontId="29" fillId="4" borderId="0" xfId="3" applyFont="1" applyFill="1" applyBorder="1" applyAlignment="1">
      <alignment horizontal="center" vertical="center"/>
    </xf>
    <xf numFmtId="0" fontId="33" fillId="4" borderId="0" xfId="3" applyFont="1" applyFill="1"/>
    <xf numFmtId="0" fontId="41" fillId="4" borderId="0" xfId="3" applyFont="1" applyFill="1" applyAlignment="1"/>
    <xf numFmtId="0" fontId="33" fillId="4" borderId="0" xfId="3" applyFont="1" applyFill="1" applyBorder="1"/>
    <xf numFmtId="0" fontId="29" fillId="4" borderId="24" xfId="3" applyFont="1" applyFill="1" applyBorder="1" applyAlignment="1">
      <alignment horizontal="center" vertical="center"/>
    </xf>
    <xf numFmtId="0" fontId="29" fillId="4" borderId="0" xfId="3" applyFont="1" applyFill="1" applyAlignment="1">
      <alignment horizontal="right"/>
    </xf>
    <xf numFmtId="3" fontId="29" fillId="4" borderId="0" xfId="3" applyNumberFormat="1" applyFont="1" applyFill="1"/>
    <xf numFmtId="4" fontId="52" fillId="4" borderId="0" xfId="3" applyNumberFormat="1" applyFont="1" applyFill="1" applyBorder="1" applyAlignment="1">
      <alignment horizontal="center" vertical="center"/>
    </xf>
    <xf numFmtId="0" fontId="52" fillId="4" borderId="0" xfId="3" applyFont="1" applyFill="1" applyBorder="1" applyAlignment="1">
      <alignment horizontal="center" vertical="center"/>
    </xf>
    <xf numFmtId="2" fontId="33" fillId="4" borderId="0" xfId="3" applyNumberFormat="1" applyFont="1" applyFill="1" applyBorder="1" applyAlignment="1">
      <alignment horizontal="center"/>
    </xf>
    <xf numFmtId="0" fontId="29" fillId="10" borderId="0" xfId="3" applyFont="1" applyFill="1" applyBorder="1" applyAlignment="1">
      <alignment horizontal="center" vertical="center"/>
    </xf>
    <xf numFmtId="4" fontId="53" fillId="4" borderId="0" xfId="3" applyNumberFormat="1" applyFont="1" applyFill="1" applyBorder="1" applyAlignment="1">
      <alignment horizontal="center" vertical="center"/>
    </xf>
    <xf numFmtId="4" fontId="33" fillId="4" borderId="0" xfId="3" applyNumberFormat="1" applyFont="1" applyFill="1" applyBorder="1"/>
    <xf numFmtId="0" fontId="27" fillId="24" borderId="0" xfId="0" applyFont="1" applyFill="1" applyBorder="1" applyAlignment="1">
      <alignment horizontal="center" vertical="center"/>
    </xf>
    <xf numFmtId="0" fontId="33" fillId="3" borderId="0" xfId="15" applyFont="1" applyFill="1"/>
    <xf numFmtId="0" fontId="29" fillId="3" borderId="0" xfId="15" applyFont="1" applyFill="1"/>
    <xf numFmtId="3" fontId="29" fillId="3" borderId="0" xfId="15" applyNumberFormat="1" applyFont="1" applyFill="1"/>
    <xf numFmtId="0" fontId="29" fillId="3" borderId="0" xfId="15" applyFont="1" applyFill="1" applyBorder="1" applyAlignment="1">
      <alignment horizontal="right"/>
    </xf>
    <xf numFmtId="0" fontId="29" fillId="3" borderId="0" xfId="15" applyFont="1" applyFill="1" applyBorder="1"/>
    <xf numFmtId="0" fontId="33" fillId="3" borderId="0" xfId="15" applyFont="1" applyFill="1" applyBorder="1"/>
    <xf numFmtId="3" fontId="29" fillId="3" borderId="0" xfId="15" applyNumberFormat="1" applyFont="1" applyFill="1" applyBorder="1"/>
    <xf numFmtId="3" fontId="29" fillId="3" borderId="0" xfId="15" applyNumberFormat="1" applyFont="1" applyFill="1" applyAlignment="1">
      <alignment horizontal="right"/>
    </xf>
    <xf numFmtId="3" fontId="29" fillId="3" borderId="0" xfId="15" applyNumberFormat="1" applyFont="1" applyFill="1" applyBorder="1" applyAlignment="1">
      <alignment horizontal="right"/>
    </xf>
    <xf numFmtId="0" fontId="40" fillId="4" borderId="0" xfId="3" applyFont="1" applyFill="1" applyBorder="1" applyAlignment="1">
      <alignment vertical="center"/>
    </xf>
    <xf numFmtId="0" fontId="40" fillId="4" borderId="0" xfId="3" applyFont="1" applyFill="1" applyAlignment="1">
      <alignment horizontal="center" vertical="center"/>
    </xf>
    <xf numFmtId="0" fontId="29" fillId="3" borderId="0" xfId="15" applyFont="1" applyFill="1" applyBorder="1" applyAlignment="1">
      <alignment wrapText="1"/>
    </xf>
    <xf numFmtId="0" fontId="29" fillId="3" borderId="0" xfId="0" applyFont="1" applyFill="1" applyBorder="1" applyAlignment="1">
      <alignment vertical="center" wrapText="1"/>
    </xf>
    <xf numFmtId="0" fontId="29" fillId="3" borderId="0" xfId="3" applyFont="1" applyFill="1" applyBorder="1" applyAlignment="1">
      <alignment vertical="top" wrapText="1"/>
    </xf>
    <xf numFmtId="0" fontId="29" fillId="3" borderId="0" xfId="0" applyFont="1" applyFill="1" applyBorder="1" applyAlignment="1">
      <alignment horizontal="left" vertical="top" wrapText="1"/>
    </xf>
    <xf numFmtId="0" fontId="29" fillId="3" borderId="0" xfId="0" applyFont="1" applyFill="1" applyBorder="1" applyAlignment="1">
      <alignment vertical="top" wrapText="1"/>
    </xf>
    <xf numFmtId="0" fontId="29" fillId="3" borderId="0" xfId="0" applyFont="1" applyFill="1" applyBorder="1" applyAlignment="1">
      <alignment wrapText="1"/>
    </xf>
    <xf numFmtId="0" fontId="54" fillId="3" borderId="0" xfId="3" applyFont="1" applyFill="1" applyBorder="1" applyAlignment="1">
      <alignment vertical="top"/>
    </xf>
    <xf numFmtId="0" fontId="33" fillId="3" borderId="0" xfId="0" applyFont="1" applyFill="1"/>
    <xf numFmtId="0" fontId="48" fillId="3" borderId="0" xfId="0" applyFont="1" applyFill="1"/>
    <xf numFmtId="1" fontId="41" fillId="3" borderId="0" xfId="0" applyNumberFormat="1" applyFont="1" applyFill="1" applyAlignment="1">
      <alignment horizontal="right" vertical="center" wrapText="1"/>
    </xf>
    <xf numFmtId="0" fontId="41" fillId="3" borderId="0" xfId="0" applyFont="1" applyFill="1" applyAlignment="1">
      <alignment horizontal="right" vertical="center" wrapText="1"/>
    </xf>
    <xf numFmtId="0" fontId="41" fillId="3" borderId="0" xfId="0" applyFont="1" applyFill="1" applyAlignment="1">
      <alignment vertical="center" wrapText="1"/>
    </xf>
    <xf numFmtId="0" fontId="33" fillId="3" borderId="0" xfId="0" applyFont="1" applyFill="1" applyBorder="1"/>
    <xf numFmtId="0" fontId="41" fillId="3" borderId="0" xfId="0" applyFont="1" applyFill="1" applyAlignment="1">
      <alignment horizontal="right" wrapText="1"/>
    </xf>
    <xf numFmtId="0" fontId="33" fillId="3" borderId="0" xfId="0" applyFont="1" applyFill="1" applyBorder="1" applyAlignment="1"/>
    <xf numFmtId="0" fontId="33" fillId="3" borderId="0" xfId="0" applyFont="1" applyFill="1" applyAlignment="1"/>
    <xf numFmtId="1" fontId="41" fillId="3" borderId="0" xfId="0" applyNumberFormat="1" applyFont="1" applyFill="1" applyBorder="1" applyAlignment="1">
      <alignment horizontal="right" vertical="center" wrapText="1"/>
    </xf>
    <xf numFmtId="0" fontId="41" fillId="3" borderId="0" xfId="0" applyFont="1" applyFill="1" applyBorder="1" applyAlignment="1">
      <alignment horizontal="right" wrapText="1"/>
    </xf>
    <xf numFmtId="0" fontId="41" fillId="3" borderId="0" xfId="0" applyFont="1" applyFill="1" applyBorder="1" applyAlignment="1">
      <alignment horizontal="left" wrapText="1"/>
    </xf>
    <xf numFmtId="0" fontId="41" fillId="3" borderId="24" xfId="0" applyFont="1" applyFill="1" applyBorder="1" applyAlignment="1">
      <alignment horizontal="right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right" vertical="center"/>
    </xf>
    <xf numFmtId="3" fontId="29" fillId="3" borderId="10" xfId="0" applyNumberFormat="1" applyFont="1" applyFill="1" applyBorder="1" applyAlignment="1">
      <alignment horizontal="right" vertical="center"/>
    </xf>
    <xf numFmtId="3" fontId="29" fillId="3" borderId="0" xfId="0" applyNumberFormat="1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3" fillId="3" borderId="0" xfId="0" applyNumberFormat="1" applyFont="1" applyFill="1"/>
    <xf numFmtId="0" fontId="33" fillId="3" borderId="0" xfId="0" applyFont="1" applyFill="1" applyBorder="1" applyAlignment="1">
      <alignment vertical="center"/>
    </xf>
    <xf numFmtId="1" fontId="33" fillId="3" borderId="0" xfId="0" applyNumberFormat="1" applyFont="1" applyFill="1" applyBorder="1" applyAlignment="1">
      <alignment vertical="center" wrapText="1"/>
    </xf>
    <xf numFmtId="0" fontId="33" fillId="4" borderId="24" xfId="0" applyFont="1" applyFill="1" applyBorder="1" applyAlignment="1">
      <alignment vertical="center"/>
    </xf>
    <xf numFmtId="0" fontId="33" fillId="4" borderId="3" xfId="0" applyFont="1" applyFill="1" applyBorder="1" applyAlignment="1">
      <alignment vertical="center"/>
    </xf>
    <xf numFmtId="0" fontId="33" fillId="4" borderId="10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48" fillId="4" borderId="0" xfId="0" applyFont="1" applyFill="1" applyBorder="1" applyAlignment="1">
      <alignment vertical="center"/>
    </xf>
    <xf numFmtId="3" fontId="45" fillId="3" borderId="0" xfId="0" applyNumberFormat="1" applyFont="1" applyFill="1" applyBorder="1" applyAlignment="1">
      <alignment vertical="center"/>
    </xf>
    <xf numFmtId="1" fontId="33" fillId="3" borderId="0" xfId="0" applyNumberFormat="1" applyFont="1" applyFill="1"/>
    <xf numFmtId="0" fontId="29" fillId="4" borderId="0" xfId="0" applyFont="1" applyFill="1" applyBorder="1" applyAlignment="1">
      <alignment horizontal="right" vertical="center"/>
    </xf>
    <xf numFmtId="3" fontId="29" fillId="4" borderId="10" xfId="0" applyNumberFormat="1" applyFont="1" applyFill="1" applyBorder="1" applyAlignment="1">
      <alignment horizontal="right" vertical="center"/>
    </xf>
    <xf numFmtId="3" fontId="29" fillId="4" borderId="0" xfId="0" applyNumberFormat="1" applyFont="1" applyFill="1" applyBorder="1" applyAlignment="1">
      <alignment horizontal="right" vertical="center"/>
    </xf>
    <xf numFmtId="0" fontId="33" fillId="4" borderId="54" xfId="0" applyFont="1" applyFill="1" applyBorder="1" applyAlignment="1">
      <alignment vertical="center"/>
    </xf>
    <xf numFmtId="0" fontId="33" fillId="4" borderId="19" xfId="0" applyFont="1" applyFill="1" applyBorder="1" applyAlignment="1">
      <alignment vertical="center"/>
    </xf>
    <xf numFmtId="164" fontId="30" fillId="4" borderId="0" xfId="1" applyNumberFormat="1" applyFont="1" applyFill="1" applyBorder="1" applyAlignment="1">
      <alignment horizontal="right" vertical="center"/>
    </xf>
    <xf numFmtId="3" fontId="29" fillId="4" borderId="11" xfId="0" applyNumberFormat="1" applyFont="1" applyFill="1" applyBorder="1" applyAlignment="1">
      <alignment horizontal="right" vertical="center"/>
    </xf>
    <xf numFmtId="0" fontId="2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vertical="center" wrapText="1"/>
    </xf>
    <xf numFmtId="0" fontId="57" fillId="3" borderId="0" xfId="0" applyFont="1" applyFill="1" applyAlignment="1">
      <alignment vertical="center"/>
    </xf>
    <xf numFmtId="1" fontId="33" fillId="4" borderId="0" xfId="0" applyNumberFormat="1" applyFont="1" applyFill="1" applyBorder="1" applyAlignment="1">
      <alignment vertical="center" wrapText="1"/>
    </xf>
    <xf numFmtId="1" fontId="33" fillId="4" borderId="24" xfId="0" applyNumberFormat="1" applyFont="1" applyFill="1" applyBorder="1" applyAlignment="1">
      <alignment vertical="center" wrapText="1"/>
    </xf>
    <xf numFmtId="0" fontId="29" fillId="4" borderId="0" xfId="0" applyFont="1" applyFill="1" applyBorder="1" applyAlignment="1">
      <alignment vertical="center" wrapText="1"/>
    </xf>
    <xf numFmtId="0" fontId="29" fillId="4" borderId="10" xfId="0" applyFont="1" applyFill="1" applyBorder="1" applyAlignment="1">
      <alignment vertical="center" wrapText="1"/>
    </xf>
    <xf numFmtId="0" fontId="29" fillId="4" borderId="54" xfId="0" applyFont="1" applyFill="1" applyBorder="1" applyAlignment="1">
      <alignment vertical="center" wrapText="1"/>
    </xf>
    <xf numFmtId="0" fontId="29" fillId="4" borderId="19" xfId="0" applyFont="1" applyFill="1" applyBorder="1" applyAlignment="1">
      <alignment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right" vertical="center"/>
    </xf>
    <xf numFmtId="0" fontId="29" fillId="4" borderId="0" xfId="0" applyFont="1" applyFill="1" applyBorder="1" applyAlignment="1">
      <alignment vertical="center"/>
    </xf>
    <xf numFmtId="3" fontId="29" fillId="4" borderId="72" xfId="0" applyNumberFormat="1" applyFont="1" applyFill="1" applyBorder="1" applyAlignment="1">
      <alignment horizontal="right" vertical="center"/>
    </xf>
    <xf numFmtId="0" fontId="33" fillId="3" borderId="53" xfId="0" applyFont="1" applyFill="1" applyBorder="1"/>
    <xf numFmtId="0" fontId="33" fillId="3" borderId="54" xfId="0" applyFont="1" applyFill="1" applyBorder="1"/>
    <xf numFmtId="0" fontId="33" fillId="3" borderId="11" xfId="0" applyFont="1" applyFill="1" applyBorder="1"/>
    <xf numFmtId="0" fontId="29" fillId="3" borderId="0" xfId="0" applyFont="1" applyFill="1" applyAlignment="1">
      <alignment horizontal="center"/>
    </xf>
    <xf numFmtId="0" fontId="37" fillId="3" borderId="24" xfId="0" applyFont="1" applyFill="1" applyBorder="1" applyAlignment="1">
      <alignment horizontal="center" wrapText="1"/>
    </xf>
    <xf numFmtId="0" fontId="33" fillId="3" borderId="24" xfId="0" applyFont="1" applyFill="1" applyBorder="1"/>
    <xf numFmtId="0" fontId="29" fillId="4" borderId="24" xfId="0" applyFont="1" applyFill="1" applyBorder="1" applyAlignment="1">
      <alignment horizontal="right" vertical="center"/>
    </xf>
    <xf numFmtId="3" fontId="29" fillId="3" borderId="24" xfId="0" applyNumberFormat="1" applyFont="1" applyFill="1" applyBorder="1" applyAlignment="1">
      <alignment horizontal="right" vertical="center"/>
    </xf>
    <xf numFmtId="0" fontId="31" fillId="4" borderId="0" xfId="3" applyFont="1" applyFill="1" applyBorder="1" applyAlignment="1">
      <alignment horizontal="right" vertical="top" wrapText="1"/>
    </xf>
    <xf numFmtId="0" fontId="29" fillId="4" borderId="58" xfId="3" applyFont="1" applyFill="1" applyBorder="1" applyAlignment="1">
      <alignment horizontal="right" textRotation="90" wrapText="1"/>
    </xf>
    <xf numFmtId="0" fontId="29" fillId="4" borderId="60" xfId="3" applyFont="1" applyFill="1" applyBorder="1" applyAlignment="1">
      <alignment horizontal="right" textRotation="90" wrapText="1"/>
    </xf>
    <xf numFmtId="0" fontId="29" fillId="4" borderId="74" xfId="3" applyFont="1" applyFill="1" applyBorder="1" applyAlignment="1">
      <alignment horizontal="right" textRotation="90" wrapText="1"/>
    </xf>
    <xf numFmtId="3" fontId="29" fillId="4" borderId="75" xfId="3" applyNumberFormat="1" applyFont="1" applyFill="1" applyBorder="1" applyAlignment="1">
      <alignment vertical="center"/>
    </xf>
    <xf numFmtId="3" fontId="29" fillId="4" borderId="8" xfId="3" applyNumberFormat="1" applyFont="1" applyFill="1" applyBorder="1" applyAlignment="1">
      <alignment horizontal="right"/>
    </xf>
    <xf numFmtId="167" fontId="29" fillId="4" borderId="8" xfId="3" applyNumberFormat="1" applyFont="1" applyFill="1" applyBorder="1" applyAlignment="1">
      <alignment horizontal="right"/>
    </xf>
    <xf numFmtId="3" fontId="29" fillId="4" borderId="76" xfId="3" applyNumberFormat="1" applyFont="1" applyFill="1" applyBorder="1" applyAlignment="1">
      <alignment vertical="center"/>
    </xf>
    <xf numFmtId="170" fontId="29" fillId="4" borderId="8" xfId="3" applyNumberFormat="1" applyFont="1" applyFill="1" applyBorder="1" applyAlignment="1">
      <alignment horizontal="right"/>
    </xf>
    <xf numFmtId="3" fontId="29" fillId="4" borderId="75" xfId="3" applyNumberFormat="1" applyFont="1" applyFill="1" applyBorder="1" applyAlignment="1">
      <alignment horizontal="right" vertical="center"/>
    </xf>
    <xf numFmtId="0" fontId="29" fillId="3" borderId="0" xfId="3" applyFont="1" applyFill="1" applyAlignment="1"/>
    <xf numFmtId="3" fontId="29" fillId="3" borderId="0" xfId="0" applyNumberFormat="1" applyFont="1" applyFill="1" applyAlignment="1">
      <alignment vertical="center"/>
    </xf>
    <xf numFmtId="3" fontId="29" fillId="3" borderId="10" xfId="0" applyNumberFormat="1" applyFont="1" applyFill="1" applyBorder="1" applyAlignment="1">
      <alignment horizontal="right" vertical="center" wrapText="1"/>
    </xf>
    <xf numFmtId="3" fontId="29" fillId="4" borderId="11" xfId="0" applyNumberFormat="1" applyFont="1" applyFill="1" applyBorder="1" applyAlignment="1">
      <alignment horizontal="right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right"/>
    </xf>
    <xf numFmtId="166" fontId="29" fillId="3" borderId="0" xfId="0" applyNumberFormat="1" applyFont="1" applyFill="1" applyAlignment="1">
      <alignment horizontal="right"/>
    </xf>
    <xf numFmtId="167" fontId="29" fillId="3" borderId="0" xfId="0" applyNumberFormat="1" applyFont="1" applyFill="1" applyAlignment="1">
      <alignment horizontal="right"/>
    </xf>
    <xf numFmtId="3" fontId="29" fillId="3" borderId="0" xfId="1" applyNumberFormat="1" applyFont="1" applyFill="1"/>
    <xf numFmtId="9" fontId="33" fillId="3" borderId="0" xfId="0" applyNumberFormat="1" applyFont="1" applyFill="1"/>
    <xf numFmtId="0" fontId="59" fillId="3" borderId="0" xfId="0" applyFont="1" applyFill="1"/>
    <xf numFmtId="3" fontId="29" fillId="4" borderId="3" xfId="0" applyNumberFormat="1" applyFont="1" applyFill="1" applyBorder="1" applyAlignment="1">
      <alignment horizontal="right" vertical="center" wrapText="1"/>
    </xf>
    <xf numFmtId="3" fontId="29" fillId="3" borderId="11" xfId="0" applyNumberFormat="1" applyFont="1" applyFill="1" applyBorder="1" applyAlignment="1">
      <alignment vertical="center"/>
    </xf>
    <xf numFmtId="0" fontId="33" fillId="3" borderId="21" xfId="0" applyFont="1" applyFill="1" applyBorder="1"/>
    <xf numFmtId="3" fontId="29" fillId="3" borderId="21" xfId="0" applyNumberFormat="1" applyFont="1" applyFill="1" applyBorder="1" applyAlignment="1">
      <alignment vertical="center"/>
    </xf>
    <xf numFmtId="3" fontId="29" fillId="4" borderId="76" xfId="3" applyNumberFormat="1" applyFont="1" applyFill="1" applyBorder="1" applyAlignment="1">
      <alignment horizontal="right" vertical="center"/>
    </xf>
    <xf numFmtId="1" fontId="58" fillId="3" borderId="0" xfId="0" applyNumberFormat="1" applyFont="1" applyFill="1" applyAlignment="1">
      <alignment horizontal="left" vertical="center" wrapText="1"/>
    </xf>
    <xf numFmtId="0" fontId="29" fillId="3" borderId="51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center" vertical="center" wrapText="1"/>
    </xf>
    <xf numFmtId="0" fontId="33" fillId="3" borderId="54" xfId="3" applyFont="1" applyFill="1" applyBorder="1"/>
    <xf numFmtId="0" fontId="29" fillId="4" borderId="54" xfId="3" applyFont="1" applyFill="1" applyBorder="1" applyAlignment="1">
      <alignment horizontal="right" vertical="center"/>
    </xf>
    <xf numFmtId="164" fontId="29" fillId="3" borderId="0" xfId="1" applyNumberFormat="1" applyFont="1" applyFill="1" applyBorder="1" applyAlignment="1">
      <alignment horizontal="right" vertical="center"/>
    </xf>
    <xf numFmtId="3" fontId="29" fillId="4" borderId="45" xfId="3" applyNumberFormat="1" applyFont="1" applyFill="1" applyBorder="1" applyAlignment="1">
      <alignment horizontal="right" vertical="center"/>
    </xf>
    <xf numFmtId="3" fontId="29" fillId="4" borderId="46" xfId="3" applyNumberFormat="1" applyFont="1" applyFill="1" applyBorder="1" applyAlignment="1">
      <alignment horizontal="right" vertical="center"/>
    </xf>
    <xf numFmtId="0" fontId="29" fillId="4" borderId="0" xfId="3" applyFont="1" applyFill="1" applyBorder="1" applyAlignment="1">
      <alignment vertical="center"/>
    </xf>
    <xf numFmtId="3" fontId="29" fillId="4" borderId="29" xfId="3" applyNumberFormat="1" applyFont="1" applyFill="1" applyBorder="1" applyAlignment="1">
      <alignment vertical="center"/>
    </xf>
    <xf numFmtId="3" fontId="29" fillId="4" borderId="10" xfId="3" applyNumberFormat="1" applyFont="1" applyFill="1" applyBorder="1" applyAlignment="1">
      <alignment vertical="center"/>
    </xf>
    <xf numFmtId="3" fontId="29" fillId="4" borderId="22" xfId="3" applyNumberFormat="1" applyFont="1" applyFill="1" applyBorder="1" applyAlignment="1">
      <alignment vertical="center"/>
    </xf>
    <xf numFmtId="3" fontId="29" fillId="4" borderId="77" xfId="3" applyNumberFormat="1" applyFont="1" applyFill="1" applyBorder="1" applyAlignment="1">
      <alignment vertical="center"/>
    </xf>
    <xf numFmtId="3" fontId="29" fillId="4" borderId="3" xfId="3" applyNumberFormat="1" applyFont="1" applyFill="1" applyBorder="1" applyAlignment="1">
      <alignment vertical="center"/>
    </xf>
    <xf numFmtId="3" fontId="29" fillId="4" borderId="10" xfId="3" applyNumberFormat="1" applyFont="1" applyFill="1" applyBorder="1" applyAlignment="1">
      <alignment horizontal="right" vertical="center"/>
    </xf>
    <xf numFmtId="3" fontId="29" fillId="4" borderId="3" xfId="3" applyNumberFormat="1" applyFont="1" applyFill="1" applyBorder="1" applyAlignment="1">
      <alignment horizontal="right" vertical="center"/>
    </xf>
    <xf numFmtId="3" fontId="29" fillId="4" borderId="29" xfId="3" applyNumberFormat="1" applyFont="1" applyFill="1" applyBorder="1" applyAlignment="1">
      <alignment horizontal="right" vertical="center"/>
    </xf>
    <xf numFmtId="0" fontId="29" fillId="3" borderId="54" xfId="0" applyFont="1" applyFill="1" applyBorder="1" applyAlignment="1">
      <alignment horizontal="center" vertical="center" wrapText="1"/>
    </xf>
    <xf numFmtId="1" fontId="42" fillId="3" borderId="11" xfId="0" applyNumberFormat="1" applyFont="1" applyFill="1" applyBorder="1" applyAlignment="1">
      <alignment horizontal="center" vertical="center" wrapText="1"/>
    </xf>
    <xf numFmtId="1" fontId="42" fillId="3" borderId="0" xfId="0" applyNumberFormat="1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left" vertical="center"/>
    </xf>
    <xf numFmtId="3" fontId="29" fillId="3" borderId="11" xfId="0" applyNumberFormat="1" applyFont="1" applyFill="1" applyBorder="1" applyAlignment="1">
      <alignment horizontal="right" vertical="center"/>
    </xf>
    <xf numFmtId="3" fontId="33" fillId="3" borderId="0" xfId="0" applyNumberFormat="1" applyFont="1" applyFill="1" applyBorder="1"/>
    <xf numFmtId="3" fontId="29" fillId="3" borderId="21" xfId="0" applyNumberFormat="1" applyFont="1" applyFill="1" applyBorder="1" applyAlignment="1">
      <alignment horizontal="right" vertical="center"/>
    </xf>
    <xf numFmtId="3" fontId="42" fillId="4" borderId="53" xfId="0" applyNumberFormat="1" applyFont="1" applyFill="1" applyBorder="1" applyAlignment="1">
      <alignment vertical="center"/>
    </xf>
    <xf numFmtId="0" fontId="29" fillId="3" borderId="0" xfId="0" applyFont="1" applyFill="1" applyBorder="1" applyAlignment="1"/>
    <xf numFmtId="0" fontId="29" fillId="3" borderId="50" xfId="0" applyFont="1" applyFill="1" applyBorder="1" applyAlignment="1">
      <alignment horizontal="left" vertical="center"/>
    </xf>
    <xf numFmtId="3" fontId="29" fillId="4" borderId="0" xfId="0" applyNumberFormat="1" applyFont="1" applyFill="1" applyBorder="1" applyAlignment="1">
      <alignment vertical="center"/>
    </xf>
    <xf numFmtId="167" fontId="29" fillId="3" borderId="0" xfId="0" applyNumberFormat="1" applyFont="1" applyFill="1" applyBorder="1" applyAlignment="1">
      <alignment horizontal="right" vertical="center"/>
    </xf>
    <xf numFmtId="167" fontId="29" fillId="3" borderId="0" xfId="1" applyNumberFormat="1" applyFont="1" applyFill="1" applyBorder="1" applyAlignment="1">
      <alignment horizontal="right" vertical="center"/>
    </xf>
    <xf numFmtId="167" fontId="30" fillId="3" borderId="0" xfId="1" applyNumberFormat="1" applyFont="1" applyFill="1" applyBorder="1" applyAlignment="1">
      <alignment horizontal="right" vertical="center"/>
    </xf>
    <xf numFmtId="167" fontId="29" fillId="4" borderId="0" xfId="0" applyNumberFormat="1" applyFont="1" applyFill="1" applyBorder="1" applyAlignment="1">
      <alignment horizontal="right" vertical="center"/>
    </xf>
    <xf numFmtId="167" fontId="29" fillId="4" borderId="0" xfId="1" applyNumberFormat="1" applyFont="1" applyFill="1" applyBorder="1" applyAlignment="1">
      <alignment horizontal="right" vertical="center"/>
    </xf>
    <xf numFmtId="167" fontId="30" fillId="4" borderId="0" xfId="1" applyNumberFormat="1" applyFont="1" applyFill="1" applyBorder="1" applyAlignment="1">
      <alignment horizontal="right" vertical="center"/>
    </xf>
    <xf numFmtId="0" fontId="48" fillId="3" borderId="0" xfId="0" applyFont="1" applyFill="1" applyBorder="1"/>
    <xf numFmtId="0" fontId="48" fillId="3" borderId="0" xfId="0" applyFont="1" applyFill="1" applyBorder="1" applyAlignment="1"/>
    <xf numFmtId="0" fontId="29" fillId="3" borderId="11" xfId="0" applyFont="1" applyFill="1" applyBorder="1" applyAlignment="1"/>
    <xf numFmtId="1" fontId="29" fillId="3" borderId="0" xfId="0" applyNumberFormat="1" applyFont="1" applyFill="1" applyBorder="1" applyAlignment="1">
      <alignment horizontal="left" wrapText="1"/>
    </xf>
    <xf numFmtId="0" fontId="42" fillId="4" borderId="55" xfId="0" applyFont="1" applyFill="1" applyBorder="1" applyAlignment="1">
      <alignment horizontal="center"/>
    </xf>
    <xf numFmtId="0" fontId="29" fillId="4" borderId="55" xfId="0" applyFont="1" applyFill="1" applyBorder="1" applyAlignment="1">
      <alignment horizontal="center"/>
    </xf>
    <xf numFmtId="0" fontId="33" fillId="4" borderId="24" xfId="0" applyFont="1" applyFill="1" applyBorder="1"/>
    <xf numFmtId="0" fontId="33" fillId="4" borderId="0" xfId="0" applyFont="1" applyFill="1"/>
    <xf numFmtId="3" fontId="29" fillId="4" borderId="77" xfId="3" applyNumberFormat="1" applyFont="1" applyFill="1" applyBorder="1" applyAlignment="1">
      <alignment horizontal="right" vertical="center"/>
    </xf>
    <xf numFmtId="167" fontId="29" fillId="4" borderId="11" xfId="3" applyNumberFormat="1" applyFont="1" applyFill="1" applyBorder="1" applyAlignment="1">
      <alignment horizontal="right"/>
    </xf>
    <xf numFmtId="0" fontId="42" fillId="3" borderId="0" xfId="3" applyFont="1" applyFill="1" applyBorder="1"/>
    <xf numFmtId="166" fontId="42" fillId="3" borderId="0" xfId="3" applyNumberFormat="1" applyFont="1" applyFill="1" applyBorder="1" applyAlignment="1">
      <alignment horizontal="right"/>
    </xf>
    <xf numFmtId="0" fontId="42" fillId="3" borderId="0" xfId="3" applyFont="1" applyFill="1"/>
    <xf numFmtId="0" fontId="42" fillId="4" borderId="0" xfId="3" applyFont="1" applyFill="1" applyBorder="1"/>
    <xf numFmtId="0" fontId="60" fillId="4" borderId="0" xfId="3" applyFont="1" applyFill="1" applyBorder="1" applyAlignment="1">
      <alignment horizontal="right"/>
    </xf>
    <xf numFmtId="0" fontId="55" fillId="4" borderId="0" xfId="3" applyFont="1" applyFill="1" applyBorder="1" applyAlignment="1"/>
    <xf numFmtId="0" fontId="65" fillId="4" borderId="0" xfId="3" applyFont="1" applyFill="1" applyAlignment="1">
      <alignment horizontal="left" wrapText="1"/>
    </xf>
    <xf numFmtId="0" fontId="41" fillId="4" borderId="0" xfId="3" applyFont="1" applyFill="1" applyAlignment="1">
      <alignment horizontal="center" wrapText="1"/>
    </xf>
    <xf numFmtId="0" fontId="29" fillId="4" borderId="60" xfId="3" applyFont="1" applyFill="1" applyBorder="1" applyAlignment="1">
      <alignment horizontal="right"/>
    </xf>
    <xf numFmtId="0" fontId="65" fillId="4" borderId="0" xfId="3" applyFont="1" applyFill="1" applyAlignment="1">
      <alignment horizontal="right" wrapText="1"/>
    </xf>
    <xf numFmtId="0" fontId="29" fillId="4" borderId="0" xfId="3" applyFont="1" applyFill="1" applyAlignment="1">
      <alignment horizontal="right" wrapText="1"/>
    </xf>
    <xf numFmtId="9" fontId="42" fillId="4" borderId="0" xfId="1" applyFont="1" applyFill="1" applyAlignment="1">
      <alignment horizontal="left" wrapText="1"/>
    </xf>
    <xf numFmtId="9" fontId="29" fillId="4" borderId="0" xfId="1" applyFont="1" applyFill="1" applyAlignment="1">
      <alignment horizontal="left" wrapText="1"/>
    </xf>
    <xf numFmtId="9" fontId="29" fillId="4" borderId="0" xfId="3" applyNumberFormat="1" applyFont="1" applyFill="1" applyAlignment="1">
      <alignment horizontal="center" wrapText="1"/>
    </xf>
    <xf numFmtId="9" fontId="29" fillId="4" borderId="0" xfId="1" applyNumberFormat="1" applyFont="1" applyFill="1" applyAlignment="1">
      <alignment horizontal="right" wrapText="1"/>
    </xf>
    <xf numFmtId="9" fontId="42" fillId="4" borderId="0" xfId="1" applyFont="1" applyFill="1" applyAlignment="1">
      <alignment horizontal="left"/>
    </xf>
    <xf numFmtId="9" fontId="29" fillId="4" borderId="0" xfId="1" applyFont="1" applyFill="1" applyAlignment="1">
      <alignment horizontal="left"/>
    </xf>
    <xf numFmtId="9" fontId="42" fillId="4" borderId="0" xfId="3" applyNumberFormat="1" applyFont="1" applyFill="1" applyAlignment="1">
      <alignment horizontal="left" wrapText="1"/>
    </xf>
    <xf numFmtId="9" fontId="29" fillId="4" borderId="0" xfId="3" applyNumberFormat="1" applyFont="1" applyFill="1" applyAlignment="1">
      <alignment horizontal="left" wrapText="1"/>
    </xf>
    <xf numFmtId="0" fontId="29" fillId="4" borderId="0" xfId="3" applyFont="1" applyFill="1" applyAlignment="1">
      <alignment horizontal="center" wrapText="1"/>
    </xf>
    <xf numFmtId="0" fontId="29" fillId="4" borderId="43" xfId="3" applyFont="1" applyFill="1" applyBorder="1" applyAlignment="1">
      <alignment horizontal="right" vertical="top"/>
    </xf>
    <xf numFmtId="0" fontId="29" fillId="4" borderId="60" xfId="3" applyFont="1" applyFill="1" applyBorder="1" applyAlignment="1">
      <alignment horizontal="center" vertical="top"/>
    </xf>
    <xf numFmtId="0" fontId="29" fillId="4" borderId="59" xfId="3" applyFont="1" applyFill="1" applyBorder="1" applyAlignment="1">
      <alignment horizontal="center" vertical="top"/>
    </xf>
    <xf numFmtId="0" fontId="29" fillId="4" borderId="0" xfId="3" applyFont="1" applyFill="1"/>
    <xf numFmtId="0" fontId="29" fillId="4" borderId="5" xfId="3" applyFont="1" applyFill="1" applyBorder="1" applyAlignment="1">
      <alignment horizontal="right" vertical="top"/>
    </xf>
    <xf numFmtId="0" fontId="29" fillId="4" borderId="6" xfId="3" applyFont="1" applyFill="1" applyBorder="1" applyAlignment="1">
      <alignment horizontal="center" vertical="top"/>
    </xf>
    <xf numFmtId="0" fontId="31" fillId="4" borderId="3" xfId="3" applyFont="1" applyFill="1" applyBorder="1" applyAlignment="1">
      <alignment horizontal="center" vertical="top"/>
    </xf>
    <xf numFmtId="0" fontId="31" fillId="4" borderId="21" xfId="3" applyFont="1" applyFill="1" applyBorder="1" applyAlignment="1">
      <alignment horizontal="center" vertical="top"/>
    </xf>
    <xf numFmtId="0" fontId="33" fillId="4" borderId="0" xfId="3" applyFont="1" applyFill="1" applyAlignment="1">
      <alignment horizontal="center"/>
    </xf>
    <xf numFmtId="0" fontId="29" fillId="4" borderId="0" xfId="3" applyFont="1" applyFill="1" applyAlignment="1">
      <alignment horizontal="left"/>
    </xf>
    <xf numFmtId="0" fontId="29" fillId="4" borderId="43" xfId="3" applyFont="1" applyFill="1" applyBorder="1" applyAlignment="1">
      <alignment horizontal="right"/>
    </xf>
    <xf numFmtId="0" fontId="29" fillId="4" borderId="60" xfId="3" applyFont="1" applyFill="1" applyBorder="1" applyAlignment="1">
      <alignment horizontal="center"/>
    </xf>
    <xf numFmtId="0" fontId="29" fillId="4" borderId="59" xfId="3" applyFont="1" applyFill="1" applyBorder="1" applyAlignment="1">
      <alignment horizontal="center"/>
    </xf>
    <xf numFmtId="0" fontId="29" fillId="4" borderId="43" xfId="3" applyFont="1" applyFill="1" applyBorder="1" applyAlignment="1">
      <alignment horizontal="center"/>
    </xf>
    <xf numFmtId="0" fontId="29" fillId="4" borderId="53" xfId="3" applyFont="1" applyFill="1" applyBorder="1" applyAlignment="1">
      <alignment horizontal="center"/>
    </xf>
    <xf numFmtId="0" fontId="66" fillId="4" borderId="0" xfId="3" applyFont="1" applyFill="1"/>
    <xf numFmtId="0" fontId="66" fillId="4" borderId="0" xfId="3" applyFont="1" applyFill="1" applyAlignment="1">
      <alignment horizontal="left"/>
    </xf>
    <xf numFmtId="0" fontId="66" fillId="4" borderId="0" xfId="3" applyFont="1" applyFill="1" applyAlignment="1">
      <alignment horizontal="right"/>
    </xf>
    <xf numFmtId="0" fontId="66" fillId="4" borderId="0" xfId="3" applyFont="1" applyFill="1" applyAlignment="1">
      <alignment horizontal="center"/>
    </xf>
    <xf numFmtId="0" fontId="29" fillId="4" borderId="0" xfId="57" applyFont="1" applyFill="1"/>
    <xf numFmtId="0" fontId="29" fillId="4" borderId="0" xfId="57" applyFont="1" applyFill="1" applyBorder="1"/>
    <xf numFmtId="0" fontId="29" fillId="4" borderId="0" xfId="57" applyFont="1" applyFill="1" applyBorder="1" applyAlignment="1">
      <alignment vertical="center"/>
    </xf>
    <xf numFmtId="0" fontId="29" fillId="4" borderId="11" xfId="57" applyFont="1" applyFill="1" applyBorder="1" applyAlignment="1">
      <alignment vertical="center"/>
    </xf>
    <xf numFmtId="0" fontId="29" fillId="4" borderId="0" xfId="57" applyFont="1" applyFill="1" applyAlignment="1">
      <alignment vertical="center"/>
    </xf>
    <xf numFmtId="49" fontId="29" fillId="4" borderId="21" xfId="57" applyNumberFormat="1" applyFont="1" applyFill="1" applyBorder="1" applyAlignment="1">
      <alignment horizontal="center" vertical="center"/>
    </xf>
    <xf numFmtId="0" fontId="29" fillId="4" borderId="21" xfId="57" applyFont="1" applyFill="1" applyBorder="1" applyAlignment="1">
      <alignment vertical="center"/>
    </xf>
    <xf numFmtId="3" fontId="29" fillId="4" borderId="0" xfId="57" applyNumberFormat="1" applyFont="1" applyFill="1" applyAlignment="1">
      <alignment vertical="center"/>
    </xf>
    <xf numFmtId="0" fontId="29" fillId="4" borderId="62" xfId="57" applyFont="1" applyFill="1" applyBorder="1" applyAlignment="1">
      <alignment horizontal="right" vertical="center"/>
    </xf>
    <xf numFmtId="3" fontId="29" fillId="4" borderId="11" xfId="57" applyNumberFormat="1" applyFont="1" applyFill="1" applyBorder="1" applyAlignment="1">
      <alignment horizontal="right" vertical="center"/>
    </xf>
    <xf numFmtId="0" fontId="29" fillId="4" borderId="22" xfId="57" applyFont="1" applyFill="1" applyBorder="1" applyAlignment="1">
      <alignment horizontal="right" vertical="center"/>
    </xf>
    <xf numFmtId="3" fontId="29" fillId="4" borderId="21" xfId="57" applyNumberFormat="1" applyFont="1" applyFill="1" applyBorder="1" applyAlignment="1">
      <alignment horizontal="right" vertical="center"/>
    </xf>
    <xf numFmtId="3" fontId="29" fillId="4" borderId="10" xfId="57" applyNumberFormat="1" applyFont="1" applyFill="1" applyBorder="1" applyAlignment="1">
      <alignment horizontal="right" vertical="center"/>
    </xf>
    <xf numFmtId="0" fontId="29" fillId="4" borderId="62" xfId="57" applyFont="1" applyFill="1" applyBorder="1" applyAlignment="1">
      <alignment vertical="center"/>
    </xf>
    <xf numFmtId="0" fontId="29" fillId="4" borderId="0" xfId="57" applyFont="1" applyFill="1" applyBorder="1" applyAlignment="1">
      <alignment horizontal="right" vertical="center"/>
    </xf>
    <xf numFmtId="3" fontId="29" fillId="4" borderId="0" xfId="57" applyNumberFormat="1" applyFont="1" applyFill="1" applyBorder="1" applyAlignment="1">
      <alignment horizontal="right" vertical="center"/>
    </xf>
    <xf numFmtId="3" fontId="29" fillId="4" borderId="0" xfId="57" applyNumberFormat="1" applyFont="1" applyFill="1"/>
    <xf numFmtId="3" fontId="29" fillId="4" borderId="3" xfId="57" applyNumberFormat="1" applyFont="1" applyFill="1" applyBorder="1" applyAlignment="1">
      <alignment horizontal="right" vertical="center"/>
    </xf>
    <xf numFmtId="0" fontId="29" fillId="4" borderId="60" xfId="57" applyFont="1" applyFill="1" applyBorder="1"/>
    <xf numFmtId="0" fontId="29" fillId="4" borderId="43" xfId="57" applyFont="1" applyFill="1" applyBorder="1" applyAlignment="1">
      <alignment horizontal="right" vertical="center"/>
    </xf>
    <xf numFmtId="4" fontId="29" fillId="4" borderId="59" xfId="57" applyNumberFormat="1" applyFont="1" applyFill="1" applyBorder="1" applyAlignment="1">
      <alignment horizontal="center" vertical="center"/>
    </xf>
    <xf numFmtId="0" fontId="29" fillId="4" borderId="59" xfId="57" applyFont="1" applyFill="1" applyBorder="1" applyAlignment="1">
      <alignment vertical="center"/>
    </xf>
    <xf numFmtId="0" fontId="29" fillId="4" borderId="0" xfId="57" applyFont="1" applyFill="1" applyAlignment="1"/>
    <xf numFmtId="0" fontId="29" fillId="4" borderId="0" xfId="3" applyFont="1" applyFill="1" applyBorder="1" applyAlignment="1"/>
    <xf numFmtId="0" fontId="29" fillId="4" borderId="11" xfId="57" applyFont="1" applyFill="1" applyBorder="1"/>
    <xf numFmtId="0" fontId="29" fillId="4" borderId="21" xfId="3" applyFont="1" applyFill="1" applyBorder="1" applyAlignment="1">
      <alignment horizontal="right"/>
    </xf>
    <xf numFmtId="0" fontId="29" fillId="4" borderId="21" xfId="57" applyFont="1" applyFill="1" applyBorder="1"/>
    <xf numFmtId="167" fontId="29" fillId="3" borderId="53" xfId="3" applyNumberFormat="1" applyFont="1" applyFill="1" applyBorder="1" applyAlignment="1">
      <alignment horizontal="right"/>
    </xf>
    <xf numFmtId="167" fontId="49" fillId="3" borderId="79" xfId="3" applyNumberFormat="1" applyFont="1" applyFill="1" applyBorder="1" applyAlignment="1">
      <alignment horizontal="right"/>
    </xf>
    <xf numFmtId="167" fontId="49" fillId="3" borderId="80" xfId="3" applyNumberFormat="1" applyFont="1" applyFill="1" applyBorder="1" applyAlignment="1">
      <alignment horizontal="right"/>
    </xf>
    <xf numFmtId="0" fontId="29" fillId="3" borderId="11" xfId="3" applyFont="1" applyFill="1" applyBorder="1" applyAlignment="1">
      <alignment horizontal="right"/>
    </xf>
    <xf numFmtId="167" fontId="45" fillId="3" borderId="0" xfId="3" applyNumberFormat="1" applyFont="1" applyFill="1" applyBorder="1" applyAlignment="1">
      <alignment horizontal="right"/>
    </xf>
    <xf numFmtId="9" fontId="37" fillId="4" borderId="0" xfId="1" applyFont="1" applyFill="1"/>
    <xf numFmtId="0" fontId="29" fillId="3" borderId="21" xfId="3" applyFont="1" applyFill="1" applyBorder="1" applyAlignment="1">
      <alignment horizontal="right"/>
    </xf>
    <xf numFmtId="167" fontId="29" fillId="3" borderId="24" xfId="3" applyNumberFormat="1" applyFont="1" applyFill="1" applyBorder="1" applyAlignment="1">
      <alignment horizontal="right"/>
    </xf>
    <xf numFmtId="167" fontId="45" fillId="3" borderId="24" xfId="3" applyNumberFormat="1" applyFont="1" applyFill="1" applyBorder="1" applyAlignment="1">
      <alignment horizontal="right"/>
    </xf>
    <xf numFmtId="164" fontId="37" fillId="4" borderId="0" xfId="1" applyNumberFormat="1" applyFont="1" applyFill="1"/>
    <xf numFmtId="0" fontId="41" fillId="4" borderId="0" xfId="57" applyFont="1" applyFill="1" applyBorder="1" applyAlignment="1"/>
    <xf numFmtId="0" fontId="41" fillId="4" borderId="0" xfId="57" applyFont="1" applyFill="1" applyAlignment="1">
      <alignment horizontal="center"/>
    </xf>
    <xf numFmtId="0" fontId="29" fillId="4" borderId="62" xfId="57" applyFont="1" applyFill="1" applyBorder="1"/>
    <xf numFmtId="0" fontId="42" fillId="4" borderId="0" xfId="57" applyFont="1" applyFill="1" applyBorder="1" applyAlignment="1">
      <alignment vertical="center"/>
    </xf>
    <xf numFmtId="0" fontId="42" fillId="4" borderId="0" xfId="57" applyFont="1" applyFill="1" applyBorder="1" applyAlignment="1">
      <alignment horizontal="right" vertical="center"/>
    </xf>
    <xf numFmtId="3" fontId="42" fillId="4" borderId="0" xfId="57" applyNumberFormat="1" applyFont="1" applyFill="1" applyBorder="1" applyAlignment="1">
      <alignment vertical="center"/>
    </xf>
    <xf numFmtId="164" fontId="42" fillId="4" borderId="0" xfId="1" applyNumberFormat="1" applyFont="1" applyFill="1" applyBorder="1" applyAlignment="1">
      <alignment vertical="center"/>
    </xf>
    <xf numFmtId="164" fontId="42" fillId="4" borderId="0" xfId="57" applyNumberFormat="1" applyFont="1" applyFill="1" applyBorder="1" applyAlignment="1">
      <alignment vertical="center"/>
    </xf>
    <xf numFmtId="3" fontId="29" fillId="4" borderId="0" xfId="57" applyNumberFormat="1" applyFont="1" applyFill="1" applyBorder="1" applyAlignment="1">
      <alignment vertical="center"/>
    </xf>
    <xf numFmtId="164" fontId="29" fillId="4" borderId="0" xfId="1" applyNumberFormat="1" applyFont="1" applyFill="1" applyBorder="1" applyAlignment="1">
      <alignment vertical="center"/>
    </xf>
    <xf numFmtId="164" fontId="29" fillId="4" borderId="0" xfId="57" applyNumberFormat="1" applyFont="1" applyFill="1" applyBorder="1" applyAlignment="1">
      <alignment vertical="center"/>
    </xf>
    <xf numFmtId="167" fontId="29" fillId="4" borderId="0" xfId="57" applyNumberFormat="1" applyFont="1" applyFill="1" applyBorder="1" applyAlignment="1">
      <alignment vertical="center"/>
    </xf>
    <xf numFmtId="0" fontId="33" fillId="4" borderId="0" xfId="3" applyFont="1" applyFill="1" applyAlignment="1">
      <alignment vertical="center"/>
    </xf>
    <xf numFmtId="49" fontId="29" fillId="4" borderId="0" xfId="3" applyNumberFormat="1" applyFont="1" applyFill="1" applyBorder="1" applyAlignment="1">
      <alignment horizontal="center" vertical="center"/>
    </xf>
    <xf numFmtId="167" fontId="29" fillId="4" borderId="0" xfId="3" applyNumberFormat="1" applyFont="1" applyFill="1" applyBorder="1" applyAlignment="1">
      <alignment horizontal="center" vertical="center"/>
    </xf>
    <xf numFmtId="3" fontId="33" fillId="4" borderId="0" xfId="3" applyNumberFormat="1" applyFont="1" applyFill="1"/>
    <xf numFmtId="167" fontId="29" fillId="4" borderId="9" xfId="3" applyNumberFormat="1" applyFont="1" applyFill="1" applyBorder="1" applyAlignment="1">
      <alignment horizontal="right" vertical="center"/>
    </xf>
    <xf numFmtId="166" fontId="29" fillId="4" borderId="21" xfId="3" applyNumberFormat="1" applyFont="1" applyFill="1" applyBorder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67" fontId="29" fillId="4" borderId="0" xfId="3" applyNumberFormat="1" applyFont="1" applyFill="1"/>
    <xf numFmtId="0" fontId="28" fillId="24" borderId="0" xfId="0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33" fillId="4" borderId="0" xfId="3" applyNumberFormat="1" applyFont="1" applyFill="1" applyBorder="1"/>
    <xf numFmtId="3" fontId="29" fillId="4" borderId="3" xfId="0" applyNumberFormat="1" applyFont="1" applyFill="1" applyBorder="1" applyAlignment="1">
      <alignment horizontal="right" vertical="center"/>
    </xf>
    <xf numFmtId="3" fontId="29" fillId="4" borderId="21" xfId="0" applyNumberFormat="1" applyFont="1" applyFill="1" applyBorder="1" applyAlignment="1">
      <alignment horizontal="right" vertical="center"/>
    </xf>
    <xf numFmtId="0" fontId="29" fillId="4" borderId="13" xfId="3" applyFont="1" applyFill="1" applyBorder="1" applyAlignment="1">
      <alignment horizontal="right"/>
    </xf>
    <xf numFmtId="0" fontId="29" fillId="4" borderId="24" xfId="3" applyFont="1" applyFill="1" applyBorder="1" applyAlignment="1">
      <alignment horizontal="center" wrapText="1"/>
    </xf>
    <xf numFmtId="0" fontId="29" fillId="4" borderId="0" xfId="3" applyFont="1" applyFill="1" applyBorder="1" applyAlignment="1">
      <alignment horizontal="center" vertical="center" wrapText="1"/>
    </xf>
    <xf numFmtId="0" fontId="29" fillId="4" borderId="24" xfId="3" applyFont="1" applyFill="1" applyBorder="1" applyAlignment="1">
      <alignment horizontal="center"/>
    </xf>
    <xf numFmtId="0" fontId="31" fillId="4" borderId="0" xfId="3" applyFont="1" applyFill="1" applyBorder="1" applyAlignment="1">
      <alignment horizontal="right" vertical="top" wrapText="1"/>
    </xf>
    <xf numFmtId="0" fontId="29" fillId="4" borderId="43" xfId="3" applyFont="1" applyFill="1" applyBorder="1" applyAlignment="1">
      <alignment horizontal="center" wrapText="1"/>
    </xf>
    <xf numFmtId="0" fontId="29" fillId="4" borderId="57" xfId="3" applyFont="1" applyFill="1" applyBorder="1" applyAlignment="1">
      <alignment horizontal="right"/>
    </xf>
    <xf numFmtId="0" fontId="29" fillId="4" borderId="22" xfId="19" applyFont="1" applyFill="1" applyBorder="1" applyAlignment="1">
      <alignment horizontal="right" vertical="center" wrapText="1"/>
    </xf>
    <xf numFmtId="1" fontId="29" fillId="4" borderId="7" xfId="3" applyNumberFormat="1" applyFont="1" applyFill="1" applyBorder="1" applyAlignment="1">
      <alignment horizontal="center" wrapText="1"/>
    </xf>
    <xf numFmtId="1" fontId="29" fillId="4" borderId="24" xfId="3" applyNumberFormat="1" applyFont="1" applyFill="1" applyBorder="1" applyAlignment="1">
      <alignment horizontal="center" wrapText="1"/>
    </xf>
    <xf numFmtId="1" fontId="29" fillId="4" borderId="70" xfId="3" applyNumberFormat="1" applyFont="1" applyFill="1" applyBorder="1" applyAlignment="1">
      <alignment horizontal="center" wrapText="1"/>
    </xf>
    <xf numFmtId="1" fontId="29" fillId="4" borderId="21" xfId="3" applyNumberFormat="1" applyFont="1" applyFill="1" applyBorder="1" applyAlignment="1">
      <alignment horizontal="center" wrapText="1"/>
    </xf>
    <xf numFmtId="0" fontId="33" fillId="4" borderId="0" xfId="3" applyFont="1" applyFill="1" applyBorder="1" applyAlignment="1"/>
    <xf numFmtId="167" fontId="29" fillId="4" borderId="11" xfId="1" applyNumberFormat="1" applyFont="1" applyFill="1" applyBorder="1" applyAlignment="1">
      <alignment vertical="center"/>
    </xf>
    <xf numFmtId="0" fontId="29" fillId="3" borderId="0" xfId="3" applyFont="1" applyFill="1"/>
    <xf numFmtId="3" fontId="9" fillId="3" borderId="0" xfId="3" applyNumberFormat="1" applyFill="1"/>
    <xf numFmtId="167" fontId="29" fillId="4" borderId="0" xfId="3" applyNumberFormat="1" applyFont="1" applyFill="1" applyBorder="1" applyAlignment="1">
      <alignment wrapText="1"/>
    </xf>
    <xf numFmtId="49" fontId="29" fillId="3" borderId="0" xfId="3" applyNumberFormat="1" applyFont="1" applyFill="1" applyBorder="1" applyAlignment="1">
      <alignment wrapText="1"/>
    </xf>
    <xf numFmtId="0" fontId="69" fillId="3" borderId="0" xfId="3" applyFont="1" applyFill="1" applyBorder="1" applyAlignment="1">
      <alignment vertical="center" wrapText="1"/>
    </xf>
    <xf numFmtId="16" fontId="29" fillId="4" borderId="0" xfId="3" applyNumberFormat="1" applyFont="1" applyFill="1" applyBorder="1" applyAlignment="1">
      <alignment horizontal="center" wrapText="1"/>
    </xf>
    <xf numFmtId="0" fontId="69" fillId="3" borderId="0" xfId="3" applyFont="1" applyFill="1" applyBorder="1" applyAlignment="1">
      <alignment wrapText="1"/>
    </xf>
    <xf numFmtId="167" fontId="42" fillId="4" borderId="0" xfId="3" applyNumberFormat="1" applyFont="1" applyFill="1" applyBorder="1" applyAlignment="1">
      <alignment horizontal="center" vertical="center" wrapText="1"/>
    </xf>
    <xf numFmtId="167" fontId="69" fillId="4" borderId="0" xfId="3" applyNumberFormat="1" applyFont="1" applyFill="1" applyBorder="1" applyAlignment="1">
      <alignment vertical="center" wrapText="1"/>
    </xf>
    <xf numFmtId="167" fontId="29" fillId="4" borderId="0" xfId="3" applyNumberFormat="1" applyFont="1" applyFill="1" applyBorder="1" applyAlignment="1">
      <alignment horizontal="left" vertical="top" wrapText="1"/>
    </xf>
    <xf numFmtId="0" fontId="70" fillId="3" borderId="0" xfId="3" applyFont="1" applyFill="1" applyAlignment="1">
      <alignment vertical="center" wrapText="1"/>
    </xf>
    <xf numFmtId="167" fontId="71" fillId="4" borderId="0" xfId="3" applyNumberFormat="1" applyFont="1" applyFill="1" applyBorder="1" applyAlignment="1">
      <alignment vertical="center" wrapText="1"/>
    </xf>
    <xf numFmtId="167" fontId="70" fillId="4" borderId="0" xfId="3" applyNumberFormat="1" applyFont="1" applyFill="1" applyBorder="1" applyAlignment="1">
      <alignment vertical="center" wrapText="1"/>
    </xf>
    <xf numFmtId="0" fontId="29" fillId="3" borderId="0" xfId="3" applyFont="1" applyFill="1" applyAlignment="1">
      <alignment horizontal="left"/>
    </xf>
    <xf numFmtId="166" fontId="42" fillId="4" borderId="0" xfId="3" applyNumberFormat="1" applyFont="1" applyFill="1" applyBorder="1" applyAlignment="1">
      <alignment horizontal="right"/>
    </xf>
    <xf numFmtId="0" fontId="39" fillId="3" borderId="0" xfId="3" applyFont="1" applyFill="1" applyAlignment="1"/>
    <xf numFmtId="0" fontId="29" fillId="4" borderId="0" xfId="3" applyFont="1" applyFill="1" applyBorder="1" applyAlignment="1">
      <alignment horizontal="center" vertical="center" wrapText="1"/>
    </xf>
    <xf numFmtId="0" fontId="29" fillId="4" borderId="24" xfId="3" applyFont="1" applyFill="1" applyBorder="1" applyAlignment="1">
      <alignment horizontal="center"/>
    </xf>
    <xf numFmtId="0" fontId="31" fillId="4" borderId="0" xfId="3" applyFont="1" applyFill="1" applyBorder="1" applyAlignment="1">
      <alignment horizontal="right" vertical="top" wrapText="1"/>
    </xf>
    <xf numFmtId="0" fontId="29" fillId="4" borderId="24" xfId="3" applyFont="1" applyFill="1" applyBorder="1" applyAlignment="1">
      <alignment horizontal="center" vertical="center" wrapText="1"/>
    </xf>
    <xf numFmtId="0" fontId="29" fillId="3" borderId="50" xfId="0" applyFont="1" applyFill="1" applyBorder="1" applyAlignment="1">
      <alignment horizontal="center" wrapText="1"/>
    </xf>
    <xf numFmtId="0" fontId="29" fillId="3" borderId="22" xfId="0" applyFont="1" applyFill="1" applyBorder="1" applyAlignment="1">
      <alignment horizontal="center" vertical="top" wrapText="1"/>
    </xf>
    <xf numFmtId="49" fontId="29" fillId="4" borderId="0" xfId="3" applyNumberFormat="1" applyFont="1" applyFill="1" applyBorder="1" applyAlignment="1">
      <alignment horizontal="center" vertical="center"/>
    </xf>
    <xf numFmtId="0" fontId="37" fillId="3" borderId="54" xfId="0" applyFont="1" applyFill="1" applyBorder="1" applyAlignment="1">
      <alignment horizontal="center" wrapText="1"/>
    </xf>
    <xf numFmtId="167" fontId="36" fillId="4" borderId="62" xfId="3" applyNumberFormat="1" applyFont="1" applyFill="1" applyBorder="1" applyAlignment="1">
      <alignment vertical="center"/>
    </xf>
    <xf numFmtId="167" fontId="36" fillId="4" borderId="62" xfId="3" applyNumberFormat="1" applyFont="1" applyFill="1" applyBorder="1" applyAlignment="1">
      <alignment horizontal="right" vertical="center"/>
    </xf>
    <xf numFmtId="0" fontId="36" fillId="4" borderId="53" xfId="3" applyFont="1" applyFill="1" applyBorder="1" applyAlignment="1">
      <alignment horizontal="center" wrapText="1"/>
    </xf>
    <xf numFmtId="0" fontId="37" fillId="3" borderId="24" xfId="0" applyFont="1" applyFill="1" applyBorder="1" applyAlignment="1">
      <alignment horizontal="center" vertical="top" wrapText="1"/>
    </xf>
    <xf numFmtId="0" fontId="36" fillId="4" borderId="24" xfId="3" applyFont="1" applyFill="1" applyBorder="1" applyAlignment="1">
      <alignment horizontal="center" vertical="top" wrapText="1"/>
    </xf>
    <xf numFmtId="0" fontId="39" fillId="3" borderId="0" xfId="3" applyFont="1" applyFill="1" applyBorder="1" applyAlignment="1"/>
    <xf numFmtId="0" fontId="37" fillId="3" borderId="21" xfId="0" applyFont="1" applyFill="1" applyBorder="1" applyAlignment="1">
      <alignment horizontal="center" vertical="top" wrapText="1"/>
    </xf>
    <xf numFmtId="0" fontId="29" fillId="3" borderId="0" xfId="3" applyFont="1" applyFill="1" applyBorder="1" applyAlignment="1">
      <alignment horizontal="center" vertical="center" wrapText="1"/>
    </xf>
    <xf numFmtId="167" fontId="29" fillId="4" borderId="0" xfId="1" applyNumberFormat="1" applyFont="1" applyFill="1" applyBorder="1" applyAlignment="1">
      <alignment vertical="center"/>
    </xf>
    <xf numFmtId="0" fontId="29" fillId="4" borderId="21" xfId="3" applyFont="1" applyFill="1" applyBorder="1" applyAlignment="1">
      <alignment horizontal="center" vertical="center"/>
    </xf>
    <xf numFmtId="0" fontId="63" fillId="4" borderId="0" xfId="3" applyFont="1" applyFill="1" applyAlignment="1">
      <alignment horizontal="center" vertical="center"/>
    </xf>
    <xf numFmtId="0" fontId="29" fillId="4" borderId="54" xfId="3" applyFont="1" applyFill="1" applyBorder="1" applyAlignment="1">
      <alignment vertical="center"/>
    </xf>
    <xf numFmtId="49" fontId="36" fillId="4" borderId="60" xfId="3" applyNumberFormat="1" applyFont="1" applyFill="1" applyBorder="1" applyAlignment="1">
      <alignment horizontal="center" wrapText="1"/>
    </xf>
    <xf numFmtId="170" fontId="29" fillId="4" borderId="10" xfId="3" applyNumberFormat="1" applyFont="1" applyFill="1" applyBorder="1" applyAlignment="1">
      <alignment horizontal="right" vertical="center"/>
    </xf>
    <xf numFmtId="170" fontId="29" fillId="4" borderId="11" xfId="3" applyNumberFormat="1" applyFont="1" applyFill="1" applyBorder="1" applyAlignment="1">
      <alignment horizontal="right" vertical="center"/>
    </xf>
    <xf numFmtId="170" fontId="29" fillId="4" borderId="3" xfId="3" applyNumberFormat="1" applyFont="1" applyFill="1" applyBorder="1" applyAlignment="1">
      <alignment horizontal="right" vertical="center"/>
    </xf>
    <xf numFmtId="167" fontId="29" fillId="4" borderId="10" xfId="3" applyNumberFormat="1" applyFont="1" applyFill="1" applyBorder="1" applyAlignment="1">
      <alignment horizontal="center" vertical="center"/>
    </xf>
    <xf numFmtId="167" fontId="29" fillId="4" borderId="3" xfId="3" applyNumberFormat="1" applyFont="1" applyFill="1" applyBorder="1" applyAlignment="1">
      <alignment horizontal="center" vertical="center"/>
    </xf>
    <xf numFmtId="167" fontId="29" fillId="4" borderId="11" xfId="3" applyNumberFormat="1" applyFont="1" applyFill="1" applyBorder="1" applyAlignment="1">
      <alignment horizontal="center" vertical="center"/>
    </xf>
    <xf numFmtId="167" fontId="29" fillId="4" borderId="54" xfId="3" applyNumberFormat="1" applyFont="1" applyFill="1" applyBorder="1" applyAlignment="1">
      <alignment horizontal="center" vertical="center"/>
    </xf>
    <xf numFmtId="167" fontId="29" fillId="4" borderId="62" xfId="3" applyNumberFormat="1" applyFont="1" applyFill="1" applyBorder="1" applyAlignment="1">
      <alignment horizontal="center" vertical="center"/>
    </xf>
    <xf numFmtId="167" fontId="29" fillId="4" borderId="50" xfId="3" applyNumberFormat="1" applyFont="1" applyFill="1" applyBorder="1" applyAlignment="1">
      <alignment horizontal="center" vertical="center"/>
    </xf>
    <xf numFmtId="167" fontId="36" fillId="4" borderId="0" xfId="3" applyNumberFormat="1" applyFont="1" applyFill="1" applyBorder="1" applyAlignment="1">
      <alignment horizontal="center" vertical="center"/>
    </xf>
    <xf numFmtId="167" fontId="29" fillId="4" borderId="21" xfId="3" applyNumberFormat="1" applyFont="1" applyFill="1" applyBorder="1" applyAlignment="1">
      <alignment horizontal="center" vertical="center"/>
    </xf>
    <xf numFmtId="167" fontId="29" fillId="4" borderId="24" xfId="3" applyNumberFormat="1" applyFont="1" applyFill="1" applyBorder="1" applyAlignment="1">
      <alignment horizontal="center" vertical="center"/>
    </xf>
    <xf numFmtId="167" fontId="29" fillId="4" borderId="22" xfId="3" applyNumberFormat="1" applyFont="1" applyFill="1" applyBorder="1" applyAlignment="1">
      <alignment horizontal="center" vertical="center"/>
    </xf>
    <xf numFmtId="167" fontId="36" fillId="4" borderId="24" xfId="3" applyNumberFormat="1" applyFont="1" applyFill="1" applyBorder="1" applyAlignment="1">
      <alignment horizontal="center" vertical="center"/>
    </xf>
    <xf numFmtId="2" fontId="29" fillId="4" borderId="0" xfId="3" applyNumberFormat="1" applyFont="1" applyFill="1" applyBorder="1" applyAlignment="1">
      <alignment horizontal="right" vertical="center"/>
    </xf>
    <xf numFmtId="164" fontId="29" fillId="4" borderId="49" xfId="1" applyNumberFormat="1" applyFont="1" applyFill="1" applyBorder="1" applyAlignment="1">
      <alignment vertical="center"/>
    </xf>
    <xf numFmtId="164" fontId="36" fillId="4" borderId="50" xfId="1" applyNumberFormat="1" applyFont="1" applyFill="1" applyBorder="1" applyAlignment="1">
      <alignment vertical="center"/>
    </xf>
    <xf numFmtId="164" fontId="36" fillId="4" borderId="57" xfId="1" applyNumberFormat="1" applyFont="1" applyFill="1" applyBorder="1" applyAlignment="1">
      <alignment horizontal="right" vertical="center"/>
    </xf>
    <xf numFmtId="164" fontId="29" fillId="4" borderId="8" xfId="1" applyNumberFormat="1" applyFont="1" applyFill="1" applyBorder="1" applyAlignment="1">
      <alignment vertical="center"/>
    </xf>
    <xf numFmtId="164" fontId="36" fillId="4" borderId="62" xfId="1" applyNumberFormat="1" applyFont="1" applyFill="1" applyBorder="1" applyAlignment="1">
      <alignment vertical="center"/>
    </xf>
    <xf numFmtId="164" fontId="36" fillId="4" borderId="13" xfId="1" applyNumberFormat="1" applyFont="1" applyFill="1" applyBorder="1" applyAlignment="1">
      <alignment horizontal="right" vertical="center"/>
    </xf>
    <xf numFmtId="0" fontId="66" fillId="4" borderId="0" xfId="3" applyFont="1" applyFill="1" applyAlignment="1">
      <alignment horizontal="left" wrapText="1"/>
    </xf>
    <xf numFmtId="0" fontId="29" fillId="4" borderId="24" xfId="3" applyFont="1" applyFill="1" applyBorder="1" applyAlignment="1">
      <alignment horizontal="right"/>
    </xf>
    <xf numFmtId="0" fontId="31" fillId="4" borderId="0" xfId="3" applyFont="1" applyFill="1" applyBorder="1" applyAlignment="1">
      <alignment horizontal="right" vertical="top" wrapText="1"/>
    </xf>
    <xf numFmtId="3" fontId="42" fillId="4" borderId="0" xfId="3" applyNumberFormat="1" applyFont="1" applyFill="1" applyBorder="1"/>
    <xf numFmtId="166" fontId="42" fillId="4" borderId="0" xfId="3" applyNumberFormat="1" applyFont="1" applyFill="1" applyBorder="1"/>
    <xf numFmtId="167" fontId="42" fillId="4" borderId="0" xfId="3" applyNumberFormat="1" applyFont="1" applyFill="1" applyBorder="1" applyAlignment="1">
      <alignment horizontal="left"/>
    </xf>
    <xf numFmtId="0" fontId="42" fillId="3" borderId="0" xfId="0" applyFont="1" applyFill="1" applyBorder="1" applyAlignment="1">
      <alignment horizontal="center" wrapText="1"/>
    </xf>
    <xf numFmtId="167" fontId="42" fillId="4" borderId="0" xfId="3" applyNumberFormat="1" applyFont="1" applyFill="1" applyBorder="1" applyAlignment="1">
      <alignment horizontal="right" vertical="center"/>
    </xf>
    <xf numFmtId="165" fontId="29" fillId="4" borderId="0" xfId="19" applyNumberFormat="1" applyFont="1" applyFill="1" applyAlignment="1"/>
    <xf numFmtId="3" fontId="29" fillId="4" borderId="13" xfId="3" applyNumberFormat="1" applyFont="1" applyFill="1" applyBorder="1" applyAlignment="1">
      <alignment vertical="center"/>
    </xf>
    <xf numFmtId="167" fontId="29" fillId="4" borderId="58" xfId="3" applyNumberFormat="1" applyFont="1" applyFill="1" applyBorder="1" applyAlignment="1">
      <alignment horizontal="right"/>
    </xf>
    <xf numFmtId="0" fontId="64" fillId="4" borderId="0" xfId="3" applyFont="1" applyFill="1"/>
    <xf numFmtId="0" fontId="33" fillId="4" borderId="11" xfId="3" applyFont="1" applyFill="1" applyBorder="1"/>
    <xf numFmtId="0" fontId="29" fillId="4" borderId="24" xfId="3" applyFont="1" applyFill="1" applyBorder="1" applyAlignment="1">
      <alignment horizontal="right"/>
    </xf>
    <xf numFmtId="2" fontId="29" fillId="4" borderId="62" xfId="3" applyNumberFormat="1" applyFont="1" applyFill="1" applyBorder="1" applyAlignment="1">
      <alignment horizontal="right" vertical="center"/>
    </xf>
    <xf numFmtId="0" fontId="33" fillId="4" borderId="24" xfId="3" applyFont="1" applyFill="1" applyBorder="1"/>
    <xf numFmtId="0" fontId="29" fillId="4" borderId="46" xfId="3" applyFont="1" applyFill="1" applyBorder="1" applyAlignment="1">
      <alignment horizontal="right"/>
    </xf>
    <xf numFmtId="3" fontId="29" fillId="4" borderId="73" xfId="3" applyNumberFormat="1" applyFont="1" applyFill="1" applyBorder="1" applyAlignment="1">
      <alignment horizontal="right" vertical="center"/>
    </xf>
    <xf numFmtId="3" fontId="29" fillId="4" borderId="81" xfId="3" applyNumberFormat="1" applyFont="1" applyFill="1" applyBorder="1" applyAlignment="1">
      <alignment horizontal="right" vertical="center"/>
    </xf>
    <xf numFmtId="3" fontId="29" fillId="4" borderId="72" xfId="3" applyNumberFormat="1" applyFont="1" applyFill="1" applyBorder="1" applyAlignment="1">
      <alignment horizontal="right" vertical="center"/>
    </xf>
    <xf numFmtId="0" fontId="29" fillId="4" borderId="73" xfId="3" applyFont="1" applyFill="1" applyBorder="1"/>
    <xf numFmtId="2" fontId="29" fillId="4" borderId="60" xfId="3" applyNumberFormat="1" applyFont="1" applyFill="1" applyBorder="1" applyAlignment="1">
      <alignment horizontal="right" vertical="center"/>
    </xf>
    <xf numFmtId="3" fontId="29" fillId="4" borderId="60" xfId="3" applyNumberFormat="1" applyFont="1" applyFill="1" applyBorder="1"/>
    <xf numFmtId="2" fontId="29" fillId="4" borderId="43" xfId="3" applyNumberFormat="1" applyFont="1" applyFill="1" applyBorder="1" applyAlignment="1">
      <alignment horizontal="right" vertical="center"/>
    </xf>
    <xf numFmtId="167" fontId="29" fillId="4" borderId="60" xfId="1" applyNumberFormat="1" applyFont="1" applyFill="1" applyBorder="1" applyAlignment="1">
      <alignment vertical="center"/>
    </xf>
    <xf numFmtId="49" fontId="29" fillId="4" borderId="61" xfId="3" applyNumberFormat="1" applyFont="1" applyFill="1" applyBorder="1" applyAlignment="1">
      <alignment horizontal="right" vertical="center"/>
    </xf>
    <xf numFmtId="0" fontId="29" fillId="3" borderId="0" xfId="3" applyFont="1" applyFill="1" applyBorder="1" applyAlignment="1">
      <alignment horizontal="right" vertical="center"/>
    </xf>
    <xf numFmtId="0" fontId="29" fillId="3" borderId="0" xfId="3" applyFont="1" applyFill="1" applyBorder="1" applyAlignment="1">
      <alignment horizontal="center"/>
    </xf>
    <xf numFmtId="0" fontId="31" fillId="4" borderId="0" xfId="3" applyFont="1" applyFill="1" applyBorder="1" applyAlignment="1">
      <alignment horizontal="right" vertical="top" wrapText="1"/>
    </xf>
    <xf numFmtId="0" fontId="29" fillId="3" borderId="0" xfId="3" applyFont="1" applyFill="1" applyBorder="1" applyAlignment="1">
      <alignment horizontal="left"/>
    </xf>
    <xf numFmtId="0" fontId="31" fillId="4" borderId="0" xfId="3" applyFont="1" applyFill="1" applyBorder="1" applyAlignment="1">
      <alignment horizontal="right" vertical="top" wrapText="1"/>
    </xf>
    <xf numFmtId="0" fontId="29" fillId="3" borderId="0" xfId="0" applyFont="1" applyFill="1" applyBorder="1" applyAlignment="1">
      <alignment horizontal="center" wrapText="1"/>
    </xf>
    <xf numFmtId="0" fontId="80" fillId="4" borderId="0" xfId="3" applyFont="1" applyFill="1" applyBorder="1" applyAlignment="1">
      <alignment horizontal="right"/>
    </xf>
    <xf numFmtId="0" fontId="76" fillId="4" borderId="0" xfId="3" applyFont="1" applyFill="1" applyBorder="1"/>
    <xf numFmtId="0" fontId="76" fillId="4" borderId="0" xfId="3" applyFont="1" applyFill="1" applyBorder="1" applyAlignment="1"/>
    <xf numFmtId="0" fontId="76" fillId="4" borderId="0" xfId="3" applyFont="1" applyFill="1" applyBorder="1" applyAlignment="1">
      <alignment horizontal="right"/>
    </xf>
    <xf numFmtId="0" fontId="29" fillId="4" borderId="0" xfId="3" applyFont="1" applyFill="1" applyBorder="1" applyAlignment="1">
      <alignment horizontal="center" vertical="center" wrapText="1"/>
    </xf>
    <xf numFmtId="0" fontId="29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center" wrapText="1"/>
    </xf>
    <xf numFmtId="0" fontId="29" fillId="4" borderId="21" xfId="3" applyFont="1" applyFill="1" applyBorder="1" applyAlignment="1">
      <alignment horizontal="center"/>
    </xf>
    <xf numFmtId="0" fontId="29" fillId="4" borderId="24" xfId="3" applyFont="1" applyFill="1" applyBorder="1" applyAlignment="1">
      <alignment horizontal="center"/>
    </xf>
    <xf numFmtId="0" fontId="29" fillId="4" borderId="11" xfId="3" applyFont="1" applyFill="1" applyBorder="1" applyAlignment="1">
      <alignment horizontal="center"/>
    </xf>
    <xf numFmtId="1" fontId="47" fillId="4" borderId="0" xfId="3" applyNumberFormat="1" applyFont="1" applyFill="1" applyBorder="1" applyAlignment="1">
      <alignment wrapText="1"/>
    </xf>
    <xf numFmtId="1" fontId="42" fillId="3" borderId="0" xfId="0" applyNumberFormat="1" applyFont="1" applyFill="1" applyBorder="1" applyAlignment="1">
      <alignment horizontal="center" wrapText="1"/>
    </xf>
    <xf numFmtId="1" fontId="36" fillId="4" borderId="22" xfId="3" applyNumberFormat="1" applyFont="1" applyFill="1" applyBorder="1" applyAlignment="1">
      <alignment horizontal="center" wrapText="1"/>
    </xf>
    <xf numFmtId="0" fontId="29" fillId="4" borderId="50" xfId="3" applyFont="1" applyFill="1" applyBorder="1" applyAlignment="1">
      <alignment horizontal="center" wrapText="1"/>
    </xf>
    <xf numFmtId="9" fontId="42" fillId="4" borderId="0" xfId="1" applyFont="1" applyFill="1" applyBorder="1" applyAlignment="1">
      <alignment horizontal="right" vertical="center"/>
    </xf>
    <xf numFmtId="164" fontId="42" fillId="4" borderId="0" xfId="1" applyNumberFormat="1" applyFont="1" applyFill="1" applyBorder="1" applyAlignment="1">
      <alignment horizontal="right" vertical="center"/>
    </xf>
    <xf numFmtId="0" fontId="42" fillId="25" borderId="0" xfId="3" applyFont="1" applyFill="1" applyBorder="1"/>
    <xf numFmtId="0" fontId="29" fillId="25" borderId="0" xfId="3" applyFont="1" applyFill="1" applyBorder="1"/>
    <xf numFmtId="0" fontId="42" fillId="4" borderId="0" xfId="3" applyFont="1" applyFill="1" applyBorder="1" applyAlignment="1">
      <alignment vertical="center" wrapText="1"/>
    </xf>
    <xf numFmtId="0" fontId="42" fillId="4" borderId="0" xfId="3" applyFont="1" applyFill="1" applyBorder="1" applyAlignment="1">
      <alignment horizontal="center" wrapText="1"/>
    </xf>
    <xf numFmtId="0" fontId="29" fillId="4" borderId="0" xfId="3" applyFont="1" applyFill="1" applyBorder="1" applyAlignment="1">
      <alignment vertical="top"/>
    </xf>
    <xf numFmtId="0" fontId="33" fillId="4" borderId="0" xfId="3" applyFont="1" applyFill="1" applyBorder="1" applyAlignment="1">
      <alignment vertical="top" wrapText="1"/>
    </xf>
    <xf numFmtId="3" fontId="29" fillId="4" borderId="24" xfId="3" applyNumberFormat="1" applyFont="1" applyFill="1" applyBorder="1"/>
    <xf numFmtId="0" fontId="36" fillId="4" borderId="59" xfId="3" applyFont="1" applyFill="1" applyBorder="1" applyAlignment="1">
      <alignment horizontal="center" wrapText="1"/>
    </xf>
    <xf numFmtId="0" fontId="29" fillId="3" borderId="43" xfId="0" applyFont="1" applyFill="1" applyBorder="1" applyAlignment="1">
      <alignment horizontal="center" wrapText="1"/>
    </xf>
    <xf numFmtId="0" fontId="77" fillId="4" borderId="0" xfId="3" applyFont="1" applyFill="1" applyBorder="1" applyAlignment="1">
      <alignment horizontal="left" vertical="center"/>
    </xf>
    <xf numFmtId="166" fontId="29" fillId="4" borderId="53" xfId="3" applyNumberFormat="1" applyFont="1" applyFill="1" applyBorder="1" applyAlignment="1">
      <alignment horizontal="center"/>
    </xf>
    <xf numFmtId="166" fontId="29" fillId="4" borderId="21" xfId="3" applyNumberFormat="1" applyFont="1" applyFill="1" applyBorder="1" applyAlignment="1">
      <alignment horizontal="center"/>
    </xf>
    <xf numFmtId="166" fontId="29" fillId="4" borderId="22" xfId="3" applyNumberFormat="1" applyFont="1" applyFill="1" applyBorder="1" applyAlignment="1">
      <alignment horizontal="center"/>
    </xf>
    <xf numFmtId="164" fontId="29" fillId="4" borderId="0" xfId="3" applyNumberFormat="1" applyFont="1" applyFill="1" applyBorder="1"/>
    <xf numFmtId="166" fontId="29" fillId="4" borderId="62" xfId="3" applyNumberFormat="1" applyFont="1" applyFill="1" applyBorder="1" applyAlignment="1">
      <alignment horizontal="center"/>
    </xf>
    <xf numFmtId="164" fontId="33" fillId="3" borderId="0" xfId="3" applyNumberFormat="1" applyFont="1" applyFill="1"/>
    <xf numFmtId="164" fontId="42" fillId="3" borderId="0" xfId="3" applyNumberFormat="1" applyFont="1" applyFill="1"/>
    <xf numFmtId="0" fontId="29" fillId="4" borderId="0" xfId="19" applyFont="1" applyFill="1" applyBorder="1"/>
    <xf numFmtId="0" fontId="36" fillId="4" borderId="34" xfId="19" applyFont="1" applyFill="1" applyBorder="1" applyAlignment="1">
      <alignment horizontal="right" vertical="center"/>
    </xf>
    <xf numFmtId="0" fontId="36" fillId="4" borderId="34" xfId="19" applyFont="1" applyFill="1" applyBorder="1" applyAlignment="1">
      <alignment horizontal="center" vertical="center"/>
    </xf>
    <xf numFmtId="0" fontId="36" fillId="4" borderId="56" xfId="19" applyFont="1" applyFill="1" applyBorder="1" applyAlignment="1">
      <alignment horizontal="right" vertical="center"/>
    </xf>
    <xf numFmtId="165" fontId="36" fillId="4" borderId="35" xfId="19" applyNumberFormat="1" applyFont="1" applyFill="1" applyBorder="1" applyAlignment="1">
      <alignment horizontal="right"/>
    </xf>
    <xf numFmtId="165" fontId="36" fillId="4" borderId="0" xfId="19" applyNumberFormat="1" applyFont="1" applyFill="1" applyBorder="1" applyAlignment="1">
      <alignment horizontal="right"/>
    </xf>
    <xf numFmtId="165" fontId="36" fillId="4" borderId="34" xfId="19" applyNumberFormat="1" applyFont="1" applyFill="1" applyBorder="1" applyAlignment="1">
      <alignment horizontal="right"/>
    </xf>
    <xf numFmtId="0" fontId="36" fillId="4" borderId="83" xfId="19" applyFont="1" applyFill="1" applyBorder="1" applyAlignment="1">
      <alignment horizontal="center" vertical="center"/>
    </xf>
    <xf numFmtId="166" fontId="36" fillId="4" borderId="85" xfId="19" applyNumberFormat="1" applyFont="1" applyFill="1" applyBorder="1" applyAlignment="1">
      <alignment horizontal="right"/>
    </xf>
    <xf numFmtId="166" fontId="36" fillId="4" borderId="62" xfId="19" applyNumberFormat="1" applyFont="1" applyFill="1" applyBorder="1" applyAlignment="1">
      <alignment horizontal="right"/>
    </xf>
    <xf numFmtId="166" fontId="36" fillId="4" borderId="83" xfId="19" applyNumberFormat="1" applyFont="1" applyFill="1" applyBorder="1" applyAlignment="1">
      <alignment horizontal="right"/>
    </xf>
    <xf numFmtId="0" fontId="29" fillId="4" borderId="24" xfId="19" applyFont="1" applyFill="1" applyBorder="1"/>
    <xf numFmtId="165" fontId="36" fillId="4" borderId="84" xfId="19" applyNumberFormat="1" applyFont="1" applyFill="1" applyBorder="1" applyAlignment="1">
      <alignment horizontal="right"/>
    </xf>
    <xf numFmtId="165" fontId="36" fillId="4" borderId="11" xfId="19" applyNumberFormat="1" applyFont="1" applyFill="1" applyBorder="1" applyAlignment="1">
      <alignment horizontal="right"/>
    </xf>
    <xf numFmtId="165" fontId="36" fillId="4" borderId="56" xfId="19" applyNumberFormat="1" applyFont="1" applyFill="1" applyBorder="1" applyAlignment="1">
      <alignment horizontal="right"/>
    </xf>
    <xf numFmtId="0" fontId="29" fillId="4" borderId="24" xfId="19" applyFont="1" applyFill="1" applyBorder="1" applyAlignment="1">
      <alignment horizontal="right" vertical="center" wrapText="1"/>
    </xf>
    <xf numFmtId="166" fontId="49" fillId="3" borderId="54" xfId="3" applyNumberFormat="1" applyFont="1" applyFill="1" applyBorder="1" applyAlignment="1">
      <alignment horizontal="right"/>
    </xf>
    <xf numFmtId="167" fontId="29" fillId="4" borderId="54" xfId="0" applyNumberFormat="1" applyFont="1" applyFill="1" applyBorder="1"/>
    <xf numFmtId="171" fontId="37" fillId="4" borderId="0" xfId="56" applyNumberFormat="1" applyFont="1" applyFill="1" applyBorder="1"/>
    <xf numFmtId="0" fontId="37" fillId="4" borderId="21" xfId="56" applyFont="1" applyFill="1" applyBorder="1"/>
    <xf numFmtId="167" fontId="37" fillId="4" borderId="21" xfId="56" applyNumberFormat="1" applyFont="1" applyFill="1" applyBorder="1"/>
    <xf numFmtId="0" fontId="42" fillId="4" borderId="0" xfId="56" applyFont="1" applyFill="1" applyBorder="1"/>
    <xf numFmtId="167" fontId="42" fillId="4" borderId="0" xfId="56" applyNumberFormat="1" applyFont="1" applyFill="1" applyBorder="1"/>
    <xf numFmtId="166" fontId="37" fillId="4" borderId="0" xfId="56" applyNumberFormat="1" applyFont="1" applyFill="1"/>
    <xf numFmtId="166" fontId="29" fillId="4" borderId="0" xfId="0" applyNumberFormat="1" applyFont="1" applyFill="1"/>
    <xf numFmtId="0" fontId="50" fillId="4" borderId="0" xfId="19" applyFont="1" applyFill="1" applyBorder="1" applyAlignment="1">
      <alignment horizontal="right"/>
    </xf>
    <xf numFmtId="2" fontId="33" fillId="3" borderId="0" xfId="3" applyNumberFormat="1" applyFont="1" applyFill="1"/>
    <xf numFmtId="16" fontId="33" fillId="3" borderId="0" xfId="3" applyNumberFormat="1" applyFont="1" applyFill="1"/>
    <xf numFmtId="0" fontId="39" fillId="4" borderId="0" xfId="3" applyFont="1" applyFill="1" applyBorder="1" applyAlignment="1"/>
    <xf numFmtId="0" fontId="29" fillId="3" borderId="0" xfId="0" applyFont="1" applyFill="1" applyBorder="1" applyAlignment="1">
      <alignment horizontal="center" wrapText="1"/>
    </xf>
    <xf numFmtId="3" fontId="49" fillId="4" borderId="0" xfId="0" applyNumberFormat="1" applyFont="1" applyFill="1"/>
    <xf numFmtId="2" fontId="49" fillId="4" borderId="0" xfId="0" applyNumberFormat="1" applyFont="1" applyFill="1"/>
    <xf numFmtId="0" fontId="29" fillId="4" borderId="0" xfId="3" applyFont="1" applyFill="1" applyBorder="1" applyAlignment="1">
      <alignment horizontal="right"/>
    </xf>
    <xf numFmtId="167" fontId="29" fillId="3" borderId="0" xfId="15" applyNumberFormat="1" applyFont="1" applyFill="1"/>
    <xf numFmtId="0" fontId="33" fillId="4" borderId="21" xfId="3" applyFont="1" applyFill="1" applyBorder="1"/>
    <xf numFmtId="0" fontId="29" fillId="3" borderId="24" xfId="0" applyFont="1" applyFill="1" applyBorder="1" applyAlignment="1">
      <alignment vertical="center"/>
    </xf>
    <xf numFmtId="3" fontId="45" fillId="3" borderId="7" xfId="0" applyNumberFormat="1" applyFont="1" applyFill="1" applyBorder="1" applyAlignment="1">
      <alignment vertical="center" wrapText="1"/>
    </xf>
    <xf numFmtId="3" fontId="45" fillId="3" borderId="54" xfId="0" applyNumberFormat="1" applyFont="1" applyFill="1" applyBorder="1" applyAlignment="1">
      <alignment vertical="center" wrapText="1"/>
    </xf>
    <xf numFmtId="3" fontId="33" fillId="3" borderId="11" xfId="0" applyNumberFormat="1" applyFont="1" applyFill="1" applyBorder="1"/>
    <xf numFmtId="3" fontId="33" fillId="3" borderId="21" xfId="0" applyNumberFormat="1" applyFont="1" applyFill="1" applyBorder="1"/>
    <xf numFmtId="3" fontId="33" fillId="3" borderId="53" xfId="0" applyNumberFormat="1" applyFont="1" applyFill="1" applyBorder="1"/>
    <xf numFmtId="1" fontId="33" fillId="3" borderId="11" xfId="0" applyNumberFormat="1" applyFont="1" applyFill="1" applyBorder="1"/>
    <xf numFmtId="1" fontId="33" fillId="3" borderId="21" xfId="0" applyNumberFormat="1" applyFont="1" applyFill="1" applyBorder="1"/>
    <xf numFmtId="1" fontId="33" fillId="3" borderId="53" xfId="0" applyNumberFormat="1" applyFont="1" applyFill="1" applyBorder="1"/>
    <xf numFmtId="0" fontId="79" fillId="4" borderId="0" xfId="0" applyFont="1" applyFill="1" applyBorder="1" applyAlignment="1">
      <alignment horizontal="left" vertical="center" wrapText="1"/>
    </xf>
    <xf numFmtId="0" fontId="81" fillId="3" borderId="0" xfId="3" applyFont="1" applyFill="1" applyBorder="1" applyAlignment="1">
      <alignment horizontal="right" vertical="center"/>
    </xf>
    <xf numFmtId="3" fontId="29" fillId="3" borderId="0" xfId="0" applyNumberFormat="1" applyFont="1" applyFill="1" applyBorder="1" applyAlignment="1">
      <alignment vertical="center"/>
    </xf>
    <xf numFmtId="0" fontId="78" fillId="3" borderId="0" xfId="0" applyFont="1" applyFill="1"/>
    <xf numFmtId="1" fontId="83" fillId="3" borderId="0" xfId="0" applyNumberFormat="1" applyFont="1" applyFill="1" applyAlignment="1">
      <alignment horizontal="right" vertical="center" wrapText="1"/>
    </xf>
    <xf numFmtId="1" fontId="83" fillId="3" borderId="0" xfId="0" applyNumberFormat="1" applyFont="1" applyFill="1" applyBorder="1" applyAlignment="1">
      <alignment horizontal="right" vertical="center" wrapText="1"/>
    </xf>
    <xf numFmtId="0" fontId="83" fillId="3" borderId="24" xfId="0" applyFont="1" applyFill="1" applyBorder="1" applyAlignment="1">
      <alignment horizontal="right" vertical="center" wrapText="1"/>
    </xf>
    <xf numFmtId="0" fontId="75" fillId="4" borderId="0" xfId="0" applyFont="1" applyFill="1" applyBorder="1" applyAlignment="1">
      <alignment vertical="center"/>
    </xf>
    <xf numFmtId="164" fontId="33" fillId="3" borderId="0" xfId="0" applyNumberFormat="1" applyFont="1" applyFill="1" applyBorder="1"/>
    <xf numFmtId="0" fontId="31" fillId="4" borderId="0" xfId="3" applyFont="1" applyFill="1" applyBorder="1" applyAlignment="1">
      <alignment horizontal="right" vertical="top" wrapText="1"/>
    </xf>
    <xf numFmtId="0" fontId="47" fillId="3" borderId="0" xfId="0" applyFont="1" applyFill="1" applyBorder="1" applyAlignment="1">
      <alignment wrapText="1"/>
    </xf>
    <xf numFmtId="3" fontId="29" fillId="4" borderId="30" xfId="3" applyNumberFormat="1" applyFont="1" applyFill="1" applyBorder="1" applyAlignment="1">
      <alignment vertical="center"/>
    </xf>
    <xf numFmtId="3" fontId="29" fillId="4" borderId="13" xfId="3" applyNumberFormat="1" applyFont="1" applyFill="1" applyBorder="1" applyAlignment="1">
      <alignment horizontal="right" vertical="center"/>
    </xf>
    <xf numFmtId="3" fontId="29" fillId="4" borderId="30" xfId="3" applyNumberFormat="1" applyFont="1" applyFill="1" applyBorder="1" applyAlignment="1">
      <alignment horizontal="right" vertical="center"/>
    </xf>
    <xf numFmtId="3" fontId="29" fillId="4" borderId="82" xfId="3" applyNumberFormat="1" applyFont="1" applyFill="1" applyBorder="1" applyAlignment="1">
      <alignment horizontal="right" vertical="center"/>
    </xf>
    <xf numFmtId="3" fontId="29" fillId="4" borderId="9" xfId="3" applyNumberFormat="1" applyFont="1" applyFill="1" applyBorder="1" applyAlignment="1">
      <alignment vertical="center"/>
    </xf>
    <xf numFmtId="3" fontId="33" fillId="3" borderId="11" xfId="3" applyNumberFormat="1" applyFont="1" applyFill="1" applyBorder="1"/>
    <xf numFmtId="0" fontId="65" fillId="4" borderId="54" xfId="3" applyFont="1" applyFill="1" applyBorder="1" applyAlignment="1">
      <alignment horizontal="right" wrapText="1"/>
    </xf>
    <xf numFmtId="0" fontId="65" fillId="4" borderId="54" xfId="3" applyFont="1" applyFill="1" applyBorder="1" applyAlignment="1">
      <alignment horizontal="left" wrapText="1"/>
    </xf>
    <xf numFmtId="0" fontId="65" fillId="4" borderId="0" xfId="3" applyFont="1" applyFill="1" applyBorder="1" applyAlignment="1">
      <alignment horizontal="right" wrapText="1"/>
    </xf>
    <xf numFmtId="0" fontId="65" fillId="4" borderId="0" xfId="3" applyFont="1" applyFill="1" applyBorder="1" applyAlignment="1">
      <alignment horizontal="left" wrapText="1"/>
    </xf>
    <xf numFmtId="0" fontId="33" fillId="4" borderId="44" xfId="3" applyFont="1" applyFill="1" applyBorder="1" applyAlignment="1">
      <alignment vertical="top"/>
    </xf>
    <xf numFmtId="0" fontId="31" fillId="4" borderId="23" xfId="3" applyFont="1" applyFill="1" applyBorder="1" applyAlignment="1">
      <alignment horizontal="right" vertical="top"/>
    </xf>
    <xf numFmtId="0" fontId="33" fillId="4" borderId="54" xfId="3" applyFont="1" applyFill="1" applyBorder="1" applyAlignment="1">
      <alignment horizontal="center"/>
    </xf>
    <xf numFmtId="0" fontId="33" fillId="4" borderId="54" xfId="3" applyFont="1" applyFill="1" applyBorder="1"/>
    <xf numFmtId="164" fontId="29" fillId="4" borderId="54" xfId="1" applyNumberFormat="1" applyFont="1" applyFill="1" applyBorder="1" applyAlignment="1">
      <alignment vertical="center"/>
    </xf>
    <xf numFmtId="167" fontId="29" fillId="4" borderId="54" xfId="19" applyNumberFormat="1" applyFont="1" applyFill="1" applyBorder="1" applyAlignment="1">
      <alignment vertical="center"/>
    </xf>
    <xf numFmtId="49" fontId="31" fillId="4" borderId="58" xfId="3" applyNumberFormat="1" applyFont="1" applyFill="1" applyBorder="1" applyAlignment="1">
      <alignment horizontal="center" wrapText="1"/>
    </xf>
    <xf numFmtId="0" fontId="33" fillId="4" borderId="11" xfId="3" applyFont="1" applyFill="1" applyBorder="1" applyAlignment="1">
      <alignment vertical="center"/>
    </xf>
    <xf numFmtId="0" fontId="33" fillId="4" borderId="21" xfId="3" applyFont="1" applyFill="1" applyBorder="1" applyAlignment="1">
      <alignment vertical="center"/>
    </xf>
    <xf numFmtId="167" fontId="29" fillId="4" borderId="87" xfId="3" applyNumberFormat="1" applyFont="1" applyFill="1" applyBorder="1" applyAlignment="1">
      <alignment horizontal="right" vertical="center"/>
    </xf>
    <xf numFmtId="166" fontId="29" fillId="4" borderId="51" xfId="3" applyNumberFormat="1" applyFont="1" applyFill="1" applyBorder="1" applyAlignment="1">
      <alignment horizontal="center" vertical="center"/>
    </xf>
    <xf numFmtId="3" fontId="29" fillId="4" borderId="0" xfId="3" applyNumberFormat="1" applyFont="1" applyFill="1" applyBorder="1" applyAlignment="1">
      <alignment horizontal="right" vertical="center"/>
    </xf>
    <xf numFmtId="0" fontId="29" fillId="4" borderId="0" xfId="0" applyFont="1" applyFill="1" applyBorder="1" applyAlignment="1">
      <alignment horizontal="right" vertical="center"/>
    </xf>
    <xf numFmtId="3" fontId="73" fillId="3" borderId="0" xfId="3" applyNumberFormat="1" applyFont="1" applyFill="1" applyBorder="1"/>
    <xf numFmtId="3" fontId="9" fillId="3" borderId="0" xfId="3" applyNumberFormat="1" applyFill="1" applyBorder="1"/>
    <xf numFmtId="0" fontId="29" fillId="4" borderId="22" xfId="3" applyFont="1" applyFill="1" applyBorder="1" applyAlignment="1">
      <alignment horizontal="center" vertical="center"/>
    </xf>
    <xf numFmtId="167" fontId="29" fillId="4" borderId="89" xfId="3" applyNumberFormat="1" applyFont="1" applyFill="1" applyBorder="1" applyAlignment="1">
      <alignment horizontal="right" vertical="center"/>
    </xf>
    <xf numFmtId="0" fontId="29" fillId="4" borderId="62" xfId="3" applyFont="1" applyFill="1" applyBorder="1" applyAlignment="1">
      <alignment vertical="center" wrapText="1"/>
    </xf>
    <xf numFmtId="0" fontId="29" fillId="4" borderId="89" xfId="3" applyFont="1" applyFill="1" applyBorder="1" applyAlignment="1">
      <alignment horizontal="center" vertical="center"/>
    </xf>
    <xf numFmtId="0" fontId="29" fillId="4" borderId="59" xfId="3" applyFont="1" applyFill="1" applyBorder="1" applyAlignment="1">
      <alignment horizontal="center" textRotation="90" wrapText="1"/>
    </xf>
    <xf numFmtId="0" fontId="75" fillId="4" borderId="56" xfId="19" applyFont="1" applyFill="1" applyBorder="1" applyAlignment="1">
      <alignment horizontal="right" vertical="center"/>
    </xf>
    <xf numFmtId="0" fontId="75" fillId="3" borderId="0" xfId="15" applyFont="1" applyFill="1" applyBorder="1" applyAlignment="1">
      <alignment horizontal="center" vertical="center"/>
    </xf>
    <xf numFmtId="0" fontId="75" fillId="3" borderId="21" xfId="15" applyFont="1" applyFill="1" applyBorder="1" applyAlignment="1">
      <alignment horizontal="center" vertical="center"/>
    </xf>
    <xf numFmtId="0" fontId="84" fillId="4" borderId="21" xfId="3" applyFont="1" applyFill="1" applyBorder="1" applyAlignment="1">
      <alignment horizontal="center" vertical="center"/>
    </xf>
    <xf numFmtId="164" fontId="84" fillId="4" borderId="53" xfId="1" applyNumberFormat="1" applyFont="1" applyFill="1" applyBorder="1" applyAlignment="1">
      <alignment vertical="center"/>
    </xf>
    <xf numFmtId="164" fontId="84" fillId="4" borderId="21" xfId="1" applyNumberFormat="1" applyFont="1" applyFill="1" applyBorder="1" applyAlignment="1">
      <alignment vertical="center"/>
    </xf>
    <xf numFmtId="166" fontId="29" fillId="4" borderId="0" xfId="3" applyNumberFormat="1" applyFont="1" applyFill="1" applyBorder="1" applyAlignment="1">
      <alignment horizontal="right"/>
    </xf>
    <xf numFmtId="9" fontId="29" fillId="3" borderId="0" xfId="1" applyNumberFormat="1" applyFont="1" applyFill="1" applyBorder="1" applyAlignment="1">
      <alignment horizontal="center"/>
    </xf>
    <xf numFmtId="166" fontId="29" fillId="3" borderId="0" xfId="1" applyNumberFormat="1" applyFont="1" applyFill="1" applyBorder="1" applyAlignment="1">
      <alignment horizontal="center"/>
    </xf>
    <xf numFmtId="166" fontId="36" fillId="4" borderId="0" xfId="19" applyNumberFormat="1" applyFont="1" applyFill="1" applyBorder="1" applyAlignment="1">
      <alignment horizontal="right"/>
    </xf>
    <xf numFmtId="166" fontId="36" fillId="4" borderId="34" xfId="19" applyNumberFormat="1" applyFont="1" applyFill="1" applyBorder="1" applyAlignment="1">
      <alignment horizontal="right"/>
    </xf>
    <xf numFmtId="166" fontId="36" fillId="4" borderId="35" xfId="19" applyNumberFormat="1" applyFont="1" applyFill="1" applyBorder="1" applyAlignment="1">
      <alignment horizontal="right"/>
    </xf>
    <xf numFmtId="0" fontId="75" fillId="4" borderId="90" xfId="19" applyFont="1" applyFill="1" applyBorder="1" applyAlignment="1">
      <alignment horizontal="right" vertical="center"/>
    </xf>
    <xf numFmtId="0" fontId="29" fillId="4" borderId="83" xfId="19" applyFont="1" applyFill="1" applyBorder="1" applyAlignment="1">
      <alignment horizontal="center" vertical="center"/>
    </xf>
    <xf numFmtId="166" fontId="29" fillId="4" borderId="85" xfId="19" applyNumberFormat="1" applyFont="1" applyFill="1" applyBorder="1" applyAlignment="1">
      <alignment horizontal="right"/>
    </xf>
    <xf numFmtId="166" fontId="29" fillId="4" borderId="62" xfId="19" applyNumberFormat="1" applyFont="1" applyFill="1" applyBorder="1" applyAlignment="1">
      <alignment horizontal="right"/>
    </xf>
    <xf numFmtId="166" fontId="29" fillId="4" borderId="83" xfId="19" applyNumberFormat="1" applyFont="1" applyFill="1" applyBorder="1" applyAlignment="1">
      <alignment horizontal="right"/>
    </xf>
    <xf numFmtId="165" fontId="29" fillId="4" borderId="0" xfId="19" applyNumberFormat="1" applyFont="1" applyFill="1" applyBorder="1" applyAlignment="1">
      <alignment horizontal="right" vertical="center" wrapText="1"/>
    </xf>
    <xf numFmtId="167" fontId="33" fillId="4" borderId="0" xfId="3" applyNumberFormat="1" applyFont="1" applyFill="1"/>
    <xf numFmtId="0" fontId="29" fillId="4" borderId="51" xfId="3" applyFont="1" applyFill="1" applyBorder="1" applyAlignment="1">
      <alignment horizontal="center" wrapText="1"/>
    </xf>
    <xf numFmtId="0" fontId="29" fillId="4" borderId="0" xfId="3" applyFont="1" applyFill="1" applyBorder="1" applyAlignment="1">
      <alignment horizontal="center"/>
    </xf>
    <xf numFmtId="0" fontId="29" fillId="4" borderId="3" xfId="3" applyFont="1" applyFill="1" applyBorder="1" applyAlignment="1">
      <alignment horizontal="center"/>
    </xf>
    <xf numFmtId="0" fontId="9" fillId="4" borderId="0" xfId="3" applyFill="1" applyBorder="1"/>
    <xf numFmtId="0" fontId="9" fillId="4" borderId="0" xfId="3" applyFill="1" applyBorder="1" applyAlignment="1">
      <alignment vertical="center"/>
    </xf>
    <xf numFmtId="0" fontId="29" fillId="4" borderId="11" xfId="19" applyFont="1" applyFill="1" applyBorder="1" applyAlignment="1">
      <alignment horizontal="center" vertical="center"/>
    </xf>
    <xf numFmtId="3" fontId="29" fillId="4" borderId="0" xfId="3" applyNumberFormat="1" applyFont="1" applyFill="1" applyBorder="1" applyAlignment="1">
      <alignment horizontal="right" vertical="center"/>
    </xf>
    <xf numFmtId="0" fontId="77" fillId="4" borderId="92" xfId="3" applyFont="1" applyFill="1" applyBorder="1" applyAlignment="1"/>
    <xf numFmtId="0" fontId="77" fillId="4" borderId="92" xfId="3" applyFont="1" applyFill="1" applyBorder="1" applyAlignment="1">
      <alignment horizontal="left"/>
    </xf>
    <xf numFmtId="0" fontId="54" fillId="4" borderId="92" xfId="3" applyFont="1" applyFill="1" applyBorder="1" applyAlignment="1">
      <alignment vertical="center"/>
    </xf>
    <xf numFmtId="0" fontId="72" fillId="3" borderId="0" xfId="3" applyFont="1" applyFill="1" applyBorder="1" applyAlignment="1">
      <alignment horizontal="right"/>
    </xf>
    <xf numFmtId="0" fontId="77" fillId="4" borderId="92" xfId="3" applyFont="1" applyFill="1" applyBorder="1" applyAlignment="1">
      <alignment wrapText="1"/>
    </xf>
    <xf numFmtId="0" fontId="78" fillId="4" borderId="92" xfId="3" applyFont="1" applyFill="1" applyBorder="1" applyAlignment="1">
      <alignment vertical="center" wrapText="1"/>
    </xf>
    <xf numFmtId="0" fontId="87" fillId="4" borderId="92" xfId="3" applyFont="1" applyFill="1" applyBorder="1" applyAlignment="1">
      <alignment vertical="center"/>
    </xf>
    <xf numFmtId="0" fontId="72" fillId="3" borderId="0" xfId="3" applyFont="1" applyFill="1" applyBorder="1" applyAlignment="1">
      <alignment horizontal="left" vertical="center"/>
    </xf>
    <xf numFmtId="0" fontId="88" fillId="4" borderId="93" xfId="3" applyFont="1" applyFill="1" applyBorder="1" applyAlignment="1">
      <alignment horizontal="center" vertical="center"/>
    </xf>
    <xf numFmtId="0" fontId="88" fillId="4" borderId="0" xfId="3" applyFont="1" applyFill="1" applyBorder="1" applyAlignment="1">
      <alignment horizontal="center" vertical="center"/>
    </xf>
    <xf numFmtId="0" fontId="89" fillId="4" borderId="92" xfId="3" applyFont="1" applyFill="1" applyBorder="1" applyAlignment="1">
      <alignment vertical="center"/>
    </xf>
    <xf numFmtId="0" fontId="61" fillId="4" borderId="92" xfId="3" applyFont="1" applyFill="1" applyBorder="1" applyAlignment="1">
      <alignment vertical="center"/>
    </xf>
    <xf numFmtId="0" fontId="29" fillId="3" borderId="92" xfId="3" applyFont="1" applyFill="1" applyBorder="1" applyAlignment="1">
      <alignment horizontal="left"/>
    </xf>
    <xf numFmtId="0" fontId="90" fillId="4" borderId="92" xfId="3" applyFont="1" applyFill="1" applyBorder="1" applyAlignment="1">
      <alignment horizontal="right" vertical="center"/>
    </xf>
    <xf numFmtId="0" fontId="72" fillId="3" borderId="0" xfId="3" applyFont="1" applyFill="1" applyBorder="1" applyAlignment="1">
      <alignment horizontal="right" vertical="center"/>
    </xf>
    <xf numFmtId="0" fontId="72" fillId="3" borderId="0" xfId="3" applyFont="1" applyFill="1" applyBorder="1"/>
    <xf numFmtId="0" fontId="72" fillId="3" borderId="0" xfId="3" applyFont="1" applyFill="1" applyBorder="1" applyAlignment="1">
      <alignment horizontal="right" wrapText="1"/>
    </xf>
    <xf numFmtId="0" fontId="91" fillId="4" borderId="0" xfId="3" applyFont="1" applyFill="1" applyBorder="1"/>
    <xf numFmtId="0" fontId="91" fillId="0" borderId="0" xfId="3" applyFont="1" applyFill="1" applyBorder="1"/>
    <xf numFmtId="0" fontId="91" fillId="3" borderId="0" xfId="3" applyFont="1" applyFill="1" applyBorder="1"/>
    <xf numFmtId="0" fontId="88" fillId="4" borderId="0" xfId="3" applyFont="1" applyFill="1" applyBorder="1" applyAlignment="1">
      <alignment horizontal="left" vertical="center"/>
    </xf>
    <xf numFmtId="0" fontId="92" fillId="4" borderId="0" xfId="3" applyFont="1" applyFill="1" applyBorder="1" applyAlignment="1">
      <alignment horizontal="right"/>
    </xf>
    <xf numFmtId="0" fontId="77" fillId="4" borderId="92" xfId="3" applyFont="1" applyFill="1" applyBorder="1" applyAlignment="1">
      <alignment vertical="center"/>
    </xf>
    <xf numFmtId="0" fontId="76" fillId="3" borderId="0" xfId="3" applyFont="1" applyFill="1" applyBorder="1" applyAlignment="1">
      <alignment vertical="center"/>
    </xf>
    <xf numFmtId="0" fontId="76" fillId="3" borderId="0" xfId="3" applyFont="1" applyFill="1" applyBorder="1" applyAlignment="1">
      <alignment horizontal="left" vertical="center" wrapText="1"/>
    </xf>
    <xf numFmtId="0" fontId="76" fillId="3" borderId="0" xfId="3" applyFont="1" applyFill="1" applyBorder="1"/>
    <xf numFmtId="0" fontId="76" fillId="4" borderId="0" xfId="0" applyFont="1" applyFill="1" applyBorder="1" applyAlignment="1">
      <alignment horizontal="left" vertical="center" wrapText="1"/>
    </xf>
    <xf numFmtId="0" fontId="76" fillId="3" borderId="0" xfId="3" applyFont="1" applyFill="1" applyBorder="1" applyAlignment="1">
      <alignment horizontal="left" vertical="center"/>
    </xf>
    <xf numFmtId="0" fontId="76" fillId="3" borderId="0" xfId="3" applyFont="1" applyFill="1" applyBorder="1" applyAlignment="1">
      <alignment vertical="center" wrapText="1"/>
    </xf>
    <xf numFmtId="0" fontId="76" fillId="3" borderId="0" xfId="3" applyFont="1" applyFill="1" applyBorder="1" applyAlignment="1">
      <alignment wrapText="1"/>
    </xf>
    <xf numFmtId="0" fontId="76" fillId="3" borderId="0" xfId="3" applyFont="1" applyFill="1" applyBorder="1" applyAlignment="1"/>
    <xf numFmtId="0" fontId="88" fillId="4" borderId="92" xfId="3" applyFont="1" applyFill="1" applyBorder="1" applyAlignment="1">
      <alignment horizontal="left" vertical="center"/>
    </xf>
    <xf numFmtId="0" fontId="91" fillId="4" borderId="0" xfId="3" applyFont="1" applyFill="1" applyBorder="1" applyAlignment="1">
      <alignment vertical="center"/>
    </xf>
    <xf numFmtId="0" fontId="88" fillId="4" borderId="0" xfId="3" applyFont="1" applyFill="1" applyBorder="1" applyAlignment="1">
      <alignment horizontal="left"/>
    </xf>
    <xf numFmtId="167" fontId="36" fillId="4" borderId="88" xfId="3" applyNumberFormat="1" applyFont="1" applyFill="1" applyBorder="1" applyAlignment="1">
      <alignment horizontal="right" vertical="center"/>
    </xf>
    <xf numFmtId="167" fontId="36" fillId="4" borderId="88" xfId="19" applyNumberFormat="1" applyFont="1" applyFill="1" applyBorder="1" applyAlignment="1">
      <alignment vertical="center"/>
    </xf>
    <xf numFmtId="167" fontId="36" fillId="4" borderId="89" xfId="3" applyNumberFormat="1" applyFont="1" applyFill="1" applyBorder="1" applyAlignment="1">
      <alignment vertical="center"/>
    </xf>
    <xf numFmtId="167" fontId="36" fillId="4" borderId="88" xfId="3" applyNumberFormat="1" applyFont="1" applyFill="1" applyBorder="1" applyAlignment="1">
      <alignment vertical="center"/>
    </xf>
    <xf numFmtId="167" fontId="36" fillId="4" borderId="89" xfId="3" applyNumberFormat="1" applyFont="1" applyFill="1" applyBorder="1" applyAlignment="1">
      <alignment horizontal="right" vertical="center"/>
    </xf>
    <xf numFmtId="0" fontId="29" fillId="4" borderId="88" xfId="3" applyFont="1" applyFill="1" applyBorder="1" applyAlignment="1">
      <alignment horizontal="right" vertical="center"/>
    </xf>
    <xf numFmtId="164" fontId="29" fillId="4" borderId="51" xfId="1" applyNumberFormat="1" applyFont="1" applyFill="1" applyBorder="1" applyAlignment="1">
      <alignment vertical="center"/>
    </xf>
    <xf numFmtId="164" fontId="29" fillId="4" borderId="10" xfId="1" applyNumberFormat="1" applyFont="1" applyFill="1" applyBorder="1" applyAlignment="1">
      <alignment vertical="center"/>
    </xf>
    <xf numFmtId="164" fontId="29" fillId="4" borderId="3" xfId="1" applyNumberFormat="1" applyFont="1" applyFill="1" applyBorder="1" applyAlignment="1">
      <alignment vertical="center"/>
    </xf>
    <xf numFmtId="164" fontId="36" fillId="4" borderId="88" xfId="1" applyNumberFormat="1" applyFont="1" applyFill="1" applyBorder="1" applyAlignment="1">
      <alignment horizontal="right" vertical="center"/>
    </xf>
    <xf numFmtId="164" fontId="36" fillId="4" borderId="89" xfId="1" applyNumberFormat="1" applyFont="1" applyFill="1" applyBorder="1" applyAlignment="1">
      <alignment vertical="center"/>
    </xf>
    <xf numFmtId="0" fontId="29" fillId="4" borderId="88" xfId="3" applyFont="1" applyFill="1" applyBorder="1"/>
    <xf numFmtId="166" fontId="29" fillId="4" borderId="11" xfId="3" applyNumberFormat="1" applyFont="1" applyFill="1" applyBorder="1" applyAlignment="1">
      <alignment horizontal="center"/>
    </xf>
    <xf numFmtId="0" fontId="29" fillId="3" borderId="88" xfId="3" applyFont="1" applyFill="1" applyBorder="1" applyAlignment="1">
      <alignment horizontal="right"/>
    </xf>
    <xf numFmtId="167" fontId="29" fillId="3" borderId="88" xfId="3" applyNumberFormat="1" applyFont="1" applyFill="1" applyBorder="1" applyAlignment="1">
      <alignment horizontal="right"/>
    </xf>
    <xf numFmtId="164" fontId="29" fillId="3" borderId="88" xfId="1" applyNumberFormat="1" applyFont="1" applyFill="1" applyBorder="1" applyAlignment="1">
      <alignment horizontal="center"/>
    </xf>
    <xf numFmtId="167" fontId="29" fillId="3" borderId="88" xfId="1" applyNumberFormat="1" applyFont="1" applyFill="1" applyBorder="1" applyAlignment="1">
      <alignment horizontal="right"/>
    </xf>
    <xf numFmtId="0" fontId="33" fillId="3" borderId="88" xfId="3" applyFont="1" applyFill="1" applyBorder="1"/>
    <xf numFmtId="164" fontId="29" fillId="3" borderId="89" xfId="1" applyNumberFormat="1" applyFont="1" applyFill="1" applyBorder="1" applyAlignment="1">
      <alignment horizontal="center"/>
    </xf>
    <xf numFmtId="164" fontId="29" fillId="4" borderId="51" xfId="1" applyNumberFormat="1" applyFont="1" applyFill="1" applyBorder="1" applyAlignment="1">
      <alignment horizontal="right"/>
    </xf>
    <xf numFmtId="164" fontId="29" fillId="4" borderId="3" xfId="1" applyNumberFormat="1" applyFont="1" applyFill="1" applyBorder="1" applyAlignment="1">
      <alignment horizontal="right"/>
    </xf>
    <xf numFmtId="164" fontId="29" fillId="4" borderId="10" xfId="1" applyNumberFormat="1" applyFont="1" applyFill="1" applyBorder="1" applyAlignment="1">
      <alignment horizontal="right"/>
    </xf>
    <xf numFmtId="0" fontId="29" fillId="4" borderId="0" xfId="3" applyFont="1" applyFill="1" applyBorder="1" applyAlignment="1">
      <alignment horizontal="center" vertical="center" wrapText="1"/>
    </xf>
    <xf numFmtId="0" fontId="31" fillId="4" borderId="0" xfId="3" applyFont="1" applyFill="1" applyBorder="1" applyAlignment="1">
      <alignment horizontal="right" vertical="top" wrapText="1"/>
    </xf>
    <xf numFmtId="0" fontId="72" fillId="4" borderId="34" xfId="19" applyFont="1" applyFill="1" applyBorder="1" applyAlignment="1">
      <alignment horizontal="right" vertical="center"/>
    </xf>
    <xf numFmtId="0" fontId="36" fillId="4" borderId="0" xfId="19" applyFont="1" applyFill="1" applyBorder="1" applyAlignment="1">
      <alignment horizontal="right"/>
    </xf>
    <xf numFmtId="0" fontId="36" fillId="4" borderId="62" xfId="19" applyFont="1" applyFill="1" applyBorder="1" applyAlignment="1">
      <alignment horizontal="right"/>
    </xf>
    <xf numFmtId="0" fontId="29" fillId="4" borderId="35" xfId="19" applyFont="1" applyFill="1" applyBorder="1" applyAlignment="1">
      <alignment horizontal="right"/>
    </xf>
    <xf numFmtId="165" fontId="29" fillId="4" borderId="89" xfId="19" applyNumberFormat="1" applyFont="1" applyFill="1" applyBorder="1" applyAlignment="1">
      <alignment horizontal="center"/>
    </xf>
    <xf numFmtId="0" fontId="29" fillId="4" borderId="0" xfId="19" applyFont="1" applyFill="1" applyBorder="1" applyAlignment="1">
      <alignment horizontal="center" vertical="center"/>
    </xf>
    <xf numFmtId="165" fontId="29" fillId="4" borderId="88" xfId="19" applyNumberFormat="1" applyFont="1" applyFill="1" applyBorder="1" applyAlignment="1">
      <alignment horizontal="center"/>
    </xf>
    <xf numFmtId="0" fontId="75" fillId="4" borderId="56" xfId="19" applyFont="1" applyFill="1" applyBorder="1" applyAlignment="1">
      <alignment horizontal="center" vertical="center"/>
    </xf>
    <xf numFmtId="0" fontId="72" fillId="4" borderId="34" xfId="19" applyFont="1" applyFill="1" applyBorder="1" applyAlignment="1">
      <alignment horizontal="center" vertical="center"/>
    </xf>
    <xf numFmtId="0" fontId="42" fillId="4" borderId="0" xfId="19" applyFont="1" applyFill="1" applyBorder="1" applyAlignment="1">
      <alignment horizontal="right"/>
    </xf>
    <xf numFmtId="0" fontId="33" fillId="4" borderId="0" xfId="19" applyFont="1" applyFill="1" applyAlignment="1">
      <alignment horizontal="center"/>
    </xf>
    <xf numFmtId="0" fontId="33" fillId="3" borderId="89" xfId="3" applyFont="1" applyFill="1" applyBorder="1"/>
    <xf numFmtId="166" fontId="49" fillId="3" borderId="89" xfId="3" applyNumberFormat="1" applyFont="1" applyFill="1" applyBorder="1" applyAlignment="1">
      <alignment horizontal="right"/>
    </xf>
    <xf numFmtId="0" fontId="39" fillId="4" borderId="62" xfId="3" applyFont="1" applyFill="1" applyBorder="1" applyAlignment="1">
      <alignment wrapText="1"/>
    </xf>
    <xf numFmtId="0" fontId="29" fillId="4" borderId="57" xfId="0" applyFont="1" applyFill="1" applyBorder="1"/>
    <xf numFmtId="3" fontId="29" fillId="4" borderId="88" xfId="3" applyNumberFormat="1" applyFont="1" applyFill="1" applyBorder="1" applyAlignment="1">
      <alignment vertical="center"/>
    </xf>
    <xf numFmtId="0" fontId="29" fillId="4" borderId="3" xfId="3" applyFont="1" applyFill="1" applyBorder="1" applyAlignment="1">
      <alignment horizontal="center" vertical="center" wrapText="1"/>
    </xf>
    <xf numFmtId="0" fontId="29" fillId="4" borderId="0" xfId="3" applyFont="1" applyFill="1" applyBorder="1" applyAlignment="1">
      <alignment horizontal="right"/>
    </xf>
    <xf numFmtId="0" fontId="29" fillId="4" borderId="62" xfId="3" applyFont="1" applyFill="1" applyBorder="1" applyAlignment="1">
      <alignment horizontal="center" wrapText="1"/>
    </xf>
    <xf numFmtId="3" fontId="29" fillId="4" borderId="88" xfId="3" applyNumberFormat="1" applyFont="1" applyFill="1" applyBorder="1" applyAlignment="1">
      <alignment horizontal="right" vertical="center"/>
    </xf>
    <xf numFmtId="0" fontId="50" fillId="4" borderId="0" xfId="3" applyFont="1" applyFill="1" applyBorder="1"/>
    <xf numFmtId="167" fontId="42" fillId="4" borderId="0" xfId="3" applyNumberFormat="1" applyFont="1" applyFill="1" applyBorder="1"/>
    <xf numFmtId="1" fontId="29" fillId="4" borderId="0" xfId="3" applyNumberFormat="1" applyFont="1" applyFill="1" applyBorder="1" applyAlignment="1"/>
    <xf numFmtId="0" fontId="29" fillId="4" borderId="30" xfId="3" applyFont="1" applyFill="1" applyBorder="1" applyAlignment="1">
      <alignment horizontal="right"/>
    </xf>
    <xf numFmtId="3" fontId="29" fillId="4" borderId="51" xfId="3" applyNumberFormat="1" applyFont="1" applyFill="1" applyBorder="1" applyAlignment="1">
      <alignment horizontal="right" vertical="center"/>
    </xf>
    <xf numFmtId="0" fontId="75" fillId="4" borderId="3" xfId="3" applyFont="1" applyFill="1" applyBorder="1" applyAlignment="1">
      <alignment horizontal="center" vertical="center" wrapText="1"/>
    </xf>
    <xf numFmtId="0" fontId="72" fillId="4" borderId="3" xfId="3" applyFont="1" applyFill="1" applyBorder="1" applyAlignment="1">
      <alignment horizontal="center" vertical="center" wrapText="1"/>
    </xf>
    <xf numFmtId="0" fontId="29" fillId="4" borderId="92" xfId="3" applyFont="1" applyFill="1" applyBorder="1"/>
    <xf numFmtId="0" fontId="29" fillId="4" borderId="92" xfId="3" applyFont="1" applyFill="1" applyBorder="1" applyAlignment="1">
      <alignment horizontal="center" vertical="center" wrapText="1"/>
    </xf>
    <xf numFmtId="0" fontId="29" fillId="4" borderId="60" xfId="0" applyFont="1" applyFill="1" applyBorder="1" applyAlignment="1">
      <alignment horizontal="right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right" vertical="center" wrapText="1"/>
    </xf>
    <xf numFmtId="0" fontId="29" fillId="3" borderId="0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 vertical="top" wrapText="1"/>
    </xf>
    <xf numFmtId="0" fontId="29" fillId="3" borderId="21" xfId="0" applyFont="1" applyFill="1" applyBorder="1" applyAlignment="1">
      <alignment horizontal="center" vertical="top" wrapText="1"/>
    </xf>
    <xf numFmtId="0" fontId="29" fillId="3" borderId="24" xfId="0" applyFont="1" applyFill="1" applyBorder="1" applyAlignment="1">
      <alignment horizontal="center" vertical="top" wrapText="1"/>
    </xf>
    <xf numFmtId="0" fontId="38" fillId="4" borderId="53" xfId="0" applyFont="1" applyFill="1" applyBorder="1" applyAlignment="1">
      <alignment horizontal="center" wrapText="1"/>
    </xf>
    <xf numFmtId="166" fontId="29" fillId="3" borderId="54" xfId="3" applyNumberFormat="1" applyFont="1" applyFill="1" applyBorder="1" applyAlignment="1"/>
    <xf numFmtId="166" fontId="29" fillId="3" borderId="54" xfId="3" applyNumberFormat="1" applyFont="1" applyFill="1" applyBorder="1" applyAlignment="1">
      <alignment horizontal="left"/>
    </xf>
    <xf numFmtId="166" fontId="29" fillId="3" borderId="24" xfId="3" applyNumberFormat="1" applyFont="1" applyFill="1" applyBorder="1" applyAlignment="1"/>
    <xf numFmtId="166" fontId="29" fillId="3" borderId="24" xfId="3" applyNumberFormat="1" applyFont="1" applyFill="1" applyBorder="1" applyAlignment="1">
      <alignment horizontal="left"/>
    </xf>
    <xf numFmtId="166" fontId="29" fillId="4" borderId="24" xfId="3" applyNumberFormat="1" applyFont="1" applyFill="1" applyBorder="1" applyAlignment="1"/>
    <xf numFmtId="166" fontId="29" fillId="4" borderId="24" xfId="3" applyNumberFormat="1" applyFont="1" applyFill="1" applyBorder="1" applyAlignment="1">
      <alignment horizontal="left"/>
    </xf>
    <xf numFmtId="166" fontId="29" fillId="3" borderId="50" xfId="3" applyNumberFormat="1" applyFont="1" applyFill="1" applyBorder="1" applyAlignment="1">
      <alignment horizontal="center"/>
    </xf>
    <xf numFmtId="166" fontId="29" fillId="3" borderId="22" xfId="3" applyNumberFormat="1" applyFont="1" applyFill="1" applyBorder="1" applyAlignment="1">
      <alignment horizontal="center"/>
    </xf>
    <xf numFmtId="166" fontId="29" fillId="3" borderId="24" xfId="3" applyNumberFormat="1" applyFont="1" applyFill="1" applyBorder="1" applyAlignment="1">
      <alignment horizontal="center"/>
    </xf>
    <xf numFmtId="3" fontId="75" fillId="4" borderId="0" xfId="3" applyNumberFormat="1" applyFont="1" applyFill="1" applyBorder="1" applyAlignment="1">
      <alignment horizontal="right"/>
    </xf>
    <xf numFmtId="3" fontId="72" fillId="4" borderId="0" xfId="3" applyNumberFormat="1" applyFont="1" applyFill="1" applyBorder="1"/>
    <xf numFmtId="0" fontId="42" fillId="4" borderId="0" xfId="3" applyFont="1" applyFill="1" applyBorder="1" applyAlignment="1">
      <alignment horizontal="center"/>
    </xf>
    <xf numFmtId="0" fontId="86" fillId="4" borderId="0" xfId="3" applyFont="1" applyFill="1" applyBorder="1" applyAlignment="1">
      <alignment horizontal="center" vertical="center" wrapText="1"/>
    </xf>
    <xf numFmtId="0" fontId="86" fillId="4" borderId="0" xfId="3" applyFont="1" applyFill="1" applyBorder="1" applyAlignment="1">
      <alignment horizontal="center" wrapText="1"/>
    </xf>
    <xf numFmtId="3" fontId="29" fillId="4" borderId="51" xfId="0" applyNumberFormat="1" applyFont="1" applyFill="1" applyBorder="1" applyAlignment="1">
      <alignment horizontal="right" vertical="center" wrapText="1"/>
    </xf>
    <xf numFmtId="3" fontId="29" fillId="4" borderId="20" xfId="0" applyNumberFormat="1" applyFont="1" applyFill="1" applyBorder="1" applyAlignment="1">
      <alignment horizontal="right" vertical="center" wrapText="1"/>
    </xf>
    <xf numFmtId="3" fontId="29" fillId="3" borderId="11" xfId="0" applyNumberFormat="1" applyFont="1" applyFill="1" applyBorder="1" applyAlignment="1">
      <alignment horizontal="right" vertical="center" wrapText="1"/>
    </xf>
    <xf numFmtId="0" fontId="29" fillId="3" borderId="11" xfId="0" applyFont="1" applyFill="1" applyBorder="1" applyAlignment="1">
      <alignment horizontal="center" wrapText="1"/>
    </xf>
    <xf numFmtId="0" fontId="72" fillId="3" borderId="92" xfId="3" applyFont="1" applyFill="1" applyBorder="1" applyAlignment="1"/>
    <xf numFmtId="3" fontId="29" fillId="4" borderId="0" xfId="0" applyNumberFormat="1" applyFont="1" applyFill="1" applyBorder="1" applyAlignment="1">
      <alignment horizontal="right" vertical="center" wrapText="1"/>
    </xf>
    <xf numFmtId="0" fontId="29" fillId="4" borderId="0" xfId="0" applyFont="1" applyFill="1" applyBorder="1" applyAlignment="1">
      <alignment horizontal="right" vertical="center" wrapText="1"/>
    </xf>
    <xf numFmtId="3" fontId="29" fillId="4" borderId="53" xfId="0" applyNumberFormat="1" applyFont="1" applyFill="1" applyBorder="1" applyAlignment="1">
      <alignment horizontal="right" vertical="center" wrapText="1"/>
    </xf>
    <xf numFmtId="3" fontId="29" fillId="3" borderId="0" xfId="0" applyNumberFormat="1" applyFont="1" applyFill="1" applyBorder="1" applyAlignment="1">
      <alignment horizontal="right" vertical="center" wrapText="1"/>
    </xf>
    <xf numFmtId="3" fontId="29" fillId="3" borderId="3" xfId="0" applyNumberFormat="1" applyFont="1" applyFill="1" applyBorder="1" applyAlignment="1">
      <alignment horizontal="right" vertical="center" wrapText="1"/>
    </xf>
    <xf numFmtId="3" fontId="29" fillId="4" borderId="10" xfId="0" applyNumberFormat="1" applyFont="1" applyFill="1" applyBorder="1" applyAlignment="1">
      <alignment horizontal="right" vertical="center" wrapText="1"/>
    </xf>
    <xf numFmtId="3" fontId="29" fillId="3" borderId="59" xfId="0" applyNumberFormat="1" applyFont="1" applyFill="1" applyBorder="1" applyAlignment="1">
      <alignment vertical="center"/>
    </xf>
    <xf numFmtId="0" fontId="29" fillId="3" borderId="21" xfId="0" applyFont="1" applyFill="1" applyBorder="1" applyAlignment="1">
      <alignment vertical="center"/>
    </xf>
    <xf numFmtId="0" fontId="29" fillId="3" borderId="11" xfId="0" applyFont="1" applyFill="1" applyBorder="1" applyAlignment="1">
      <alignment vertical="center" wrapText="1"/>
    </xf>
    <xf numFmtId="0" fontId="29" fillId="3" borderId="11" xfId="0" applyFont="1" applyFill="1" applyBorder="1" applyAlignment="1">
      <alignment vertical="center"/>
    </xf>
    <xf numFmtId="3" fontId="29" fillId="3" borderId="21" xfId="0" applyNumberFormat="1" applyFont="1" applyFill="1" applyBorder="1" applyAlignment="1">
      <alignment horizontal="right" vertical="center" wrapText="1"/>
    </xf>
    <xf numFmtId="3" fontId="29" fillId="4" borderId="59" xfId="0" applyNumberFormat="1" applyFont="1" applyFill="1" applyBorder="1" applyAlignment="1">
      <alignment horizontal="right" vertical="center" wrapText="1"/>
    </xf>
    <xf numFmtId="0" fontId="29" fillId="3" borderId="9" xfId="0" applyFont="1" applyFill="1" applyBorder="1" applyAlignment="1">
      <alignment horizontal="center" vertical="top" wrapText="1"/>
    </xf>
    <xf numFmtId="3" fontId="29" fillId="4" borderId="26" xfId="0" applyNumberFormat="1" applyFont="1" applyFill="1" applyBorder="1" applyAlignment="1">
      <alignment horizontal="right" vertical="center" wrapText="1"/>
    </xf>
    <xf numFmtId="3" fontId="29" fillId="4" borderId="75" xfId="0" applyNumberFormat="1" applyFont="1" applyFill="1" applyBorder="1" applyAlignment="1">
      <alignment horizontal="right" vertical="center" wrapText="1"/>
    </xf>
    <xf numFmtId="3" fontId="29" fillId="4" borderId="87" xfId="0" applyNumberFormat="1" applyFont="1" applyFill="1" applyBorder="1" applyAlignment="1">
      <alignment horizontal="right" vertical="center" wrapText="1"/>
    </xf>
    <xf numFmtId="0" fontId="29" fillId="3" borderId="9" xfId="0" applyFont="1" applyFill="1" applyBorder="1" applyAlignment="1">
      <alignment vertical="center"/>
    </xf>
    <xf numFmtId="0" fontId="29" fillId="3" borderId="12" xfId="0" applyFont="1" applyFill="1" applyBorder="1" applyAlignment="1">
      <alignment vertical="center" wrapText="1"/>
    </xf>
    <xf numFmtId="0" fontId="29" fillId="3" borderId="12" xfId="0" applyFont="1" applyFill="1" applyBorder="1" applyAlignment="1">
      <alignment vertical="center"/>
    </xf>
    <xf numFmtId="3" fontId="29" fillId="3" borderId="12" xfId="0" applyNumberFormat="1" applyFont="1" applyFill="1" applyBorder="1" applyAlignment="1">
      <alignment horizontal="right" vertical="center" wrapText="1"/>
    </xf>
    <xf numFmtId="0" fontId="33" fillId="3" borderId="87" xfId="0" applyFont="1" applyFill="1" applyBorder="1"/>
    <xf numFmtId="0" fontId="29" fillId="3" borderId="53" xfId="0" applyFont="1" applyFill="1" applyBorder="1" applyAlignment="1">
      <alignment horizontal="center" wrapText="1"/>
    </xf>
    <xf numFmtId="0" fontId="29" fillId="3" borderId="26" xfId="0" applyFont="1" applyFill="1" applyBorder="1" applyAlignment="1">
      <alignment horizontal="center" wrapText="1"/>
    </xf>
    <xf numFmtId="3" fontId="29" fillId="4" borderId="12" xfId="0" applyNumberFormat="1" applyFont="1" applyFill="1" applyBorder="1" applyAlignment="1">
      <alignment horizontal="right" vertical="center" wrapText="1"/>
    </xf>
    <xf numFmtId="3" fontId="29" fillId="4" borderId="9" xfId="0" applyNumberFormat="1" applyFont="1" applyFill="1" applyBorder="1" applyAlignment="1">
      <alignment horizontal="right" vertical="center" wrapText="1"/>
    </xf>
    <xf numFmtId="3" fontId="29" fillId="4" borderId="94" xfId="0" applyNumberFormat="1" applyFont="1" applyFill="1" applyBorder="1" applyAlignment="1">
      <alignment horizontal="right" vertical="center" wrapText="1"/>
    </xf>
    <xf numFmtId="166" fontId="33" fillId="3" borderId="0" xfId="0" applyNumberFormat="1" applyFont="1" applyFill="1"/>
    <xf numFmtId="3" fontId="42" fillId="29" borderId="3" xfId="0" applyNumberFormat="1" applyFont="1" applyFill="1" applyBorder="1" applyAlignment="1">
      <alignment horizontal="right" vertical="center" wrapText="1"/>
    </xf>
    <xf numFmtId="3" fontId="29" fillId="28" borderId="3" xfId="0" applyNumberFormat="1" applyFont="1" applyFill="1" applyBorder="1" applyAlignment="1">
      <alignment horizontal="right" vertical="center" wrapText="1"/>
    </xf>
    <xf numFmtId="3" fontId="29" fillId="30" borderId="3" xfId="0" applyNumberFormat="1" applyFont="1" applyFill="1" applyBorder="1" applyAlignment="1">
      <alignment horizontal="right" vertical="center" wrapText="1"/>
    </xf>
    <xf numFmtId="3" fontId="29" fillId="30" borderId="21" xfId="0" applyNumberFormat="1" applyFont="1" applyFill="1" applyBorder="1" applyAlignment="1">
      <alignment horizontal="right" vertical="center" wrapText="1"/>
    </xf>
    <xf numFmtId="3" fontId="29" fillId="25" borderId="76" xfId="0" applyNumberFormat="1" applyFont="1" applyFill="1" applyBorder="1" applyAlignment="1">
      <alignment horizontal="right" vertical="center" wrapText="1"/>
    </xf>
    <xf numFmtId="3" fontId="29" fillId="25" borderId="3" xfId="0" applyNumberFormat="1" applyFont="1" applyFill="1" applyBorder="1" applyAlignment="1">
      <alignment horizontal="right" vertical="center" wrapText="1"/>
    </xf>
    <xf numFmtId="0" fontId="29" fillId="4" borderId="88" xfId="0" applyFont="1" applyFill="1" applyBorder="1" applyAlignment="1">
      <alignment vertical="center" wrapText="1"/>
    </xf>
    <xf numFmtId="0" fontId="29" fillId="4" borderId="0" xfId="3" applyFont="1" applyFill="1" applyBorder="1" applyAlignment="1">
      <alignment horizontal="center" vertical="center" wrapText="1"/>
    </xf>
    <xf numFmtId="0" fontId="33" fillId="4" borderId="0" xfId="3" applyFont="1" applyFill="1" applyBorder="1" applyAlignment="1">
      <alignment horizontal="center" vertical="center" wrapText="1"/>
    </xf>
    <xf numFmtId="0" fontId="29" fillId="4" borderId="3" xfId="3" applyFont="1" applyFill="1" applyBorder="1" applyAlignment="1">
      <alignment horizontal="center" vertical="center" wrapText="1"/>
    </xf>
    <xf numFmtId="0" fontId="29" fillId="4" borderId="0" xfId="3" applyFont="1" applyFill="1" applyBorder="1" applyAlignment="1">
      <alignment horizontal="right"/>
    </xf>
    <xf numFmtId="0" fontId="29" fillId="4" borderId="0" xfId="3" applyFont="1" applyFill="1" applyBorder="1" applyAlignment="1">
      <alignment horizontal="center" wrapText="1"/>
    </xf>
    <xf numFmtId="20" fontId="29" fillId="4" borderId="0" xfId="3" applyNumberFormat="1" applyFont="1" applyFill="1" applyBorder="1" applyAlignment="1">
      <alignment horizontal="center" vertical="center"/>
    </xf>
    <xf numFmtId="0" fontId="31" fillId="4" borderId="0" xfId="3" applyFont="1" applyFill="1" applyBorder="1" applyAlignment="1">
      <alignment horizontal="right" vertical="top" wrapText="1"/>
    </xf>
    <xf numFmtId="0" fontId="29" fillId="4" borderId="21" xfId="3" applyFont="1" applyFill="1" applyBorder="1" applyAlignment="1">
      <alignment horizontal="center" vertical="center" wrapText="1"/>
    </xf>
    <xf numFmtId="167" fontId="36" fillId="4" borderId="11" xfId="3" applyNumberFormat="1" applyFont="1" applyFill="1" applyBorder="1" applyAlignment="1">
      <alignment horizontal="right" vertical="center"/>
    </xf>
    <xf numFmtId="167" fontId="36" fillId="4" borderId="21" xfId="3" applyNumberFormat="1" applyFont="1" applyFill="1" applyBorder="1" applyAlignment="1">
      <alignment horizontal="right" vertical="center"/>
    </xf>
    <xf numFmtId="167" fontId="36" fillId="4" borderId="53" xfId="3" applyNumberFormat="1" applyFont="1" applyFill="1" applyBorder="1" applyAlignment="1">
      <alignment horizontal="right" vertical="center"/>
    </xf>
    <xf numFmtId="167" fontId="75" fillId="4" borderId="11" xfId="3" applyNumberFormat="1" applyFont="1" applyFill="1" applyBorder="1" applyAlignment="1">
      <alignment horizontal="right" vertical="center"/>
    </xf>
    <xf numFmtId="0" fontId="44" fillId="26" borderId="0" xfId="3" applyFont="1" applyFill="1"/>
    <xf numFmtId="0" fontId="46" fillId="26" borderId="0" xfId="3" applyFont="1" applyFill="1" applyAlignment="1">
      <alignment horizontal="center"/>
    </xf>
    <xf numFmtId="168" fontId="46" fillId="26" borderId="0" xfId="3" applyNumberFormat="1" applyFont="1" applyFill="1"/>
    <xf numFmtId="165" fontId="46" fillId="26" borderId="0" xfId="3" applyNumberFormat="1" applyFont="1" applyFill="1"/>
    <xf numFmtId="166" fontId="46" fillId="26" borderId="0" xfId="3" applyNumberFormat="1" applyFont="1" applyFill="1"/>
    <xf numFmtId="0" fontId="46" fillId="26" borderId="0" xfId="3" applyFont="1" applyFill="1"/>
    <xf numFmtId="165" fontId="46" fillId="26" borderId="0" xfId="3" applyNumberFormat="1" applyFont="1" applyFill="1" applyAlignment="1">
      <alignment horizontal="right"/>
    </xf>
    <xf numFmtId="165" fontId="46" fillId="26" borderId="0" xfId="19" applyNumberFormat="1" applyFont="1" applyFill="1"/>
    <xf numFmtId="0" fontId="46" fillId="26" borderId="0" xfId="19" applyFont="1" applyFill="1"/>
    <xf numFmtId="0" fontId="88" fillId="4" borderId="0" xfId="3" applyFont="1" applyFill="1" applyBorder="1" applyAlignment="1">
      <alignment horizontal="left" vertical="top"/>
    </xf>
    <xf numFmtId="169" fontId="46" fillId="3" borderId="0" xfId="1" applyNumberFormat="1" applyFont="1" applyFill="1"/>
    <xf numFmtId="0" fontId="29" fillId="4" borderId="0" xfId="3" applyFont="1" applyFill="1" applyBorder="1" applyAlignment="1">
      <alignment horizontal="right"/>
    </xf>
    <xf numFmtId="0" fontId="29" fillId="4" borderId="20" xfId="3" applyFont="1" applyFill="1" applyBorder="1" applyAlignment="1">
      <alignment horizontal="center" textRotation="90" wrapText="1"/>
    </xf>
    <xf numFmtId="14" fontId="29" fillId="4" borderId="62" xfId="3" applyNumberFormat="1" applyFont="1" applyFill="1" applyBorder="1" applyAlignment="1">
      <alignment textRotation="90" wrapText="1"/>
    </xf>
    <xf numFmtId="0" fontId="29" fillId="4" borderId="74" xfId="3" applyFont="1" applyFill="1" applyBorder="1" applyAlignment="1">
      <alignment horizontal="center" textRotation="90" wrapText="1"/>
    </xf>
    <xf numFmtId="0" fontId="37" fillId="4" borderId="3" xfId="56" applyFont="1" applyFill="1" applyBorder="1" applyAlignment="1">
      <alignment horizontal="center"/>
    </xf>
    <xf numFmtId="0" fontId="33" fillId="4" borderId="24" xfId="3" applyFont="1" applyFill="1" applyBorder="1" applyAlignment="1"/>
    <xf numFmtId="0" fontId="37" fillId="4" borderId="20" xfId="56" applyFont="1" applyFill="1" applyBorder="1" applyAlignment="1">
      <alignment horizontal="center" textRotation="90"/>
    </xf>
    <xf numFmtId="0" fontId="37" fillId="4" borderId="60" xfId="56" applyFont="1" applyFill="1" applyBorder="1"/>
    <xf numFmtId="20" fontId="29" fillId="4" borderId="89" xfId="3" applyNumberFormat="1" applyFont="1" applyFill="1" applyBorder="1" applyAlignment="1">
      <alignment horizontal="right" vertical="center"/>
    </xf>
    <xf numFmtId="20" fontId="29" fillId="4" borderId="62" xfId="3" applyNumberFormat="1" applyFont="1" applyFill="1" applyBorder="1" applyAlignment="1">
      <alignment horizontal="right" vertical="center"/>
    </xf>
    <xf numFmtId="0" fontId="77" fillId="4" borderId="0" xfId="3" applyFont="1" applyFill="1" applyBorder="1" applyAlignment="1">
      <alignment vertical="center"/>
    </xf>
    <xf numFmtId="0" fontId="72" fillId="3" borderId="0" xfId="3" applyFont="1" applyFill="1" applyBorder="1" applyAlignment="1"/>
    <xf numFmtId="166" fontId="37" fillId="4" borderId="0" xfId="56" applyNumberFormat="1" applyFont="1" applyFill="1" applyBorder="1" applyAlignment="1">
      <alignment horizontal="center"/>
    </xf>
    <xf numFmtId="167" fontId="75" fillId="4" borderId="10" xfId="3" applyNumberFormat="1" applyFont="1" applyFill="1" applyBorder="1" applyAlignment="1">
      <alignment horizontal="right" vertical="center"/>
    </xf>
    <xf numFmtId="167" fontId="75" fillId="4" borderId="75" xfId="3" applyNumberFormat="1" applyFont="1" applyFill="1" applyBorder="1" applyAlignment="1">
      <alignment horizontal="right" vertical="center"/>
    </xf>
    <xf numFmtId="173" fontId="37" fillId="4" borderId="0" xfId="56" applyNumberFormat="1" applyFont="1" applyFill="1" applyBorder="1"/>
    <xf numFmtId="0" fontId="33" fillId="4" borderId="22" xfId="3" applyFont="1" applyFill="1" applyBorder="1" applyAlignment="1"/>
    <xf numFmtId="0" fontId="46" fillId="4" borderId="0" xfId="0" applyFont="1" applyFill="1" applyAlignment="1"/>
    <xf numFmtId="172" fontId="46" fillId="4" borderId="0" xfId="0" applyNumberFormat="1" applyFont="1" applyFill="1"/>
    <xf numFmtId="166" fontId="46" fillId="4" borderId="0" xfId="0" applyNumberFormat="1" applyFont="1" applyFill="1"/>
    <xf numFmtId="0" fontId="46" fillId="4" borderId="0" xfId="0" applyFont="1" applyFill="1"/>
    <xf numFmtId="164" fontId="29" fillId="4" borderId="11" xfId="1" applyNumberFormat="1" applyFont="1" applyFill="1" applyBorder="1"/>
    <xf numFmtId="164" fontId="29" fillId="4" borderId="21" xfId="1" applyNumberFormat="1" applyFont="1" applyFill="1" applyBorder="1"/>
    <xf numFmtId="164" fontId="29" fillId="4" borderId="10" xfId="1" applyNumberFormat="1" applyFont="1" applyFill="1" applyBorder="1" applyAlignment="1">
      <alignment horizontal="center"/>
    </xf>
    <xf numFmtId="164" fontId="29" fillId="4" borderId="3" xfId="1" applyNumberFormat="1" applyFont="1" applyFill="1" applyBorder="1" applyAlignment="1">
      <alignment horizontal="center"/>
    </xf>
    <xf numFmtId="3" fontId="29" fillId="4" borderId="0" xfId="3" applyNumberFormat="1" applyFont="1" applyFill="1" applyBorder="1" applyAlignment="1"/>
    <xf numFmtId="1" fontId="29" fillId="4" borderId="0" xfId="1" applyNumberFormat="1" applyFont="1" applyFill="1" applyBorder="1"/>
    <xf numFmtId="1" fontId="42" fillId="4" borderId="0" xfId="3" applyNumberFormat="1" applyFont="1" applyFill="1" applyBorder="1"/>
    <xf numFmtId="1" fontId="42" fillId="4" borderId="0" xfId="1" applyNumberFormat="1" applyFont="1" applyFill="1" applyBorder="1"/>
    <xf numFmtId="0" fontId="42" fillId="4" borderId="0" xfId="3" applyFont="1" applyFill="1" applyBorder="1" applyAlignment="1"/>
    <xf numFmtId="3" fontId="42" fillId="4" borderId="0" xfId="3" applyNumberFormat="1" applyFont="1" applyFill="1" applyBorder="1" applyAlignment="1"/>
    <xf numFmtId="0" fontId="31" fillId="4" borderId="0" xfId="3" applyFont="1" applyFill="1" applyBorder="1" applyAlignment="1">
      <alignment horizontal="right"/>
    </xf>
    <xf numFmtId="3" fontId="31" fillId="4" borderId="51" xfId="3" applyNumberFormat="1" applyFont="1" applyFill="1" applyBorder="1" applyAlignment="1">
      <alignment horizontal="right" vertical="center"/>
    </xf>
    <xf numFmtId="167" fontId="29" fillId="4" borderId="51" xfId="3" applyNumberFormat="1" applyFont="1" applyFill="1" applyBorder="1" applyAlignment="1">
      <alignment horizontal="center"/>
    </xf>
    <xf numFmtId="167" fontId="29" fillId="4" borderId="10" xfId="3" applyNumberFormat="1" applyFont="1" applyFill="1" applyBorder="1" applyAlignment="1">
      <alignment horizontal="center"/>
    </xf>
    <xf numFmtId="167" fontId="29" fillId="4" borderId="3" xfId="3" applyNumberFormat="1" applyFont="1" applyFill="1" applyBorder="1" applyAlignment="1">
      <alignment horizontal="center"/>
    </xf>
    <xf numFmtId="167" fontId="31" fillId="4" borderId="51" xfId="3" applyNumberFormat="1" applyFont="1" applyFill="1" applyBorder="1" applyAlignment="1">
      <alignment horizontal="center"/>
    </xf>
    <xf numFmtId="166" fontId="29" fillId="4" borderId="10" xfId="3" applyNumberFormat="1" applyFont="1" applyFill="1" applyBorder="1" applyAlignment="1">
      <alignment horizontal="center"/>
    </xf>
    <xf numFmtId="166" fontId="29" fillId="4" borderId="51" xfId="3" applyNumberFormat="1" applyFont="1" applyFill="1" applyBorder="1" applyAlignment="1">
      <alignment horizontal="center"/>
    </xf>
    <xf numFmtId="170" fontId="75" fillId="4" borderId="0" xfId="3" applyNumberFormat="1" applyFont="1" applyFill="1" applyBorder="1" applyAlignment="1">
      <alignment horizontal="right"/>
    </xf>
    <xf numFmtId="170" fontId="72" fillId="4" borderId="0" xfId="3" applyNumberFormat="1" applyFont="1" applyFill="1" applyBorder="1"/>
    <xf numFmtId="164" fontId="29" fillId="4" borderId="51" xfId="1" applyNumberFormat="1" applyFont="1" applyFill="1" applyBorder="1" applyAlignment="1">
      <alignment horizontal="center"/>
    </xf>
    <xf numFmtId="164" fontId="31" fillId="4" borderId="51" xfId="1" applyNumberFormat="1" applyFont="1" applyFill="1" applyBorder="1" applyAlignment="1">
      <alignment horizontal="center"/>
    </xf>
    <xf numFmtId="164" fontId="29" fillId="4" borderId="51" xfId="3" applyNumberFormat="1" applyFont="1" applyFill="1" applyBorder="1" applyAlignment="1">
      <alignment horizontal="center"/>
    </xf>
    <xf numFmtId="164" fontId="29" fillId="4" borderId="10" xfId="3" applyNumberFormat="1" applyFont="1" applyFill="1" applyBorder="1" applyAlignment="1">
      <alignment horizontal="center"/>
    </xf>
    <xf numFmtId="164" fontId="29" fillId="4" borderId="0" xfId="3" applyNumberFormat="1" applyFont="1" applyFill="1" applyBorder="1" applyAlignment="1">
      <alignment horizontal="center"/>
    </xf>
    <xf numFmtId="164" fontId="31" fillId="4" borderId="51" xfId="3" applyNumberFormat="1" applyFont="1" applyFill="1" applyBorder="1" applyAlignment="1">
      <alignment horizontal="center"/>
    </xf>
    <xf numFmtId="0" fontId="29" fillId="4" borderId="0" xfId="3" applyFont="1" applyFill="1" applyBorder="1" applyAlignment="1">
      <alignment horizontal="center" vertical="center" wrapText="1"/>
    </xf>
    <xf numFmtId="0" fontId="33" fillId="4" borderId="0" xfId="3" applyFont="1" applyFill="1" applyBorder="1" applyAlignment="1">
      <alignment horizontal="center" vertical="center" wrapText="1"/>
    </xf>
    <xf numFmtId="0" fontId="29" fillId="4" borderId="3" xfId="3" applyFont="1" applyFill="1" applyBorder="1" applyAlignment="1">
      <alignment horizontal="center" vertical="center" wrapText="1"/>
    </xf>
    <xf numFmtId="0" fontId="29" fillId="4" borderId="0" xfId="3" applyFont="1" applyFill="1" applyBorder="1" applyAlignment="1">
      <alignment horizontal="right"/>
    </xf>
    <xf numFmtId="0" fontId="29" fillId="4" borderId="0" xfId="3" applyFont="1" applyFill="1" applyBorder="1" applyAlignment="1">
      <alignment horizontal="center" wrapText="1"/>
    </xf>
    <xf numFmtId="0" fontId="31" fillId="4" borderId="0" xfId="3" applyFont="1" applyFill="1" applyBorder="1" applyAlignment="1">
      <alignment horizontal="right" vertical="top" wrapText="1"/>
    </xf>
    <xf numFmtId="0" fontId="29" fillId="4" borderId="21" xfId="3" applyFont="1" applyFill="1" applyBorder="1" applyAlignment="1">
      <alignment horizontal="center" vertical="center" wrapText="1"/>
    </xf>
    <xf numFmtId="3" fontId="31" fillId="4" borderId="0" xfId="3" applyNumberFormat="1" applyFont="1" applyFill="1" applyBorder="1" applyAlignment="1">
      <alignment horizontal="right" vertical="center"/>
    </xf>
    <xf numFmtId="3" fontId="51" fillId="0" borderId="0" xfId="0" applyNumberFormat="1" applyFont="1" applyBorder="1" applyAlignment="1">
      <alignment horizontal="right" vertical="center"/>
    </xf>
    <xf numFmtId="0" fontId="29" fillId="4" borderId="0" xfId="3" applyFont="1" applyFill="1" applyBorder="1" applyAlignment="1">
      <alignment horizontal="right"/>
    </xf>
    <xf numFmtId="0" fontId="29" fillId="4" borderId="24" xfId="3" applyFont="1" applyFill="1" applyBorder="1" applyAlignment="1">
      <alignment horizontal="right"/>
    </xf>
    <xf numFmtId="4" fontId="94" fillId="0" borderId="0" xfId="0" applyNumberFormat="1" applyFont="1" applyAlignment="1">
      <alignment horizontal="right" vertical="center"/>
    </xf>
    <xf numFmtId="0" fontId="33" fillId="4" borderId="0" xfId="3" applyFont="1" applyFill="1" applyBorder="1" applyAlignment="1">
      <alignment horizontal="center" vertical="center"/>
    </xf>
    <xf numFmtId="0" fontId="29" fillId="4" borderId="0" xfId="15" applyFont="1" applyFill="1" applyBorder="1" applyAlignment="1">
      <alignment horizontal="center" vertical="center"/>
    </xf>
    <xf numFmtId="0" fontId="29" fillId="3" borderId="22" xfId="15" applyFont="1" applyFill="1" applyBorder="1" applyAlignment="1">
      <alignment horizontal="center" wrapText="1"/>
    </xf>
    <xf numFmtId="167" fontId="33" fillId="4" borderId="0" xfId="3" applyNumberFormat="1" applyFont="1" applyFill="1" applyBorder="1"/>
    <xf numFmtId="170" fontId="33" fillId="4" borderId="0" xfId="3" applyNumberFormat="1" applyFont="1" applyFill="1" applyBorder="1"/>
    <xf numFmtId="1" fontId="33" fillId="4" borderId="0" xfId="3" applyNumberFormat="1" applyFont="1" applyFill="1"/>
    <xf numFmtId="166" fontId="27" fillId="24" borderId="0" xfId="0" applyNumberFormat="1" applyFont="1" applyFill="1" applyBorder="1" applyAlignment="1">
      <alignment horizontal="right" vertical="center"/>
    </xf>
    <xf numFmtId="1" fontId="33" fillId="4" borderId="21" xfId="3" applyNumberFormat="1" applyFont="1" applyFill="1" applyBorder="1"/>
    <xf numFmtId="3" fontId="33" fillId="4" borderId="0" xfId="3" applyNumberFormat="1" applyFont="1" applyFill="1" applyBorder="1" applyAlignment="1">
      <alignment horizontal="right"/>
    </xf>
    <xf numFmtId="3" fontId="33" fillId="4" borderId="0" xfId="3" applyNumberFormat="1" applyFont="1" applyFill="1" applyAlignment="1">
      <alignment horizontal="right"/>
    </xf>
    <xf numFmtId="3" fontId="52" fillId="24" borderId="0" xfId="0" applyNumberFormat="1" applyFont="1" applyFill="1" applyBorder="1" applyAlignment="1">
      <alignment horizontal="right" vertical="center"/>
    </xf>
    <xf numFmtId="3" fontId="33" fillId="24" borderId="0" xfId="0" applyNumberFormat="1" applyFont="1" applyFill="1" applyBorder="1" applyAlignment="1">
      <alignment horizontal="right" vertical="center"/>
    </xf>
    <xf numFmtId="2" fontId="42" fillId="4" borderId="0" xfId="3" applyNumberFormat="1" applyFont="1" applyFill="1" applyBorder="1" applyAlignment="1">
      <alignment horizontal="center"/>
    </xf>
    <xf numFmtId="1" fontId="42" fillId="4" borderId="0" xfId="3" applyNumberFormat="1" applyFont="1" applyFill="1" applyBorder="1" applyAlignment="1">
      <alignment horizontal="right"/>
    </xf>
    <xf numFmtId="167" fontId="33" fillId="3" borderId="0" xfId="15" applyNumberFormat="1" applyFont="1" applyFill="1"/>
    <xf numFmtId="0" fontId="29" fillId="3" borderId="62" xfId="15" applyFont="1" applyFill="1" applyBorder="1" applyAlignment="1">
      <alignment horizontal="right"/>
    </xf>
    <xf numFmtId="0" fontId="29" fillId="0" borderId="62" xfId="15" applyFont="1" applyFill="1" applyBorder="1" applyAlignment="1">
      <alignment horizontal="right"/>
    </xf>
    <xf numFmtId="0" fontId="29" fillId="3" borderId="11" xfId="15" applyFont="1" applyFill="1" applyBorder="1"/>
    <xf numFmtId="0" fontId="29" fillId="3" borderId="22" xfId="15" applyFont="1" applyFill="1" applyBorder="1" applyAlignment="1">
      <alignment horizontal="right" vertical="center" wrapText="1"/>
    </xf>
    <xf numFmtId="0" fontId="77" fillId="4" borderId="92" xfId="15" applyFont="1" applyFill="1" applyBorder="1" applyAlignment="1">
      <alignment vertical="center"/>
    </xf>
    <xf numFmtId="167" fontId="29" fillId="3" borderId="24" xfId="15" applyNumberFormat="1" applyFont="1" applyFill="1" applyBorder="1"/>
    <xf numFmtId="0" fontId="29" fillId="3" borderId="24" xfId="15" applyFont="1" applyFill="1" applyBorder="1" applyAlignment="1">
      <alignment horizontal="center" wrapText="1"/>
    </xf>
    <xf numFmtId="0" fontId="29" fillId="3" borderId="3" xfId="15" applyFont="1" applyFill="1" applyBorder="1" applyAlignment="1">
      <alignment horizontal="center" wrapText="1"/>
    </xf>
    <xf numFmtId="0" fontId="29" fillId="3" borderId="62" xfId="15" applyFont="1" applyFill="1" applyBorder="1" applyAlignment="1">
      <alignment horizontal="right" vertical="center" wrapText="1"/>
    </xf>
    <xf numFmtId="4" fontId="29" fillId="3" borderId="0" xfId="15" applyNumberFormat="1" applyFont="1" applyFill="1"/>
    <xf numFmtId="0" fontId="29" fillId="3" borderId="0" xfId="15" applyFont="1" applyFill="1" applyBorder="1" applyAlignment="1"/>
    <xf numFmtId="1" fontId="29" fillId="3" borderId="0" xfId="15" applyNumberFormat="1" applyFont="1" applyFill="1" applyBorder="1" applyAlignment="1"/>
    <xf numFmtId="167" fontId="29" fillId="3" borderId="0" xfId="15" applyNumberFormat="1" applyFont="1" applyFill="1" applyBorder="1" applyAlignment="1"/>
    <xf numFmtId="3" fontId="29" fillId="3" borderId="0" xfId="15" applyNumberFormat="1" applyFont="1" applyFill="1" applyBorder="1" applyAlignment="1"/>
    <xf numFmtId="3" fontId="33" fillId="3" borderId="0" xfId="15" applyNumberFormat="1" applyFont="1" applyFill="1"/>
    <xf numFmtId="0" fontId="29" fillId="3" borderId="22" xfId="15" applyFont="1" applyFill="1" applyBorder="1" applyAlignment="1">
      <alignment horizontal="right" wrapText="1"/>
    </xf>
    <xf numFmtId="0" fontId="29" fillId="3" borderId="21" xfId="15" applyFont="1" applyFill="1" applyBorder="1" applyAlignment="1">
      <alignment horizontal="center" wrapText="1"/>
    </xf>
    <xf numFmtId="0" fontId="33" fillId="3" borderId="0" xfId="15" applyFont="1" applyFill="1" applyBorder="1" applyAlignment="1"/>
    <xf numFmtId="0" fontId="29" fillId="3" borderId="0" xfId="15" applyFont="1" applyFill="1" applyBorder="1" applyAlignment="1">
      <alignment vertical="top" wrapText="1"/>
    </xf>
    <xf numFmtId="0" fontId="29" fillId="3" borderId="96" xfId="15" applyFont="1" applyFill="1" applyBorder="1" applyAlignment="1">
      <alignment horizontal="center" wrapText="1"/>
    </xf>
    <xf numFmtId="167" fontId="33" fillId="3" borderId="0" xfId="15" applyNumberFormat="1" applyFont="1" applyFill="1" applyAlignment="1">
      <alignment horizontal="right"/>
    </xf>
    <xf numFmtId="1" fontId="33" fillId="3" borderId="0" xfId="15" applyNumberFormat="1" applyFont="1" applyFill="1"/>
    <xf numFmtId="1" fontId="29" fillId="3" borderId="0" xfId="15" applyNumberFormat="1" applyFont="1" applyFill="1"/>
    <xf numFmtId="0" fontId="29" fillId="4" borderId="0" xfId="3" applyFont="1" applyFill="1" applyBorder="1" applyAlignment="1">
      <alignment horizontal="center" vertical="center" wrapText="1"/>
    </xf>
    <xf numFmtId="0" fontId="29" fillId="4" borderId="0" xfId="3" applyFont="1" applyFill="1" applyBorder="1" applyAlignment="1">
      <alignment horizontal="right"/>
    </xf>
    <xf numFmtId="0" fontId="29" fillId="4" borderId="24" xfId="3" applyFont="1" applyFill="1" applyBorder="1" applyAlignment="1">
      <alignment horizontal="right"/>
    </xf>
    <xf numFmtId="0" fontId="29" fillId="4" borderId="22" xfId="3" applyFont="1" applyFill="1" applyBorder="1" applyAlignment="1">
      <alignment horizontal="center"/>
    </xf>
    <xf numFmtId="0" fontId="31" fillId="4" borderId="0" xfId="3" applyFont="1" applyFill="1" applyBorder="1" applyAlignment="1">
      <alignment horizontal="right" vertical="top" wrapText="1"/>
    </xf>
    <xf numFmtId="0" fontId="29" fillId="4" borderId="59" xfId="3" applyFont="1" applyFill="1" applyBorder="1" applyAlignment="1">
      <alignment horizontal="center" wrapText="1"/>
    </xf>
    <xf numFmtId="0" fontId="29" fillId="4" borderId="60" xfId="3" applyFont="1" applyFill="1" applyBorder="1" applyAlignment="1">
      <alignment horizontal="center" wrapText="1"/>
    </xf>
    <xf numFmtId="0" fontId="29" fillId="4" borderId="58" xfId="3" applyFont="1" applyFill="1" applyBorder="1" applyAlignment="1">
      <alignment horizontal="center" wrapText="1"/>
    </xf>
    <xf numFmtId="0" fontId="76" fillId="4" borderId="0" xfId="0" applyFont="1" applyFill="1" applyBorder="1" applyAlignment="1">
      <alignment horizontal="left" vertical="center" wrapText="1"/>
    </xf>
    <xf numFmtId="0" fontId="31" fillId="4" borderId="58" xfId="3" applyFont="1" applyFill="1" applyBorder="1"/>
    <xf numFmtId="0" fontId="29" fillId="4" borderId="98" xfId="3" applyFont="1" applyFill="1" applyBorder="1"/>
    <xf numFmtId="1" fontId="33" fillId="4" borderId="88" xfId="3" applyNumberFormat="1" applyFont="1" applyFill="1" applyBorder="1"/>
    <xf numFmtId="1" fontId="33" fillId="4" borderId="0" xfId="3" applyNumberFormat="1" applyFont="1" applyFill="1" applyBorder="1"/>
    <xf numFmtId="4" fontId="52" fillId="4" borderId="99" xfId="3" applyNumberFormat="1" applyFont="1" applyFill="1" applyBorder="1" applyAlignment="1">
      <alignment horizontal="center" vertical="center"/>
    </xf>
    <xf numFmtId="0" fontId="27" fillId="24" borderId="99" xfId="0" applyFont="1" applyFill="1" applyBorder="1" applyAlignment="1">
      <alignment horizontal="center" vertical="center"/>
    </xf>
    <xf numFmtId="0" fontId="33" fillId="4" borderId="99" xfId="3" applyFont="1" applyFill="1" applyBorder="1"/>
    <xf numFmtId="1" fontId="33" fillId="4" borderId="14" xfId="3" applyNumberFormat="1" applyFont="1" applyFill="1" applyBorder="1"/>
    <xf numFmtId="1" fontId="33" fillId="4" borderId="11" xfId="3" applyNumberFormat="1" applyFont="1" applyFill="1" applyBorder="1"/>
    <xf numFmtId="0" fontId="29" fillId="3" borderId="89" xfId="15" applyFont="1" applyFill="1" applyBorder="1" applyAlignment="1">
      <alignment horizontal="right" vertical="center" wrapText="1"/>
    </xf>
    <xf numFmtId="0" fontId="29" fillId="3" borderId="100" xfId="15" applyFont="1" applyFill="1" applyBorder="1" applyAlignment="1">
      <alignment horizontal="right"/>
    </xf>
    <xf numFmtId="3" fontId="29" fillId="3" borderId="98" xfId="15" applyNumberFormat="1" applyFont="1" applyFill="1" applyBorder="1" applyAlignment="1">
      <alignment horizontal="right"/>
    </xf>
    <xf numFmtId="0" fontId="29" fillId="3" borderId="89" xfId="15" applyFont="1" applyFill="1" applyBorder="1"/>
    <xf numFmtId="0" fontId="29" fillId="3" borderId="22" xfId="15" applyFont="1" applyFill="1" applyBorder="1" applyAlignment="1">
      <alignment vertical="top" wrapText="1"/>
    </xf>
    <xf numFmtId="0" fontId="29" fillId="3" borderId="3" xfId="15" applyFont="1" applyFill="1" applyBorder="1" applyAlignment="1">
      <alignment vertical="top" wrapText="1"/>
    </xf>
    <xf numFmtId="0" fontId="29" fillId="3" borderId="30" xfId="15" applyFont="1" applyFill="1" applyBorder="1" applyAlignment="1">
      <alignment vertical="top" wrapText="1"/>
    </xf>
    <xf numFmtId="0" fontId="29" fillId="3" borderId="100" xfId="15" applyFont="1" applyFill="1" applyBorder="1"/>
    <xf numFmtId="3" fontId="29" fillId="3" borderId="59" xfId="15" applyNumberFormat="1" applyFont="1" applyFill="1" applyBorder="1"/>
    <xf numFmtId="0" fontId="29" fillId="3" borderId="21" xfId="15" applyFont="1" applyFill="1" applyBorder="1" applyAlignment="1">
      <alignment vertical="top" wrapText="1"/>
    </xf>
    <xf numFmtId="0" fontId="29" fillId="3" borderId="98" xfId="15" applyFont="1" applyFill="1" applyBorder="1"/>
    <xf numFmtId="0" fontId="64" fillId="3" borderId="0" xfId="15" applyFont="1" applyFill="1" applyAlignment="1">
      <alignment horizontal="right"/>
    </xf>
    <xf numFmtId="1" fontId="42" fillId="3" borderId="0" xfId="15" applyNumberFormat="1" applyFont="1" applyFill="1" applyBorder="1" applyAlignment="1"/>
    <xf numFmtId="3" fontId="64" fillId="3" borderId="0" xfId="15" applyNumberFormat="1" applyFont="1" applyFill="1"/>
    <xf numFmtId="3" fontId="42" fillId="3" borderId="0" xfId="15" applyNumberFormat="1" applyFont="1" applyFill="1" applyBorder="1" applyAlignment="1"/>
    <xf numFmtId="0" fontId="42" fillId="3" borderId="0" xfId="15" applyFont="1" applyFill="1" applyBorder="1" applyAlignment="1"/>
    <xf numFmtId="0" fontId="64" fillId="3" borderId="0" xfId="15" applyFont="1" applyFill="1"/>
    <xf numFmtId="167" fontId="64" fillId="3" borderId="0" xfId="15" applyNumberFormat="1" applyFont="1" applyFill="1"/>
    <xf numFmtId="0" fontId="29" fillId="3" borderId="89" xfId="15" applyFont="1" applyFill="1" applyBorder="1" applyAlignment="1">
      <alignment horizontal="right"/>
    </xf>
    <xf numFmtId="3" fontId="29" fillId="3" borderId="89" xfId="15" applyNumberFormat="1" applyFont="1" applyFill="1" applyBorder="1" applyAlignment="1">
      <alignment horizontal="right"/>
    </xf>
    <xf numFmtId="0" fontId="76" fillId="4" borderId="7" xfId="0" applyFont="1" applyFill="1" applyBorder="1" applyAlignment="1">
      <alignment horizontal="center"/>
    </xf>
    <xf numFmtId="0" fontId="96" fillId="4" borderId="15" xfId="0" applyFont="1" applyFill="1" applyBorder="1" applyAlignment="1">
      <alignment horizontal="center"/>
    </xf>
    <xf numFmtId="0" fontId="29" fillId="4" borderId="0" xfId="3" applyFont="1" applyFill="1" applyBorder="1" applyAlignment="1">
      <alignment horizontal="right"/>
    </xf>
    <xf numFmtId="0" fontId="29" fillId="4" borderId="24" xfId="3" applyFont="1" applyFill="1" applyBorder="1" applyAlignment="1">
      <alignment horizontal="right"/>
    </xf>
    <xf numFmtId="0" fontId="29" fillId="4" borderId="0" xfId="0" applyFont="1" applyFill="1" applyBorder="1" applyAlignment="1">
      <alignment horizontal="right" vertical="center" wrapText="1"/>
    </xf>
    <xf numFmtId="167" fontId="42" fillId="3" borderId="0" xfId="15" applyNumberFormat="1" applyFont="1" applyFill="1" applyBorder="1" applyAlignment="1"/>
    <xf numFmtId="0" fontId="29" fillId="4" borderId="94" xfId="3" applyFont="1" applyFill="1" applyBorder="1" applyAlignment="1">
      <alignment horizontal="center" textRotation="90" wrapText="1"/>
    </xf>
    <xf numFmtId="167" fontId="75" fillId="4" borderId="12" xfId="3" applyNumberFormat="1" applyFont="1" applyFill="1" applyBorder="1" applyAlignment="1">
      <alignment horizontal="right" vertical="center"/>
    </xf>
    <xf numFmtId="0" fontId="29" fillId="4" borderId="71" xfId="3" applyFont="1" applyFill="1" applyBorder="1" applyAlignment="1">
      <alignment horizontal="center" textRotation="90" wrapText="1"/>
    </xf>
    <xf numFmtId="167" fontId="75" fillId="4" borderId="95" xfId="3" applyNumberFormat="1" applyFont="1" applyFill="1" applyBorder="1" applyAlignment="1">
      <alignment horizontal="right" vertical="center"/>
    </xf>
    <xf numFmtId="0" fontId="29" fillId="4" borderId="43" xfId="15" applyFont="1" applyFill="1" applyBorder="1" applyAlignment="1">
      <alignment horizontal="right"/>
    </xf>
    <xf numFmtId="0" fontId="29" fillId="4" borderId="60" xfId="3" applyFont="1" applyFill="1" applyBorder="1" applyAlignment="1">
      <alignment horizontal="right" vertical="center"/>
    </xf>
    <xf numFmtId="164" fontId="29" fillId="31" borderId="20" xfId="1" applyNumberFormat="1" applyFont="1" applyFill="1" applyBorder="1" applyAlignment="1">
      <alignment vertical="center"/>
    </xf>
    <xf numFmtId="167" fontId="29" fillId="4" borderId="60" xfId="3" applyNumberFormat="1" applyFont="1" applyFill="1" applyBorder="1" applyAlignment="1">
      <alignment horizontal="right" vertical="center"/>
    </xf>
    <xf numFmtId="0" fontId="29" fillId="3" borderId="89" xfId="3" applyFont="1" applyFill="1" applyBorder="1" applyAlignment="1">
      <alignment wrapText="1"/>
    </xf>
    <xf numFmtId="0" fontId="29" fillId="4" borderId="60" xfId="3" applyFont="1" applyFill="1" applyBorder="1"/>
    <xf numFmtId="0" fontId="29" fillId="4" borderId="89" xfId="3" applyFont="1" applyFill="1" applyBorder="1"/>
    <xf numFmtId="167" fontId="29" fillId="33" borderId="59" xfId="3" applyNumberFormat="1" applyFont="1" applyFill="1" applyBorder="1" applyAlignment="1">
      <alignment horizontal="right" vertical="center"/>
    </xf>
    <xf numFmtId="167" fontId="29" fillId="33" borderId="60" xfId="3" applyNumberFormat="1" applyFont="1" applyFill="1" applyBorder="1" applyAlignment="1">
      <alignment horizontal="right" vertical="center"/>
    </xf>
    <xf numFmtId="167" fontId="29" fillId="33" borderId="43" xfId="3" applyNumberFormat="1" applyFont="1" applyFill="1" applyBorder="1" applyAlignment="1">
      <alignment horizontal="right" vertical="center"/>
    </xf>
    <xf numFmtId="167" fontId="36" fillId="33" borderId="59" xfId="3" applyNumberFormat="1" applyFont="1" applyFill="1" applyBorder="1" applyAlignment="1">
      <alignment horizontal="right" vertical="center"/>
    </xf>
    <xf numFmtId="167" fontId="98" fillId="31" borderId="60" xfId="3" applyNumberFormat="1" applyFont="1" applyFill="1" applyBorder="1" applyAlignment="1">
      <alignment horizontal="right" vertical="center"/>
    </xf>
    <xf numFmtId="167" fontId="98" fillId="32" borderId="43" xfId="3" applyNumberFormat="1" applyFont="1" applyFill="1" applyBorder="1" applyAlignment="1">
      <alignment horizontal="right" vertical="center"/>
    </xf>
    <xf numFmtId="0" fontId="76" fillId="4" borderId="21" xfId="3" applyFont="1" applyFill="1" applyBorder="1" applyAlignment="1">
      <alignment horizontal="center"/>
    </xf>
    <xf numFmtId="0" fontId="96" fillId="4" borderId="24" xfId="3" applyFont="1" applyFill="1" applyBorder="1" applyAlignment="1">
      <alignment horizontal="center"/>
    </xf>
    <xf numFmtId="0" fontId="33" fillId="4" borderId="0" xfId="19" applyFont="1" applyFill="1" applyAlignment="1">
      <alignment horizontal="right" vertical="center"/>
    </xf>
    <xf numFmtId="0" fontId="96" fillId="4" borderId="3" xfId="3" applyFont="1" applyFill="1" applyBorder="1" applyAlignment="1">
      <alignment horizontal="center" vertical="center" wrapText="1"/>
    </xf>
    <xf numFmtId="167" fontId="96" fillId="4" borderId="0" xfId="3" applyNumberFormat="1" applyFont="1" applyFill="1" applyBorder="1"/>
    <xf numFmtId="0" fontId="76" fillId="4" borderId="3" xfId="3" applyFont="1" applyFill="1" applyBorder="1" applyAlignment="1">
      <alignment horizontal="center" vertical="center" wrapText="1"/>
    </xf>
    <xf numFmtId="167" fontId="76" fillId="4" borderId="0" xfId="3" applyNumberFormat="1" applyFont="1" applyFill="1" applyBorder="1" applyAlignment="1">
      <alignment horizontal="right"/>
    </xf>
    <xf numFmtId="0" fontId="96" fillId="4" borderId="21" xfId="3" applyFont="1" applyFill="1" applyBorder="1" applyAlignment="1">
      <alignment horizontal="center" vertical="center" wrapText="1"/>
    </xf>
    <xf numFmtId="0" fontId="76" fillId="4" borderId="76" xfId="3" applyFont="1" applyFill="1" applyBorder="1" applyAlignment="1">
      <alignment horizontal="center" vertical="center" wrapText="1"/>
    </xf>
    <xf numFmtId="164" fontId="42" fillId="4" borderId="0" xfId="3" applyNumberFormat="1" applyFont="1" applyFill="1" applyBorder="1" applyAlignment="1">
      <alignment horizontal="right"/>
    </xf>
    <xf numFmtId="0" fontId="78" fillId="3" borderId="11" xfId="0" applyFont="1" applyFill="1" applyBorder="1" applyAlignment="1"/>
    <xf numFmtId="0" fontId="90" fillId="4" borderId="0" xfId="3" applyFont="1" applyFill="1" applyBorder="1" applyAlignment="1">
      <alignment horizontal="right" vertical="center"/>
    </xf>
    <xf numFmtId="0" fontId="29" fillId="4" borderId="0" xfId="3" applyFont="1" applyFill="1" applyBorder="1" applyAlignment="1">
      <alignment horizontal="right"/>
    </xf>
    <xf numFmtId="0" fontId="29" fillId="4" borderId="24" xfId="3" applyFont="1" applyFill="1" applyBorder="1" applyAlignment="1">
      <alignment horizontal="right"/>
    </xf>
    <xf numFmtId="0" fontId="29" fillId="3" borderId="0" xfId="0" applyFont="1" applyFill="1" applyBorder="1" applyAlignment="1">
      <alignment horizontal="center" wrapText="1"/>
    </xf>
    <xf numFmtId="0" fontId="29" fillId="3" borderId="62" xfId="0" applyFont="1" applyFill="1" applyBorder="1" applyAlignment="1">
      <alignment horizontal="center" wrapText="1"/>
    </xf>
    <xf numFmtId="0" fontId="29" fillId="32" borderId="0" xfId="0" applyFont="1" applyFill="1" applyBorder="1" applyAlignment="1">
      <alignment horizontal="right" vertical="center"/>
    </xf>
    <xf numFmtId="3" fontId="29" fillId="32" borderId="11" xfId="0" applyNumberFormat="1" applyFont="1" applyFill="1" applyBorder="1" applyAlignment="1">
      <alignment horizontal="right" vertical="center"/>
    </xf>
    <xf numFmtId="0" fontId="29" fillId="31" borderId="0" xfId="0" applyFont="1" applyFill="1" applyBorder="1" applyAlignment="1">
      <alignment horizontal="right" vertical="center"/>
    </xf>
    <xf numFmtId="3" fontId="29" fillId="31" borderId="11" xfId="0" applyNumberFormat="1" applyFont="1" applyFill="1" applyBorder="1" applyAlignment="1">
      <alignment horizontal="right" vertical="center"/>
    </xf>
    <xf numFmtId="0" fontId="29" fillId="5" borderId="0" xfId="0" applyFont="1" applyFill="1" applyBorder="1" applyAlignment="1">
      <alignment horizontal="right" vertical="center"/>
    </xf>
    <xf numFmtId="3" fontId="29" fillId="5" borderId="11" xfId="0" applyNumberFormat="1" applyFont="1" applyFill="1" applyBorder="1" applyAlignment="1">
      <alignment horizontal="right" vertical="center"/>
    </xf>
    <xf numFmtId="167" fontId="33" fillId="3" borderId="0" xfId="0" applyNumberFormat="1" applyFont="1" applyFill="1"/>
    <xf numFmtId="4" fontId="33" fillId="3" borderId="0" xfId="0" applyNumberFormat="1" applyFont="1" applyFill="1"/>
    <xf numFmtId="164" fontId="29" fillId="3" borderId="82" xfId="1" applyNumberFormat="1" applyFont="1" applyFill="1" applyBorder="1" applyAlignment="1">
      <alignment horizontal="right" vertical="center"/>
    </xf>
    <xf numFmtId="164" fontId="29" fillId="31" borderId="104" xfId="1" applyNumberFormat="1" applyFont="1" applyFill="1" applyBorder="1" applyAlignment="1">
      <alignment horizontal="right" vertical="center"/>
    </xf>
    <xf numFmtId="0" fontId="29" fillId="4" borderId="54" xfId="0" applyFont="1" applyFill="1" applyBorder="1" applyAlignment="1">
      <alignment horizontal="right" vertical="center" wrapText="1"/>
    </xf>
    <xf numFmtId="0" fontId="33" fillId="4" borderId="24" xfId="0" applyFont="1" applyFill="1" applyBorder="1" applyAlignment="1">
      <alignment horizontal="right" vertical="center"/>
    </xf>
    <xf numFmtId="0" fontId="29" fillId="3" borderId="24" xfId="0" applyFont="1" applyFill="1" applyBorder="1" applyAlignment="1">
      <alignment vertical="center" wrapText="1"/>
    </xf>
    <xf numFmtId="0" fontId="96" fillId="3" borderId="24" xfId="0" applyFont="1" applyFill="1" applyBorder="1" applyAlignment="1">
      <alignment horizontal="center" wrapText="1"/>
    </xf>
    <xf numFmtId="0" fontId="76" fillId="3" borderId="24" xfId="0" applyFont="1" applyFill="1" applyBorder="1" applyAlignment="1">
      <alignment horizontal="center" wrapText="1"/>
    </xf>
    <xf numFmtId="164" fontId="29" fillId="32" borderId="104" xfId="1" applyNumberFormat="1" applyFont="1" applyFill="1" applyBorder="1" applyAlignment="1">
      <alignment horizontal="right" vertical="center"/>
    </xf>
    <xf numFmtId="164" fontId="29" fillId="5" borderId="104" xfId="1" applyNumberFormat="1" applyFont="1" applyFill="1" applyBorder="1" applyAlignment="1">
      <alignment horizontal="right" vertical="center"/>
    </xf>
    <xf numFmtId="0" fontId="98" fillId="3" borderId="8" xfId="0" applyFont="1" applyFill="1" applyBorder="1" applyAlignment="1">
      <alignment horizontal="center" vertical="center" wrapText="1"/>
    </xf>
    <xf numFmtId="0" fontId="98" fillId="3" borderId="0" xfId="0" applyFont="1" applyFill="1" applyBorder="1" applyAlignment="1">
      <alignment horizontal="center" vertical="center" wrapText="1"/>
    </xf>
    <xf numFmtId="3" fontId="98" fillId="3" borderId="8" xfId="0" applyNumberFormat="1" applyFont="1" applyFill="1" applyBorder="1" applyAlignment="1">
      <alignment horizontal="right" vertical="center"/>
    </xf>
    <xf numFmtId="3" fontId="98" fillId="4" borderId="73" xfId="0" applyNumberFormat="1" applyFont="1" applyFill="1" applyBorder="1" applyAlignment="1">
      <alignment horizontal="right" vertical="center"/>
    </xf>
    <xf numFmtId="3" fontId="98" fillId="31" borderId="102" xfId="0" applyNumberFormat="1" applyFont="1" applyFill="1" applyBorder="1" applyAlignment="1">
      <alignment horizontal="right" vertical="center"/>
    </xf>
    <xf numFmtId="3" fontId="98" fillId="31" borderId="103" xfId="0" applyNumberFormat="1" applyFont="1" applyFill="1" applyBorder="1" applyAlignment="1">
      <alignment horizontal="right" vertical="center"/>
    </xf>
    <xf numFmtId="164" fontId="98" fillId="31" borderId="0" xfId="1" applyNumberFormat="1" applyFont="1" applyFill="1" applyBorder="1" applyAlignment="1">
      <alignment horizontal="right" vertical="center"/>
    </xf>
    <xf numFmtId="3" fontId="98" fillId="4" borderId="7" xfId="0" applyNumberFormat="1" applyFont="1" applyFill="1" applyBorder="1" applyAlignment="1">
      <alignment vertical="center"/>
    </xf>
    <xf numFmtId="3" fontId="98" fillId="4" borderId="8" xfId="0" applyNumberFormat="1" applyFont="1" applyFill="1" applyBorder="1" applyAlignment="1">
      <alignment vertical="center"/>
    </xf>
    <xf numFmtId="3" fontId="98" fillId="32" borderId="102" xfId="0" applyNumberFormat="1" applyFont="1" applyFill="1" applyBorder="1" applyAlignment="1">
      <alignment horizontal="right" vertical="center"/>
    </xf>
    <xf numFmtId="3" fontId="98" fillId="32" borderId="103" xfId="0" applyNumberFormat="1" applyFont="1" applyFill="1" applyBorder="1" applyAlignment="1">
      <alignment horizontal="right" vertical="center"/>
    </xf>
    <xf numFmtId="164" fontId="98" fillId="32" borderId="0" xfId="1" applyNumberFormat="1" applyFont="1" applyFill="1" applyBorder="1" applyAlignment="1">
      <alignment horizontal="right" vertical="center"/>
    </xf>
    <xf numFmtId="3" fontId="98" fillId="4" borderId="7" xfId="0" applyNumberFormat="1" applyFont="1" applyFill="1" applyBorder="1" applyAlignment="1">
      <alignment vertical="center" wrapText="1"/>
    </xf>
    <xf numFmtId="3" fontId="98" fillId="4" borderId="8" xfId="0" applyNumberFormat="1" applyFont="1" applyFill="1" applyBorder="1" applyAlignment="1">
      <alignment vertical="center" wrapText="1"/>
    </xf>
    <xf numFmtId="3" fontId="98" fillId="5" borderId="102" xfId="0" applyNumberFormat="1" applyFont="1" applyFill="1" applyBorder="1" applyAlignment="1">
      <alignment horizontal="right" vertical="center"/>
    </xf>
    <xf numFmtId="3" fontId="98" fillId="5" borderId="103" xfId="0" applyNumberFormat="1" applyFont="1" applyFill="1" applyBorder="1" applyAlignment="1">
      <alignment horizontal="right" vertical="center"/>
    </xf>
    <xf numFmtId="164" fontId="98" fillId="5" borderId="0" xfId="1" applyNumberFormat="1" applyFont="1" applyFill="1" applyBorder="1" applyAlignment="1">
      <alignment horizontal="right" vertical="center"/>
    </xf>
    <xf numFmtId="0" fontId="29" fillId="4" borderId="101" xfId="3" applyFont="1" applyFill="1" applyBorder="1"/>
    <xf numFmtId="0" fontId="29" fillId="4" borderId="60" xfId="3" applyFont="1" applyFill="1" applyBorder="1" applyAlignment="1">
      <alignment horizontal="center" textRotation="90"/>
    </xf>
    <xf numFmtId="0" fontId="29" fillId="4" borderId="20" xfId="3" applyFont="1" applyFill="1" applyBorder="1" applyAlignment="1">
      <alignment horizontal="center" textRotation="90"/>
    </xf>
    <xf numFmtId="0" fontId="29" fillId="32" borderId="0" xfId="3" applyFont="1" applyFill="1" applyBorder="1" applyAlignment="1">
      <alignment horizontal="right"/>
    </xf>
    <xf numFmtId="0" fontId="29" fillId="4" borderId="22" xfId="3" applyFont="1" applyFill="1" applyBorder="1"/>
    <xf numFmtId="0" fontId="29" fillId="4" borderId="74" xfId="3" applyFont="1" applyFill="1" applyBorder="1" applyAlignment="1">
      <alignment horizontal="center" textRotation="90"/>
    </xf>
    <xf numFmtId="3" fontId="29" fillId="32" borderId="60" xfId="3" applyNumberFormat="1" applyFont="1" applyFill="1" applyBorder="1" applyAlignment="1">
      <alignment horizontal="right" vertical="center"/>
    </xf>
    <xf numFmtId="3" fontId="29" fillId="32" borderId="67" xfId="3" applyNumberFormat="1" applyFont="1" applyFill="1" applyBorder="1" applyAlignment="1">
      <alignment horizontal="right" vertical="center"/>
    </xf>
    <xf numFmtId="0" fontId="29" fillId="4" borderId="21" xfId="3" applyFont="1" applyFill="1" applyBorder="1"/>
    <xf numFmtId="0" fontId="29" fillId="4" borderId="11" xfId="3" applyFont="1" applyFill="1" applyBorder="1"/>
    <xf numFmtId="166" fontId="29" fillId="32" borderId="10" xfId="3" applyNumberFormat="1" applyFont="1" applyFill="1" applyBorder="1"/>
    <xf numFmtId="166" fontId="29" fillId="4" borderId="10" xfId="3" applyNumberFormat="1" applyFont="1" applyFill="1" applyBorder="1"/>
    <xf numFmtId="166" fontId="29" fillId="4" borderId="3" xfId="3" applyNumberFormat="1" applyFont="1" applyFill="1" applyBorder="1"/>
    <xf numFmtId="166" fontId="29" fillId="32" borderId="0" xfId="3" applyNumberFormat="1" applyFont="1" applyFill="1" applyBorder="1"/>
    <xf numFmtId="166" fontId="29" fillId="32" borderId="75" xfId="3" applyNumberFormat="1" applyFont="1" applyFill="1" applyBorder="1"/>
    <xf numFmtId="166" fontId="29" fillId="4" borderId="75" xfId="3" applyNumberFormat="1" applyFont="1" applyFill="1" applyBorder="1"/>
    <xf numFmtId="166" fontId="29" fillId="4" borderId="76" xfId="3" applyNumberFormat="1" applyFont="1" applyFill="1" applyBorder="1"/>
    <xf numFmtId="166" fontId="29" fillId="4" borderId="21" xfId="3" applyNumberFormat="1" applyFont="1" applyFill="1" applyBorder="1"/>
    <xf numFmtId="0" fontId="42" fillId="4" borderId="24" xfId="3" applyFont="1" applyFill="1" applyBorder="1"/>
    <xf numFmtId="166" fontId="42" fillId="4" borderId="24" xfId="3" applyNumberFormat="1" applyFont="1" applyFill="1" applyBorder="1"/>
    <xf numFmtId="0" fontId="33" fillId="4" borderId="0" xfId="3" applyFont="1" applyFill="1" applyBorder="1" applyAlignment="1">
      <alignment vertical="center"/>
    </xf>
    <xf numFmtId="0" fontId="29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right"/>
    </xf>
    <xf numFmtId="0" fontId="29" fillId="4" borderId="24" xfId="3" applyFont="1" applyFill="1" applyBorder="1" applyAlignment="1">
      <alignment horizontal="right"/>
    </xf>
    <xf numFmtId="0" fontId="31" fillId="4" borderId="0" xfId="3" applyFont="1" applyFill="1" applyBorder="1" applyAlignment="1">
      <alignment horizontal="right" vertical="top" wrapText="1"/>
    </xf>
    <xf numFmtId="0" fontId="33" fillId="3" borderId="8" xfId="0" applyFont="1" applyFill="1" applyBorder="1" applyAlignment="1"/>
    <xf numFmtId="0" fontId="29" fillId="4" borderId="89" xfId="0" applyFont="1" applyFill="1" applyBorder="1" applyAlignment="1">
      <alignment vertical="center"/>
    </xf>
    <xf numFmtId="0" fontId="45" fillId="4" borderId="89" xfId="0" applyFont="1" applyFill="1" applyBorder="1" applyAlignment="1">
      <alignment vertical="center"/>
    </xf>
    <xf numFmtId="0" fontId="29" fillId="4" borderId="98" xfId="0" applyFont="1" applyFill="1" applyBorder="1" applyAlignment="1">
      <alignment vertical="center"/>
    </xf>
    <xf numFmtId="0" fontId="48" fillId="3" borderId="0" xfId="0" applyFont="1" applyFill="1" applyBorder="1" applyAlignment="1">
      <alignment vertical="center"/>
    </xf>
    <xf numFmtId="1" fontId="48" fillId="3" borderId="0" xfId="0" applyNumberFormat="1" applyFont="1" applyFill="1" applyBorder="1" applyAlignment="1">
      <alignment vertical="center" wrapText="1"/>
    </xf>
    <xf numFmtId="0" fontId="48" fillId="3" borderId="24" xfId="0" applyFont="1" applyFill="1" applyBorder="1" applyAlignment="1">
      <alignment vertical="center"/>
    </xf>
    <xf numFmtId="1" fontId="48" fillId="3" borderId="24" xfId="0" applyNumberFormat="1" applyFont="1" applyFill="1" applyBorder="1" applyAlignment="1">
      <alignment vertical="center" wrapText="1"/>
    </xf>
    <xf numFmtId="0" fontId="29" fillId="3" borderId="62" xfId="0" applyFont="1" applyFill="1" applyBorder="1" applyAlignment="1">
      <alignment horizontal="right" vertical="center"/>
    </xf>
    <xf numFmtId="0" fontId="29" fillId="4" borderId="24" xfId="0" applyFont="1" applyFill="1" applyBorder="1" applyAlignment="1">
      <alignment vertical="center"/>
    </xf>
    <xf numFmtId="3" fontId="29" fillId="4" borderId="10" xfId="0" applyNumberFormat="1" applyFont="1" applyFill="1" applyBorder="1" applyAlignment="1">
      <alignment horizontal="center" vertical="center" wrapText="1"/>
    </xf>
    <xf numFmtId="3" fontId="29" fillId="4" borderId="0" xfId="0" applyNumberFormat="1" applyFont="1" applyFill="1" applyBorder="1" applyAlignment="1">
      <alignment horizontal="center" vertical="center" wrapText="1"/>
    </xf>
    <xf numFmtId="0" fontId="98" fillId="3" borderId="106" xfId="0" applyFont="1" applyFill="1" applyBorder="1" applyAlignment="1">
      <alignment horizontal="center" wrapText="1"/>
    </xf>
    <xf numFmtId="0" fontId="98" fillId="3" borderId="7" xfId="0" applyFont="1" applyFill="1" applyBorder="1" applyAlignment="1">
      <alignment horizontal="center" wrapText="1"/>
    </xf>
    <xf numFmtId="0" fontId="98" fillId="3" borderId="105" xfId="0" applyFont="1" applyFill="1" applyBorder="1" applyAlignment="1">
      <alignment horizontal="center" wrapText="1"/>
    </xf>
    <xf numFmtId="0" fontId="98" fillId="3" borderId="106" xfId="0" applyFont="1" applyFill="1" applyBorder="1" applyAlignment="1">
      <alignment horizontal="center" vertical="center" wrapText="1"/>
    </xf>
    <xf numFmtId="164" fontId="98" fillId="3" borderId="106" xfId="1" applyNumberFormat="1" applyFont="1" applyFill="1" applyBorder="1" applyAlignment="1">
      <alignment horizontal="right" vertical="center"/>
    </xf>
    <xf numFmtId="0" fontId="98" fillId="4" borderId="8" xfId="0" applyFont="1" applyFill="1" applyBorder="1" applyAlignment="1">
      <alignment horizontal="center" vertical="center" wrapText="1"/>
    </xf>
    <xf numFmtId="0" fontId="98" fillId="4" borderId="106" xfId="0" applyFont="1" applyFill="1" applyBorder="1" applyAlignment="1">
      <alignment horizontal="center" vertical="center" wrapText="1"/>
    </xf>
    <xf numFmtId="3" fontId="98" fillId="4" borderId="8" xfId="0" applyNumberFormat="1" applyFont="1" applyFill="1" applyBorder="1" applyAlignment="1">
      <alignment horizontal="right" vertical="center"/>
    </xf>
    <xf numFmtId="164" fontId="98" fillId="4" borderId="106" xfId="1" applyNumberFormat="1" applyFont="1" applyFill="1" applyBorder="1" applyAlignment="1">
      <alignment horizontal="right" vertical="center"/>
    </xf>
    <xf numFmtId="164" fontId="29" fillId="3" borderId="32" xfId="1" applyNumberFormat="1" applyFont="1" applyFill="1" applyBorder="1" applyAlignment="1">
      <alignment horizontal="right"/>
    </xf>
    <xf numFmtId="164" fontId="98" fillId="3" borderId="106" xfId="1" applyNumberFormat="1" applyFont="1" applyFill="1" applyBorder="1" applyAlignment="1">
      <alignment horizontal="right"/>
    </xf>
    <xf numFmtId="0" fontId="29" fillId="4" borderId="44" xfId="0" applyFont="1" applyFill="1" applyBorder="1" applyAlignment="1">
      <alignment horizontal="right" vertical="center"/>
    </xf>
    <xf numFmtId="3" fontId="29" fillId="4" borderId="107" xfId="0" applyNumberFormat="1" applyFont="1" applyFill="1" applyBorder="1" applyAlignment="1">
      <alignment vertical="center"/>
    </xf>
    <xf numFmtId="164" fontId="29" fillId="3" borderId="108" xfId="1" applyNumberFormat="1" applyFont="1" applyFill="1" applyBorder="1" applyAlignment="1">
      <alignment horizontal="right" vertical="center"/>
    </xf>
    <xf numFmtId="3" fontId="98" fillId="4" borderId="109" xfId="0" applyNumberFormat="1" applyFont="1" applyFill="1" applyBorder="1" applyAlignment="1">
      <alignment horizontal="right" vertical="center"/>
    </xf>
    <xf numFmtId="164" fontId="98" fillId="4" borderId="110" xfId="1" applyNumberFormat="1" applyFont="1" applyFill="1" applyBorder="1" applyAlignment="1">
      <alignment horizontal="right" vertical="center"/>
    </xf>
    <xf numFmtId="0" fontId="29" fillId="4" borderId="44" xfId="0" applyFont="1" applyFill="1" applyBorder="1" applyAlignment="1">
      <alignment vertical="center"/>
    </xf>
    <xf numFmtId="0" fontId="77" fillId="4" borderId="0" xfId="0" applyFont="1" applyFill="1" applyBorder="1" applyAlignment="1">
      <alignment horizontal="left" vertical="center" wrapText="1"/>
    </xf>
    <xf numFmtId="0" fontId="72" fillId="4" borderId="0" xfId="3" applyFont="1" applyFill="1" applyBorder="1" applyAlignment="1">
      <alignment horizontal="right" vertical="center"/>
    </xf>
    <xf numFmtId="0" fontId="29" fillId="4" borderId="62" xfId="0" applyFont="1" applyFill="1" applyBorder="1" applyAlignment="1">
      <alignment vertical="center"/>
    </xf>
    <xf numFmtId="0" fontId="36" fillId="3" borderId="62" xfId="0" applyFont="1" applyFill="1" applyBorder="1" applyAlignment="1">
      <alignment horizontal="center" wrapText="1"/>
    </xf>
    <xf numFmtId="0" fontId="98" fillId="3" borderId="62" xfId="0" applyFont="1" applyFill="1" applyBorder="1" applyAlignment="1">
      <alignment horizontal="center" wrapText="1"/>
    </xf>
    <xf numFmtId="0" fontId="29" fillId="3" borderId="46" xfId="0" applyFont="1" applyFill="1" applyBorder="1" applyAlignment="1">
      <alignment horizontal="right" vertical="center"/>
    </xf>
    <xf numFmtId="3" fontId="29" fillId="4" borderId="47" xfId="0" applyNumberFormat="1" applyFont="1" applyFill="1" applyBorder="1" applyAlignment="1">
      <alignment horizontal="right" vertical="center"/>
    </xf>
    <xf numFmtId="0" fontId="29" fillId="4" borderId="7" xfId="3" applyFont="1" applyFill="1" applyBorder="1" applyAlignment="1">
      <alignment horizontal="center" textRotation="90" wrapText="1"/>
    </xf>
    <xf numFmtId="0" fontId="29" fillId="4" borderId="22" xfId="3" applyFont="1" applyFill="1" applyBorder="1" applyAlignment="1">
      <alignment horizontal="center" textRotation="90" wrapText="1"/>
    </xf>
    <xf numFmtId="0" fontId="29" fillId="4" borderId="24" xfId="3" applyFont="1" applyFill="1" applyBorder="1" applyAlignment="1">
      <alignment horizontal="center" textRotation="90" wrapText="1"/>
    </xf>
    <xf numFmtId="0" fontId="29" fillId="4" borderId="77" xfId="3" applyFont="1" applyFill="1" applyBorder="1" applyAlignment="1">
      <alignment horizontal="center" textRotation="90" wrapText="1"/>
    </xf>
    <xf numFmtId="0" fontId="29" fillId="4" borderId="3" xfId="3" applyFont="1" applyFill="1" applyBorder="1" applyAlignment="1">
      <alignment horizontal="center" textRotation="90" wrapText="1"/>
    </xf>
    <xf numFmtId="0" fontId="29" fillId="4" borderId="30" xfId="3" applyFont="1" applyFill="1" applyBorder="1" applyAlignment="1">
      <alignment horizontal="center" textRotation="90" wrapText="1"/>
    </xf>
    <xf numFmtId="3" fontId="29" fillId="4" borderId="12" xfId="3" applyNumberFormat="1" applyFont="1" applyFill="1" applyBorder="1" applyAlignment="1">
      <alignment vertical="center"/>
    </xf>
    <xf numFmtId="0" fontId="76" fillId="3" borderId="21" xfId="0" applyFont="1" applyFill="1" applyBorder="1" applyAlignment="1">
      <alignment horizontal="center" wrapText="1"/>
    </xf>
    <xf numFmtId="3" fontId="29" fillId="4" borderId="111" xfId="0" applyNumberFormat="1" applyFont="1" applyFill="1" applyBorder="1" applyAlignment="1">
      <alignment vertical="center"/>
    </xf>
    <xf numFmtId="164" fontId="29" fillId="4" borderId="23" xfId="0" applyNumberFormat="1" applyFont="1" applyFill="1" applyBorder="1" applyAlignment="1">
      <alignment vertical="center"/>
    </xf>
    <xf numFmtId="0" fontId="29" fillId="3" borderId="89" xfId="0" applyFont="1" applyFill="1" applyBorder="1" applyAlignment="1">
      <alignment horizontal="left" vertical="center"/>
    </xf>
    <xf numFmtId="174" fontId="107" fillId="0" borderId="0" xfId="83" applyNumberFormat="1" applyFont="1" applyFill="1" applyBorder="1" applyAlignment="1">
      <alignment horizontal="right"/>
    </xf>
    <xf numFmtId="174" fontId="10" fillId="0" borderId="0" xfId="83" applyNumberFormat="1" applyFont="1" applyFill="1" applyBorder="1" applyAlignment="1">
      <alignment horizontal="right"/>
    </xf>
    <xf numFmtId="3" fontId="10" fillId="0" borderId="0" xfId="83" applyNumberFormat="1" applyFont="1" applyFill="1" applyBorder="1" applyAlignment="1">
      <alignment horizontal="right"/>
    </xf>
    <xf numFmtId="3" fontId="107" fillId="0" borderId="0" xfId="84" applyNumberFormat="1" applyFont="1" applyFill="1" applyBorder="1" applyAlignment="1">
      <alignment horizontal="left" indent="1"/>
    </xf>
    <xf numFmtId="0" fontId="107" fillId="0" borderId="0" xfId="84" applyFont="1" applyFill="1" applyBorder="1" applyAlignment="1">
      <alignment horizontal="left" indent="1"/>
    </xf>
    <xf numFmtId="0" fontId="29" fillId="4" borderId="22" xfId="3" applyFont="1" applyFill="1" applyBorder="1" applyAlignment="1">
      <alignment horizontal="center"/>
    </xf>
    <xf numFmtId="0" fontId="29" fillId="4" borderId="24" xfId="3" applyFont="1" applyFill="1" applyBorder="1" applyAlignment="1">
      <alignment horizontal="right"/>
    </xf>
    <xf numFmtId="0" fontId="31" fillId="4" borderId="0" xfId="3" applyFont="1" applyFill="1" applyBorder="1" applyAlignment="1">
      <alignment horizontal="right" vertical="top" wrapText="1"/>
    </xf>
    <xf numFmtId="0" fontId="29" fillId="4" borderId="59" xfId="3" applyFont="1" applyFill="1" applyBorder="1" applyAlignment="1">
      <alignment horizontal="center" wrapText="1"/>
    </xf>
    <xf numFmtId="0" fontId="29" fillId="4" borderId="60" xfId="3" applyFont="1" applyFill="1" applyBorder="1" applyAlignment="1">
      <alignment horizontal="center" wrapText="1"/>
    </xf>
    <xf numFmtId="0" fontId="29" fillId="4" borderId="58" xfId="3" applyFont="1" applyFill="1" applyBorder="1" applyAlignment="1">
      <alignment horizontal="center" wrapText="1"/>
    </xf>
    <xf numFmtId="176" fontId="29" fillId="4" borderId="0" xfId="3" applyNumberFormat="1" applyFont="1" applyFill="1" applyBorder="1"/>
    <xf numFmtId="167" fontId="29" fillId="4" borderId="10" xfId="3" applyNumberFormat="1" applyFont="1" applyFill="1" applyBorder="1" applyAlignment="1">
      <alignment horizontal="right" vertical="center"/>
    </xf>
    <xf numFmtId="167" fontId="29" fillId="4" borderId="12" xfId="3" applyNumberFormat="1" applyFont="1" applyFill="1" applyBorder="1" applyAlignment="1">
      <alignment vertical="center"/>
    </xf>
    <xf numFmtId="0" fontId="29" fillId="4" borderId="13" xfId="3" applyFont="1" applyFill="1" applyBorder="1"/>
    <xf numFmtId="0" fontId="29" fillId="4" borderId="21" xfId="3" applyFont="1" applyFill="1" applyBorder="1" applyAlignment="1">
      <alignment horizontal="center" textRotation="90" wrapText="1"/>
    </xf>
    <xf numFmtId="167" fontId="29" fillId="4" borderId="88" xfId="3" applyNumberFormat="1" applyFont="1" applyFill="1" applyBorder="1" applyAlignment="1">
      <alignment horizontal="right"/>
    </xf>
    <xf numFmtId="3" fontId="29" fillId="4" borderId="99" xfId="3" applyNumberFormat="1" applyFont="1" applyFill="1" applyBorder="1" applyAlignment="1">
      <alignment horizontal="right" vertical="center"/>
    </xf>
    <xf numFmtId="3" fontId="29" fillId="4" borderId="26" xfId="3" applyNumberFormat="1" applyFont="1" applyFill="1" applyBorder="1" applyAlignment="1">
      <alignment vertical="center"/>
    </xf>
    <xf numFmtId="3" fontId="29" fillId="4" borderId="21" xfId="3" applyNumberFormat="1" applyFont="1" applyFill="1" applyBorder="1" applyAlignment="1">
      <alignment horizontal="right" vertical="center"/>
    </xf>
    <xf numFmtId="3" fontId="29" fillId="4" borderId="41" xfId="0" applyNumberFormat="1" applyFont="1" applyFill="1" applyBorder="1"/>
    <xf numFmtId="3" fontId="29" fillId="4" borderId="42" xfId="0" applyNumberFormat="1" applyFont="1" applyFill="1" applyBorder="1"/>
    <xf numFmtId="3" fontId="29" fillId="4" borderId="8" xfId="0" applyNumberFormat="1" applyFont="1" applyFill="1" applyBorder="1"/>
    <xf numFmtId="3" fontId="29" fillId="4" borderId="62" xfId="0" applyNumberFormat="1" applyFont="1" applyFill="1" applyBorder="1"/>
    <xf numFmtId="3" fontId="29" fillId="4" borderId="7" xfId="0" applyNumberFormat="1" applyFont="1" applyFill="1" applyBorder="1"/>
    <xf numFmtId="3" fontId="29" fillId="4" borderId="22" xfId="0" applyNumberFormat="1" applyFont="1" applyFill="1" applyBorder="1"/>
    <xf numFmtId="3" fontId="29" fillId="4" borderId="49" xfId="0" applyNumberFormat="1" applyFont="1" applyFill="1" applyBorder="1"/>
    <xf numFmtId="3" fontId="29" fillId="4" borderId="50" xfId="0" applyNumberFormat="1" applyFont="1" applyFill="1" applyBorder="1"/>
    <xf numFmtId="3" fontId="29" fillId="4" borderId="39" xfId="0" applyNumberFormat="1" applyFont="1" applyFill="1" applyBorder="1"/>
    <xf numFmtId="3" fontId="29" fillId="4" borderId="15" xfId="0" applyNumberFormat="1" applyFont="1" applyFill="1" applyBorder="1"/>
    <xf numFmtId="3" fontId="29" fillId="4" borderId="58" xfId="0" applyNumberFormat="1" applyFont="1" applyFill="1" applyBorder="1"/>
    <xf numFmtId="3" fontId="29" fillId="4" borderId="43" xfId="0" applyNumberFormat="1" applyFont="1" applyFill="1" applyBorder="1"/>
    <xf numFmtId="3" fontId="29" fillId="4" borderId="65" xfId="0" applyNumberFormat="1" applyFont="1" applyFill="1" applyBorder="1"/>
    <xf numFmtId="3" fontId="29" fillId="4" borderId="66" xfId="0" applyNumberFormat="1" applyFont="1" applyFill="1" applyBorder="1"/>
    <xf numFmtId="167" fontId="29" fillId="4" borderId="32" xfId="3" applyNumberFormat="1" applyFont="1" applyFill="1" applyBorder="1" applyAlignment="1">
      <alignment horizontal="right" vertical="center"/>
    </xf>
    <xf numFmtId="167" fontId="29" fillId="4" borderId="31" xfId="3" applyNumberFormat="1" applyFont="1" applyFill="1" applyBorder="1" applyAlignment="1">
      <alignment horizontal="right" vertical="center"/>
    </xf>
    <xf numFmtId="167" fontId="29" fillId="4" borderId="52" xfId="3" applyNumberFormat="1" applyFont="1" applyFill="1" applyBorder="1" applyAlignment="1">
      <alignment horizontal="right" vertical="center"/>
    </xf>
    <xf numFmtId="167" fontId="29" fillId="31" borderId="58" xfId="3" applyNumberFormat="1" applyFont="1" applyFill="1" applyBorder="1" applyAlignment="1">
      <alignment horizontal="right" vertical="center"/>
    </xf>
    <xf numFmtId="167" fontId="29" fillId="31" borderId="60" xfId="3" applyNumberFormat="1" applyFont="1" applyFill="1" applyBorder="1" applyAlignment="1">
      <alignment horizontal="right" vertical="center"/>
    </xf>
    <xf numFmtId="167" fontId="29" fillId="31" borderId="43" xfId="3" applyNumberFormat="1" applyFont="1" applyFill="1" applyBorder="1" applyAlignment="1">
      <alignment horizontal="right" vertical="center"/>
    </xf>
    <xf numFmtId="167" fontId="29" fillId="31" borderId="59" xfId="3" applyNumberFormat="1" applyFont="1" applyFill="1" applyBorder="1" applyAlignment="1">
      <alignment horizontal="right" vertical="center"/>
    </xf>
    <xf numFmtId="167" fontId="29" fillId="31" borderId="20" xfId="3" applyNumberFormat="1" applyFont="1" applyFill="1" applyBorder="1" applyAlignment="1">
      <alignment horizontal="right" vertical="center"/>
    </xf>
    <xf numFmtId="167" fontId="29" fillId="31" borderId="33" xfId="3" applyNumberFormat="1" applyFont="1" applyFill="1" applyBorder="1" applyAlignment="1">
      <alignment horizontal="right" vertical="center"/>
    </xf>
    <xf numFmtId="167" fontId="29" fillId="32" borderId="58" xfId="3" applyNumberFormat="1" applyFont="1" applyFill="1" applyBorder="1" applyAlignment="1">
      <alignment horizontal="right" vertical="center"/>
    </xf>
    <xf numFmtId="167" fontId="29" fillId="32" borderId="60" xfId="3" applyNumberFormat="1" applyFont="1" applyFill="1" applyBorder="1" applyAlignment="1">
      <alignment horizontal="right" vertical="center"/>
    </xf>
    <xf numFmtId="167" fontId="29" fillId="32" borderId="43" xfId="3" applyNumberFormat="1" applyFont="1" applyFill="1" applyBorder="1" applyAlignment="1">
      <alignment horizontal="right" vertical="center"/>
    </xf>
    <xf numFmtId="167" fontId="29" fillId="32" borderId="59" xfId="3" applyNumberFormat="1" applyFont="1" applyFill="1" applyBorder="1" applyAlignment="1">
      <alignment horizontal="right" vertical="center"/>
    </xf>
    <xf numFmtId="167" fontId="29" fillId="32" borderId="20" xfId="3" applyNumberFormat="1" applyFont="1" applyFill="1" applyBorder="1" applyAlignment="1">
      <alignment horizontal="right" vertical="center"/>
    </xf>
    <xf numFmtId="167" fontId="29" fillId="32" borderId="33" xfId="3" applyNumberFormat="1" applyFont="1" applyFill="1" applyBorder="1" applyAlignment="1">
      <alignment horizontal="right" vertical="center"/>
    </xf>
    <xf numFmtId="167" fontId="29" fillId="4" borderId="53" xfId="3" applyNumberFormat="1" applyFont="1" applyFill="1" applyBorder="1" applyAlignment="1">
      <alignment horizontal="right"/>
    </xf>
    <xf numFmtId="167" fontId="29" fillId="4" borderId="54" xfId="3" applyNumberFormat="1" applyFont="1" applyFill="1" applyBorder="1" applyAlignment="1">
      <alignment horizontal="right"/>
    </xf>
    <xf numFmtId="167" fontId="29" fillId="4" borderId="21" xfId="3" applyNumberFormat="1" applyFont="1" applyFill="1" applyBorder="1" applyAlignment="1">
      <alignment horizontal="right"/>
    </xf>
    <xf numFmtId="167" fontId="29" fillId="4" borderId="0" xfId="1" applyNumberFormat="1" applyFont="1" applyFill="1" applyBorder="1" applyAlignment="1">
      <alignment horizontal="right"/>
    </xf>
    <xf numFmtId="165" fontId="29" fillId="4" borderId="84" xfId="19" applyNumberFormat="1" applyFont="1" applyFill="1" applyBorder="1" applyAlignment="1">
      <alignment horizontal="right"/>
    </xf>
    <xf numFmtId="165" fontId="29" fillId="4" borderId="35" xfId="19" applyNumberFormat="1" applyFont="1" applyFill="1" applyBorder="1" applyAlignment="1">
      <alignment horizontal="right"/>
    </xf>
    <xf numFmtId="165" fontId="29" fillId="4" borderId="11" xfId="19" applyNumberFormat="1" applyFont="1" applyFill="1" applyBorder="1" applyAlignment="1">
      <alignment horizontal="right"/>
    </xf>
    <xf numFmtId="165" fontId="29" fillId="4" borderId="56" xfId="19" applyNumberFormat="1" applyFont="1" applyFill="1" applyBorder="1" applyAlignment="1">
      <alignment horizontal="right"/>
    </xf>
    <xf numFmtId="165" fontId="29" fillId="4" borderId="34" xfId="19" applyNumberFormat="1" applyFont="1" applyFill="1" applyBorder="1" applyAlignment="1">
      <alignment horizontal="right"/>
    </xf>
    <xf numFmtId="165" fontId="29" fillId="4" borderId="91" xfId="19" applyNumberFormat="1" applyFont="1" applyFill="1" applyBorder="1" applyAlignment="1">
      <alignment horizontal="right"/>
    </xf>
    <xf numFmtId="165" fontId="29" fillId="4" borderId="8" xfId="19" applyNumberFormat="1" applyFont="1" applyFill="1" applyBorder="1" applyAlignment="1">
      <alignment horizontal="right"/>
    </xf>
    <xf numFmtId="165" fontId="29" fillId="4" borderId="90" xfId="19" applyNumberFormat="1" applyFont="1" applyFill="1" applyBorder="1" applyAlignment="1">
      <alignment horizontal="right"/>
    </xf>
    <xf numFmtId="166" fontId="29" fillId="3" borderId="53" xfId="3" applyNumberFormat="1" applyFont="1" applyFill="1" applyBorder="1" applyAlignment="1">
      <alignment horizontal="center"/>
    </xf>
    <xf numFmtId="166" fontId="29" fillId="3" borderId="54" xfId="3" applyNumberFormat="1" applyFont="1" applyFill="1" applyBorder="1" applyAlignment="1">
      <alignment horizontal="center"/>
    </xf>
    <xf numFmtId="166" fontId="29" fillId="3" borderId="21" xfId="3" applyNumberFormat="1" applyFont="1" applyFill="1" applyBorder="1" applyAlignment="1">
      <alignment horizontal="center"/>
    </xf>
    <xf numFmtId="167" fontId="29" fillId="4" borderId="87" xfId="3" applyNumberFormat="1" applyFont="1" applyFill="1" applyBorder="1" applyAlignment="1">
      <alignment vertical="center"/>
    </xf>
    <xf numFmtId="167" fontId="29" fillId="4" borderId="97" xfId="3" applyNumberFormat="1" applyFont="1" applyFill="1" applyBorder="1" applyAlignment="1">
      <alignment horizontal="right" vertical="center"/>
    </xf>
    <xf numFmtId="167" fontId="29" fillId="4" borderId="100" xfId="3" applyNumberFormat="1" applyFont="1" applyFill="1" applyBorder="1" applyAlignment="1">
      <alignment horizontal="right" vertical="center"/>
    </xf>
    <xf numFmtId="167" fontId="29" fillId="4" borderId="100" xfId="3" applyNumberFormat="1" applyFont="1" applyFill="1" applyBorder="1" applyAlignment="1">
      <alignment vertical="center"/>
    </xf>
    <xf numFmtId="167" fontId="29" fillId="4" borderId="99" xfId="3" applyNumberFormat="1" applyFont="1" applyFill="1" applyBorder="1" applyAlignment="1">
      <alignment vertical="center"/>
    </xf>
    <xf numFmtId="167" fontId="29" fillId="4" borderId="26" xfId="3" applyNumberFormat="1" applyFont="1" applyFill="1" applyBorder="1" applyAlignment="1">
      <alignment vertical="center"/>
    </xf>
    <xf numFmtId="166" fontId="29" fillId="4" borderId="10" xfId="56" applyNumberFormat="1" applyFont="1" applyFill="1" applyBorder="1" applyAlignment="1">
      <alignment horizontal="center"/>
    </xf>
    <xf numFmtId="167" fontId="29" fillId="4" borderId="95" xfId="3" applyNumberFormat="1" applyFont="1" applyFill="1" applyBorder="1" applyAlignment="1">
      <alignment horizontal="right" vertical="center"/>
    </xf>
    <xf numFmtId="167" fontId="29" fillId="4" borderId="75" xfId="3" applyNumberFormat="1" applyFont="1" applyFill="1" applyBorder="1" applyAlignment="1">
      <alignment vertical="center"/>
    </xf>
    <xf numFmtId="167" fontId="29" fillId="4" borderId="96" xfId="3" applyNumberFormat="1" applyFont="1" applyFill="1" applyBorder="1" applyAlignment="1">
      <alignment horizontal="right" vertical="center"/>
    </xf>
    <xf numFmtId="166" fontId="29" fillId="4" borderId="3" xfId="56" applyNumberFormat="1" applyFont="1" applyFill="1" applyBorder="1" applyAlignment="1">
      <alignment horizontal="center"/>
    </xf>
    <xf numFmtId="167" fontId="29" fillId="4" borderId="12" xfId="3" applyNumberFormat="1" applyFont="1" applyFill="1" applyBorder="1" applyAlignment="1">
      <alignment horizontal="right" vertical="center"/>
    </xf>
    <xf numFmtId="167" fontId="29" fillId="4" borderId="75" xfId="3" applyNumberFormat="1" applyFont="1" applyFill="1" applyBorder="1" applyAlignment="1">
      <alignment horizontal="right" vertical="center"/>
    </xf>
    <xf numFmtId="167" fontId="29" fillId="4" borderId="76" xfId="3" applyNumberFormat="1" applyFont="1" applyFill="1" applyBorder="1" applyAlignment="1">
      <alignment horizontal="right" vertical="center"/>
    </xf>
    <xf numFmtId="167" fontId="29" fillId="27" borderId="3" xfId="3" applyNumberFormat="1" applyFont="1" applyFill="1" applyBorder="1" applyAlignment="1">
      <alignment horizontal="right" vertical="center"/>
    </xf>
    <xf numFmtId="167" fontId="29" fillId="27" borderId="21" xfId="3" applyNumberFormat="1" applyFont="1" applyFill="1" applyBorder="1" applyAlignment="1">
      <alignment horizontal="right" vertical="center"/>
    </xf>
    <xf numFmtId="167" fontId="29" fillId="27" borderId="94" xfId="3" applyNumberFormat="1" applyFont="1" applyFill="1" applyBorder="1" applyAlignment="1">
      <alignment horizontal="right" vertical="center"/>
    </xf>
    <xf numFmtId="167" fontId="29" fillId="30" borderId="96" xfId="3" applyNumberFormat="1" applyFont="1" applyFill="1" applyBorder="1" applyAlignment="1">
      <alignment horizontal="right" vertical="center"/>
    </xf>
    <xf numFmtId="167" fontId="29" fillId="30" borderId="3" xfId="3" applyNumberFormat="1" applyFont="1" applyFill="1" applyBorder="1" applyAlignment="1">
      <alignment horizontal="right" vertical="center"/>
    </xf>
    <xf numFmtId="167" fontId="29" fillId="30" borderId="21" xfId="3" applyNumberFormat="1" applyFont="1" applyFill="1" applyBorder="1" applyAlignment="1">
      <alignment horizontal="right" vertical="center"/>
    </xf>
    <xf numFmtId="167" fontId="29" fillId="30" borderId="74" xfId="3" applyNumberFormat="1" applyFont="1" applyFill="1" applyBorder="1" applyAlignment="1">
      <alignment horizontal="right" vertical="center"/>
    </xf>
    <xf numFmtId="167" fontId="29" fillId="30" borderId="3" xfId="3" applyNumberFormat="1" applyFont="1" applyFill="1" applyBorder="1" applyAlignment="1">
      <alignment horizontal="center" vertical="center"/>
    </xf>
    <xf numFmtId="167" fontId="29" fillId="4" borderId="41" xfId="0" applyNumberFormat="1" applyFont="1" applyFill="1" applyBorder="1"/>
    <xf numFmtId="167" fontId="29" fillId="4" borderId="42" xfId="0" applyNumberFormat="1" applyFont="1" applyFill="1" applyBorder="1"/>
    <xf numFmtId="167" fontId="29" fillId="4" borderId="8" xfId="0" applyNumberFormat="1" applyFont="1" applyFill="1" applyBorder="1"/>
    <xf numFmtId="167" fontId="29" fillId="4" borderId="62" xfId="0" applyNumberFormat="1" applyFont="1" applyFill="1" applyBorder="1"/>
    <xf numFmtId="167" fontId="29" fillId="4" borderId="7" xfId="0" applyNumberFormat="1" applyFont="1" applyFill="1" applyBorder="1"/>
    <xf numFmtId="167" fontId="29" fillId="4" borderId="22" xfId="0" applyNumberFormat="1" applyFont="1" applyFill="1" applyBorder="1"/>
    <xf numFmtId="167" fontId="29" fillId="4" borderId="50" xfId="0" applyNumberFormat="1" applyFont="1" applyFill="1" applyBorder="1"/>
    <xf numFmtId="167" fontId="29" fillId="4" borderId="89" xfId="0" applyNumberFormat="1" applyFont="1" applyFill="1" applyBorder="1"/>
    <xf numFmtId="167" fontId="29" fillId="4" borderId="39" xfId="0" applyNumberFormat="1" applyFont="1" applyFill="1" applyBorder="1"/>
    <xf numFmtId="167" fontId="29" fillId="4" borderId="15" xfId="0" applyNumberFormat="1" applyFont="1" applyFill="1" applyBorder="1"/>
    <xf numFmtId="167" fontId="29" fillId="4" borderId="58" xfId="0" applyNumberFormat="1" applyFont="1" applyFill="1" applyBorder="1"/>
    <xf numFmtId="167" fontId="29" fillId="4" borderId="43" xfId="0" applyNumberFormat="1" applyFont="1" applyFill="1" applyBorder="1"/>
    <xf numFmtId="167" fontId="29" fillId="4" borderId="65" xfId="0" applyNumberFormat="1" applyFont="1" applyFill="1" applyBorder="1"/>
    <xf numFmtId="167" fontId="29" fillId="4" borderId="66" xfId="0" applyNumberFormat="1" applyFont="1" applyFill="1" applyBorder="1"/>
    <xf numFmtId="170" fontId="29" fillId="4" borderId="51" xfId="3" applyNumberFormat="1" applyFont="1" applyFill="1" applyBorder="1" applyAlignment="1">
      <alignment horizontal="right"/>
    </xf>
    <xf numFmtId="170" fontId="29" fillId="4" borderId="51" xfId="3" applyNumberFormat="1" applyFont="1" applyFill="1" applyBorder="1"/>
    <xf numFmtId="170" fontId="29" fillId="4" borderId="10" xfId="3" applyNumberFormat="1" applyFont="1" applyFill="1" applyBorder="1" applyAlignment="1">
      <alignment horizontal="right"/>
    </xf>
    <xf numFmtId="170" fontId="29" fillId="4" borderId="10" xfId="3" applyNumberFormat="1" applyFont="1" applyFill="1" applyBorder="1"/>
    <xf numFmtId="170" fontId="31" fillId="4" borderId="51" xfId="3" applyNumberFormat="1" applyFont="1" applyFill="1" applyBorder="1" applyAlignment="1">
      <alignment horizontal="right"/>
    </xf>
    <xf numFmtId="170" fontId="31" fillId="4" borderId="51" xfId="3" applyNumberFormat="1" applyFont="1" applyFill="1" applyBorder="1"/>
    <xf numFmtId="3" fontId="29" fillId="4" borderId="51" xfId="3" applyNumberFormat="1" applyFont="1" applyFill="1" applyBorder="1" applyAlignment="1">
      <alignment horizontal="right"/>
    </xf>
    <xf numFmtId="3" fontId="29" fillId="4" borderId="51" xfId="3" applyNumberFormat="1" applyFont="1" applyFill="1" applyBorder="1"/>
    <xf numFmtId="3" fontId="29" fillId="4" borderId="10" xfId="3" applyNumberFormat="1" applyFont="1" applyFill="1" applyBorder="1" applyAlignment="1">
      <alignment horizontal="right"/>
    </xf>
    <xf numFmtId="3" fontId="29" fillId="4" borderId="10" xfId="3" applyNumberFormat="1" applyFont="1" applyFill="1" applyBorder="1"/>
    <xf numFmtId="3" fontId="31" fillId="4" borderId="51" xfId="3" applyNumberFormat="1" applyFont="1" applyFill="1" applyBorder="1" applyAlignment="1">
      <alignment horizontal="right"/>
    </xf>
    <xf numFmtId="3" fontId="31" fillId="4" borderId="51" xfId="3" applyNumberFormat="1" applyFont="1" applyFill="1" applyBorder="1"/>
    <xf numFmtId="3" fontId="46" fillId="4" borderId="0" xfId="3" applyNumberFormat="1" applyFont="1" applyFill="1" applyBorder="1"/>
    <xf numFmtId="0" fontId="46" fillId="4" borderId="0" xfId="3" applyFont="1" applyFill="1" applyBorder="1"/>
    <xf numFmtId="167" fontId="29" fillId="4" borderId="51" xfId="3" applyNumberFormat="1" applyFont="1" applyFill="1" applyBorder="1" applyAlignment="1">
      <alignment horizontal="right"/>
    </xf>
    <xf numFmtId="167" fontId="29" fillId="4" borderId="51" xfId="3" applyNumberFormat="1" applyFont="1" applyFill="1" applyBorder="1"/>
    <xf numFmtId="167" fontId="29" fillId="4" borderId="10" xfId="3" applyNumberFormat="1" applyFont="1" applyFill="1" applyBorder="1" applyAlignment="1">
      <alignment horizontal="right"/>
    </xf>
    <xf numFmtId="167" fontId="29" fillId="4" borderId="10" xfId="3" applyNumberFormat="1" applyFont="1" applyFill="1" applyBorder="1"/>
    <xf numFmtId="167" fontId="31" fillId="4" borderId="51" xfId="3" applyNumberFormat="1" applyFont="1" applyFill="1" applyBorder="1" applyAlignment="1">
      <alignment horizontal="right"/>
    </xf>
    <xf numFmtId="167" fontId="31" fillId="4" borderId="51" xfId="3" applyNumberFormat="1" applyFont="1" applyFill="1" applyBorder="1"/>
    <xf numFmtId="3" fontId="110" fillId="4" borderId="0" xfId="3" applyNumberFormat="1" applyFont="1" applyFill="1" applyBorder="1"/>
    <xf numFmtId="3" fontId="29" fillId="4" borderId="53" xfId="3" applyNumberFormat="1" applyFont="1" applyFill="1" applyBorder="1" applyAlignment="1">
      <alignment horizontal="right" vertical="center"/>
    </xf>
    <xf numFmtId="3" fontId="29" fillId="4" borderId="26" xfId="3" applyNumberFormat="1" applyFont="1" applyFill="1" applyBorder="1" applyAlignment="1">
      <alignment horizontal="right" vertical="center"/>
    </xf>
    <xf numFmtId="3" fontId="31" fillId="4" borderId="53" xfId="3" applyNumberFormat="1" applyFont="1" applyFill="1" applyBorder="1" applyAlignment="1">
      <alignment horizontal="right" vertical="center"/>
    </xf>
    <xf numFmtId="3" fontId="31" fillId="4" borderId="26" xfId="3" applyNumberFormat="1" applyFont="1" applyFill="1" applyBorder="1" applyAlignment="1">
      <alignment horizontal="right" vertical="center"/>
    </xf>
    <xf numFmtId="0" fontId="29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29" fillId="4" borderId="0" xfId="3" applyFont="1" applyFill="1" applyBorder="1" applyAlignment="1">
      <alignment horizontal="right"/>
    </xf>
    <xf numFmtId="0" fontId="29" fillId="4" borderId="21" xfId="3" applyFont="1" applyFill="1" applyBorder="1" applyAlignment="1">
      <alignment horizontal="center"/>
    </xf>
    <xf numFmtId="0" fontId="29" fillId="4" borderId="11" xfId="3" applyFont="1" applyFill="1" applyBorder="1" applyAlignment="1">
      <alignment horizontal="center" wrapText="1"/>
    </xf>
    <xf numFmtId="0" fontId="29" fillId="4" borderId="59" xfId="3" applyFont="1" applyFill="1" applyBorder="1" applyAlignment="1">
      <alignment horizontal="center" wrapText="1"/>
    </xf>
    <xf numFmtId="0" fontId="29" fillId="4" borderId="60" xfId="3" applyFont="1" applyFill="1" applyBorder="1" applyAlignment="1">
      <alignment horizontal="center" wrapText="1"/>
    </xf>
    <xf numFmtId="0" fontId="29" fillId="4" borderId="58" xfId="3" applyFont="1" applyFill="1" applyBorder="1" applyAlignment="1">
      <alignment horizontal="center" wrapText="1"/>
    </xf>
    <xf numFmtId="167" fontId="29" fillId="4" borderId="0" xfId="3" applyNumberFormat="1" applyFont="1" applyFill="1" applyBorder="1" applyAlignment="1">
      <alignment horizontal="center" wrapText="1"/>
    </xf>
    <xf numFmtId="0" fontId="29" fillId="3" borderId="0" xfId="3" applyFont="1" applyFill="1" applyBorder="1" applyAlignment="1">
      <alignment horizontal="left"/>
    </xf>
    <xf numFmtId="0" fontId="68" fillId="3" borderId="0" xfId="3" applyFont="1" applyFill="1" applyAlignment="1">
      <alignment horizontal="right"/>
    </xf>
    <xf numFmtId="3" fontId="29" fillId="31" borderId="58" xfId="3" applyNumberFormat="1" applyFont="1" applyFill="1" applyBorder="1" applyAlignment="1">
      <alignment horizontal="right" vertical="center"/>
    </xf>
    <xf numFmtId="3" fontId="29" fillId="31" borderId="60" xfId="3" applyNumberFormat="1" applyFont="1" applyFill="1" applyBorder="1" applyAlignment="1">
      <alignment horizontal="right" vertical="center"/>
    </xf>
    <xf numFmtId="3" fontId="29" fillId="31" borderId="74" xfId="3" applyNumberFormat="1" applyFont="1" applyFill="1" applyBorder="1" applyAlignment="1">
      <alignment horizontal="right" vertical="center"/>
    </xf>
    <xf numFmtId="0" fontId="29" fillId="4" borderId="89" xfId="3" applyFont="1" applyFill="1" applyBorder="1" applyAlignment="1">
      <alignment horizontal="center"/>
    </xf>
    <xf numFmtId="0" fontId="29" fillId="4" borderId="62" xfId="3" applyFont="1" applyFill="1" applyBorder="1" applyAlignment="1">
      <alignment horizontal="center"/>
    </xf>
    <xf numFmtId="0" fontId="29" fillId="4" borderId="15" xfId="3" applyFont="1" applyFill="1" applyBorder="1" applyAlignment="1">
      <alignment horizontal="center"/>
    </xf>
    <xf numFmtId="0" fontId="29" fillId="4" borderId="42" xfId="3" applyFont="1" applyFill="1" applyBorder="1" applyAlignment="1">
      <alignment horizontal="center"/>
    </xf>
    <xf numFmtId="167" fontId="29" fillId="4" borderId="99" xfId="15" applyNumberFormat="1" applyFont="1" applyFill="1" applyBorder="1"/>
    <xf numFmtId="167" fontId="29" fillId="4" borderId="88" xfId="15" applyNumberFormat="1" applyFont="1" applyFill="1" applyBorder="1"/>
    <xf numFmtId="167" fontId="29" fillId="4" borderId="100" xfId="15" applyNumberFormat="1" applyFont="1" applyFill="1" applyBorder="1"/>
    <xf numFmtId="167" fontId="29" fillId="4" borderId="89" xfId="15" applyNumberFormat="1" applyFont="1" applyFill="1" applyBorder="1"/>
    <xf numFmtId="167" fontId="29" fillId="4" borderId="101" xfId="15" applyNumberFormat="1" applyFont="1" applyFill="1" applyBorder="1"/>
    <xf numFmtId="167" fontId="29" fillId="4" borderId="11" xfId="15" applyNumberFormat="1" applyFont="1" applyFill="1" applyBorder="1"/>
    <xf numFmtId="167" fontId="29" fillId="4" borderId="0" xfId="15" applyNumberFormat="1" applyFont="1" applyFill="1" applyBorder="1"/>
    <xf numFmtId="167" fontId="29" fillId="4" borderId="10" xfId="15" applyNumberFormat="1" applyFont="1" applyFill="1" applyBorder="1"/>
    <xf numFmtId="167" fontId="29" fillId="4" borderId="62" xfId="15" applyNumberFormat="1" applyFont="1" applyFill="1" applyBorder="1"/>
    <xf numFmtId="167" fontId="29" fillId="4" borderId="8" xfId="15" applyNumberFormat="1" applyFont="1" applyFill="1" applyBorder="1"/>
    <xf numFmtId="167" fontId="29" fillId="31" borderId="59" xfId="15" applyNumberFormat="1" applyFont="1" applyFill="1" applyBorder="1"/>
    <xf numFmtId="167" fontId="29" fillId="31" borderId="60" xfId="15" applyNumberFormat="1" applyFont="1" applyFill="1" applyBorder="1"/>
    <xf numFmtId="167" fontId="29" fillId="31" borderId="20" xfId="15" applyNumberFormat="1" applyFont="1" applyFill="1" applyBorder="1"/>
    <xf numFmtId="167" fontId="29" fillId="31" borderId="43" xfId="15" applyNumberFormat="1" applyFont="1" applyFill="1" applyBorder="1"/>
    <xf numFmtId="167" fontId="29" fillId="32" borderId="58" xfId="15" applyNumberFormat="1" applyFont="1" applyFill="1" applyBorder="1"/>
    <xf numFmtId="167" fontId="29" fillId="32" borderId="60" xfId="15" applyNumberFormat="1" applyFont="1" applyFill="1" applyBorder="1"/>
    <xf numFmtId="167" fontId="29" fillId="32" borderId="20" xfId="15" applyNumberFormat="1" applyFont="1" applyFill="1" applyBorder="1"/>
    <xf numFmtId="167" fontId="29" fillId="32" borderId="43" xfId="15" applyNumberFormat="1" applyFont="1" applyFill="1" applyBorder="1"/>
    <xf numFmtId="167" fontId="29" fillId="3" borderId="11" xfId="15" applyNumberFormat="1" applyFont="1" applyFill="1" applyBorder="1" applyAlignment="1">
      <alignment horizontal="right" vertical="center"/>
    </xf>
    <xf numFmtId="167" fontId="29" fillId="3" borderId="62" xfId="15" applyNumberFormat="1" applyFont="1" applyFill="1" applyBorder="1" applyAlignment="1">
      <alignment horizontal="right" vertical="center"/>
    </xf>
    <xf numFmtId="167" fontId="29" fillId="3" borderId="10" xfId="15" applyNumberFormat="1" applyFont="1" applyFill="1" applyBorder="1" applyAlignment="1">
      <alignment horizontal="right" vertical="center"/>
    </xf>
    <xf numFmtId="167" fontId="29" fillId="3" borderId="0" xfId="15" applyNumberFormat="1" applyFont="1" applyFill="1" applyBorder="1" applyAlignment="1">
      <alignment horizontal="right" vertical="center"/>
    </xf>
    <xf numFmtId="167" fontId="29" fillId="3" borderId="8" xfId="15" applyNumberFormat="1" applyFont="1" applyFill="1" applyBorder="1" applyAlignment="1">
      <alignment horizontal="right" vertical="center"/>
    </xf>
    <xf numFmtId="167" fontId="29" fillId="3" borderId="62" xfId="15" applyNumberFormat="1" applyFont="1" applyFill="1" applyBorder="1"/>
    <xf numFmtId="167" fontId="29" fillId="3" borderId="10" xfId="15" applyNumberFormat="1" applyFont="1" applyFill="1" applyBorder="1"/>
    <xf numFmtId="167" fontId="29" fillId="3" borderId="21" xfId="15" applyNumberFormat="1" applyFont="1" applyFill="1" applyBorder="1" applyAlignment="1">
      <alignment horizontal="right" vertical="center"/>
    </xf>
    <xf numFmtId="167" fontId="29" fillId="3" borderId="22" xfId="15" applyNumberFormat="1" applyFont="1" applyFill="1" applyBorder="1" applyAlignment="1">
      <alignment horizontal="right" vertical="center"/>
    </xf>
    <xf numFmtId="167" fontId="29" fillId="3" borderId="3" xfId="15" applyNumberFormat="1" applyFont="1" applyFill="1" applyBorder="1" applyAlignment="1">
      <alignment horizontal="right" vertical="center"/>
    </xf>
    <xf numFmtId="167" fontId="29" fillId="3" borderId="24" xfId="15" applyNumberFormat="1" applyFont="1" applyFill="1" applyBorder="1" applyAlignment="1">
      <alignment horizontal="right" vertical="center"/>
    </xf>
    <xf numFmtId="167" fontId="29" fillId="3" borderId="7" xfId="15" applyNumberFormat="1" applyFont="1" applyFill="1" applyBorder="1" applyAlignment="1">
      <alignment horizontal="right" vertical="center"/>
    </xf>
    <xf numFmtId="167" fontId="29" fillId="3" borderId="22" xfId="15" applyNumberFormat="1" applyFont="1" applyFill="1" applyBorder="1"/>
    <xf numFmtId="167" fontId="29" fillId="3" borderId="3" xfId="15" applyNumberFormat="1" applyFont="1" applyFill="1" applyBorder="1"/>
    <xf numFmtId="167" fontId="29" fillId="3" borderId="53" xfId="15" applyNumberFormat="1" applyFont="1" applyFill="1" applyBorder="1" applyAlignment="1">
      <alignment horizontal="right" vertical="center"/>
    </xf>
    <xf numFmtId="167" fontId="29" fillId="3" borderId="89" xfId="15" applyNumberFormat="1" applyFont="1" applyFill="1" applyBorder="1" applyAlignment="1">
      <alignment horizontal="right" vertical="center"/>
    </xf>
    <xf numFmtId="167" fontId="29" fillId="3" borderId="88" xfId="15" applyNumberFormat="1" applyFont="1" applyFill="1" applyBorder="1" applyAlignment="1">
      <alignment horizontal="right" vertical="center"/>
    </xf>
    <xf numFmtId="167" fontId="29" fillId="3" borderId="49" xfId="15" applyNumberFormat="1" applyFont="1" applyFill="1" applyBorder="1" applyAlignment="1">
      <alignment horizontal="right" vertical="center"/>
    </xf>
    <xf numFmtId="167" fontId="29" fillId="4" borderId="21" xfId="15" applyNumberFormat="1" applyFont="1" applyFill="1" applyBorder="1" applyAlignment="1">
      <alignment horizontal="right" vertical="center"/>
    </xf>
    <xf numFmtId="167" fontId="29" fillId="4" borderId="22" xfId="15" applyNumberFormat="1" applyFont="1" applyFill="1" applyBorder="1" applyAlignment="1">
      <alignment horizontal="right" vertical="center"/>
    </xf>
    <xf numFmtId="167" fontId="29" fillId="4" borderId="24" xfId="15" applyNumberFormat="1" applyFont="1" applyFill="1" applyBorder="1" applyAlignment="1">
      <alignment horizontal="right" vertical="center"/>
    </xf>
    <xf numFmtId="167" fontId="29" fillId="4" borderId="31" xfId="15" applyNumberFormat="1" applyFont="1" applyFill="1" applyBorder="1" applyAlignment="1">
      <alignment horizontal="right" vertical="center"/>
    </xf>
    <xf numFmtId="167" fontId="29" fillId="3" borderId="95" xfId="15" applyNumberFormat="1" applyFont="1" applyFill="1" applyBorder="1" applyAlignment="1">
      <alignment horizontal="right" vertical="center"/>
    </xf>
    <xf numFmtId="167" fontId="29" fillId="3" borderId="96" xfId="15" applyNumberFormat="1" applyFont="1" applyFill="1" applyBorder="1" applyAlignment="1">
      <alignment horizontal="right" vertical="center"/>
    </xf>
    <xf numFmtId="167" fontId="29" fillId="3" borderId="51" xfId="15" applyNumberFormat="1" applyFont="1" applyFill="1" applyBorder="1" applyAlignment="1">
      <alignment horizontal="right" vertical="center"/>
    </xf>
    <xf numFmtId="167" fontId="29" fillId="3" borderId="97" xfId="15" applyNumberFormat="1" applyFont="1" applyFill="1" applyBorder="1" applyAlignment="1">
      <alignment horizontal="right" vertical="center"/>
    </xf>
    <xf numFmtId="167" fontId="29" fillId="4" borderId="3" xfId="15" applyNumberFormat="1" applyFont="1" applyFill="1" applyBorder="1" applyAlignment="1">
      <alignment horizontal="right" vertical="center"/>
    </xf>
    <xf numFmtId="167" fontId="29" fillId="4" borderId="96" xfId="15" applyNumberFormat="1" applyFont="1" applyFill="1" applyBorder="1" applyAlignment="1">
      <alignment horizontal="right" vertical="center"/>
    </xf>
    <xf numFmtId="0" fontId="29" fillId="4" borderId="62" xfId="3" applyFont="1" applyFill="1" applyBorder="1" applyAlignment="1">
      <alignment horizontal="right" vertical="center"/>
    </xf>
    <xf numFmtId="3" fontId="29" fillId="4" borderId="11" xfId="3" applyNumberFormat="1" applyFont="1" applyFill="1" applyBorder="1" applyAlignment="1">
      <alignment vertical="center"/>
    </xf>
    <xf numFmtId="0" fontId="29" fillId="3" borderId="11" xfId="3" applyFont="1" applyFill="1" applyBorder="1" applyAlignment="1">
      <alignment wrapText="1"/>
    </xf>
    <xf numFmtId="167" fontId="29" fillId="4" borderId="24" xfId="3" applyNumberFormat="1" applyFont="1" applyFill="1" applyBorder="1"/>
    <xf numFmtId="167" fontId="35" fillId="4" borderId="0" xfId="3" applyNumberFormat="1" applyFont="1" applyFill="1" applyBorder="1" applyAlignment="1">
      <alignment wrapText="1"/>
    </xf>
    <xf numFmtId="0" fontId="76" fillId="3" borderId="0" xfId="3" applyFont="1" applyFill="1"/>
    <xf numFmtId="167" fontId="76" fillId="4" borderId="0" xfId="3" applyNumberFormat="1" applyFont="1" applyFill="1" applyBorder="1" applyAlignment="1">
      <alignment horizontal="left" wrapText="1"/>
    </xf>
    <xf numFmtId="0" fontId="76" fillId="3" borderId="0" xfId="3" applyFont="1" applyFill="1" applyBorder="1" applyAlignment="1">
      <alignment horizontal="center" wrapText="1"/>
    </xf>
    <xf numFmtId="3" fontId="76" fillId="4" borderId="0" xfId="3" applyNumberFormat="1" applyFont="1" applyFill="1" applyBorder="1" applyAlignment="1">
      <alignment vertical="center" wrapText="1"/>
    </xf>
    <xf numFmtId="0" fontId="9" fillId="3" borderId="92" xfId="3" applyFill="1" applyBorder="1"/>
    <xf numFmtId="0" fontId="29" fillId="3" borderId="0" xfId="3" applyFont="1" applyFill="1" applyBorder="1" applyAlignment="1"/>
    <xf numFmtId="0" fontId="29" fillId="3" borderId="0" xfId="3" applyFont="1" applyFill="1" applyAlignment="1">
      <alignment wrapText="1"/>
    </xf>
    <xf numFmtId="0" fontId="111" fillId="4" borderId="0" xfId="3" applyFont="1" applyFill="1" applyAlignment="1">
      <alignment vertical="center" wrapText="1"/>
    </xf>
    <xf numFmtId="0" fontId="113" fillId="4" borderId="0" xfId="3" applyFont="1" applyFill="1" applyAlignment="1">
      <alignment vertical="center" wrapText="1"/>
    </xf>
    <xf numFmtId="0" fontId="29" fillId="3" borderId="0" xfId="3" applyFont="1" applyFill="1" applyBorder="1" applyAlignment="1">
      <alignment vertical="center"/>
    </xf>
    <xf numFmtId="0" fontId="46" fillId="3" borderId="0" xfId="3" applyFont="1" applyFill="1" applyAlignment="1">
      <alignment wrapText="1"/>
    </xf>
    <xf numFmtId="3" fontId="29" fillId="4" borderId="0" xfId="3" applyNumberFormat="1" applyFont="1" applyFill="1" applyBorder="1" applyAlignment="1">
      <alignment horizontal="center" vertical="center" wrapText="1"/>
    </xf>
    <xf numFmtId="0" fontId="33" fillId="4" borderId="89" xfId="3" applyFont="1" applyFill="1" applyBorder="1"/>
    <xf numFmtId="0" fontId="60" fillId="3" borderId="0" xfId="57" applyFont="1" applyFill="1" applyBorder="1" applyAlignment="1">
      <alignment horizontal="right"/>
    </xf>
    <xf numFmtId="0" fontId="47" fillId="4" borderId="22" xfId="57" applyFont="1" applyFill="1" applyBorder="1" applyAlignment="1">
      <alignment horizontal="center" vertical="center"/>
    </xf>
    <xf numFmtId="1" fontId="29" fillId="4" borderId="0" xfId="57" applyNumberFormat="1" applyFont="1" applyFill="1" applyBorder="1" applyAlignment="1">
      <alignment vertical="center"/>
    </xf>
    <xf numFmtId="1" fontId="29" fillId="37" borderId="0" xfId="88" applyNumberFormat="1" applyFont="1" applyFill="1" applyBorder="1"/>
    <xf numFmtId="0" fontId="29" fillId="4" borderId="89" xfId="57" applyFont="1" applyFill="1" applyBorder="1" applyAlignment="1">
      <alignment horizontal="right" vertical="center"/>
    </xf>
    <xf numFmtId="3" fontId="29" fillId="4" borderId="99" xfId="57" applyNumberFormat="1" applyFont="1" applyFill="1" applyBorder="1" applyAlignment="1">
      <alignment horizontal="right" vertical="center"/>
    </xf>
    <xf numFmtId="0" fontId="36" fillId="4" borderId="89" xfId="57" applyFont="1" applyFill="1" applyBorder="1" applyAlignment="1">
      <alignment horizontal="right" vertical="center"/>
    </xf>
    <xf numFmtId="3" fontId="36" fillId="4" borderId="99" xfId="57" applyNumberFormat="1" applyFont="1" applyFill="1" applyBorder="1" applyAlignment="1">
      <alignment horizontal="right" vertical="center"/>
    </xf>
    <xf numFmtId="0" fontId="36" fillId="4" borderId="62" xfId="57" applyFont="1" applyFill="1" applyBorder="1" applyAlignment="1">
      <alignment horizontal="right" vertical="center"/>
    </xf>
    <xf numFmtId="167" fontId="36" fillId="4" borderId="11" xfId="57" applyNumberFormat="1" applyFont="1" applyFill="1" applyBorder="1" applyAlignment="1">
      <alignment horizontal="right" vertical="center"/>
    </xf>
    <xf numFmtId="0" fontId="36" fillId="4" borderId="22" xfId="57" applyFont="1" applyFill="1" applyBorder="1" applyAlignment="1">
      <alignment horizontal="right" vertical="center"/>
    </xf>
    <xf numFmtId="14" fontId="36" fillId="4" borderId="21" xfId="57" applyNumberFormat="1" applyFont="1" applyFill="1" applyBorder="1" applyAlignment="1">
      <alignment horizontal="right" vertical="center"/>
    </xf>
    <xf numFmtId="14" fontId="36" fillId="4" borderId="3" xfId="57" applyNumberFormat="1" applyFont="1" applyFill="1" applyBorder="1" applyAlignment="1">
      <alignment horizontal="right" vertical="center"/>
    </xf>
    <xf numFmtId="3" fontId="36" fillId="4" borderId="11" xfId="57" applyNumberFormat="1" applyFont="1" applyFill="1" applyBorder="1" applyAlignment="1">
      <alignment horizontal="right" vertical="center"/>
    </xf>
    <xf numFmtId="3" fontId="36" fillId="4" borderId="10" xfId="57" applyNumberFormat="1" applyFont="1" applyFill="1" applyBorder="1" applyAlignment="1">
      <alignment horizontal="right" vertical="center"/>
    </xf>
    <xf numFmtId="0" fontId="36" fillId="4" borderId="21" xfId="57" applyNumberFormat="1" applyFont="1" applyFill="1" applyBorder="1" applyAlignment="1">
      <alignment horizontal="right" vertical="center"/>
    </xf>
    <xf numFmtId="0" fontId="36" fillId="4" borderId="3" xfId="57" applyNumberFormat="1" applyFont="1" applyFill="1" applyBorder="1" applyAlignment="1">
      <alignment horizontal="right" vertical="center"/>
    </xf>
    <xf numFmtId="167" fontId="36" fillId="4" borderId="10" xfId="57" applyNumberFormat="1" applyFont="1" applyFill="1" applyBorder="1" applyAlignment="1">
      <alignment horizontal="right" vertical="center"/>
    </xf>
    <xf numFmtId="3" fontId="29" fillId="4" borderId="88" xfId="57" applyNumberFormat="1" applyFont="1" applyFill="1" applyBorder="1" applyAlignment="1">
      <alignment horizontal="right" vertical="center"/>
    </xf>
    <xf numFmtId="49" fontId="29" fillId="4" borderId="24" xfId="57" applyNumberFormat="1" applyFont="1" applyFill="1" applyBorder="1" applyAlignment="1">
      <alignment horizontal="center" vertical="center"/>
    </xf>
    <xf numFmtId="49" fontId="29" fillId="4" borderId="22" xfId="57" applyNumberFormat="1" applyFont="1" applyFill="1" applyBorder="1" applyAlignment="1">
      <alignment horizontal="center" vertical="center"/>
    </xf>
    <xf numFmtId="0" fontId="29" fillId="3" borderId="11" xfId="3" applyFont="1" applyFill="1" applyBorder="1" applyAlignment="1"/>
    <xf numFmtId="0" fontId="29" fillId="3" borderId="62" xfId="3" applyFont="1" applyFill="1" applyBorder="1" applyAlignment="1"/>
    <xf numFmtId="0" fontId="29" fillId="3" borderId="99" xfId="3" applyFont="1" applyFill="1" applyBorder="1" applyAlignment="1">
      <alignment horizontal="right"/>
    </xf>
    <xf numFmtId="2" fontId="29" fillId="4" borderId="0" xfId="57" applyNumberFormat="1" applyFont="1" applyFill="1"/>
    <xf numFmtId="0" fontId="29" fillId="3" borderId="10" xfId="3" applyFont="1" applyFill="1" applyBorder="1" applyAlignment="1">
      <alignment horizontal="right"/>
    </xf>
    <xf numFmtId="0" fontId="29" fillId="4" borderId="88" xfId="57" applyFont="1" applyFill="1" applyBorder="1"/>
    <xf numFmtId="0" fontId="29" fillId="4" borderId="0" xfId="88" applyFont="1" applyFill="1"/>
    <xf numFmtId="0" fontId="119" fillId="4" borderId="0" xfId="57" applyFont="1" applyFill="1" applyAlignment="1">
      <alignment horizontal="center"/>
    </xf>
    <xf numFmtId="0" fontId="29" fillId="4" borderId="0" xfId="88" applyFont="1" applyFill="1" applyBorder="1" applyAlignment="1"/>
    <xf numFmtId="0" fontId="29" fillId="4" borderId="10" xfId="88" applyFont="1" applyFill="1" applyBorder="1" applyAlignment="1"/>
    <xf numFmtId="0" fontId="29" fillId="4" borderId="11" xfId="88" applyFont="1" applyFill="1" applyBorder="1" applyAlignment="1"/>
    <xf numFmtId="0" fontId="29" fillId="4" borderId="62" xfId="88" applyFont="1" applyFill="1" applyBorder="1" applyAlignment="1"/>
    <xf numFmtId="0" fontId="29" fillId="4" borderId="10" xfId="3" applyFont="1" applyFill="1" applyBorder="1" applyAlignment="1"/>
    <xf numFmtId="0" fontId="29" fillId="4" borderId="11" xfId="88" applyFont="1" applyFill="1" applyBorder="1"/>
    <xf numFmtId="0" fontId="29" fillId="38" borderId="20" xfId="3" applyFont="1" applyFill="1" applyBorder="1" applyAlignment="1">
      <alignment horizontal="center"/>
    </xf>
    <xf numFmtId="0" fontId="29" fillId="26" borderId="20" xfId="3" applyFont="1" applyFill="1" applyBorder="1" applyAlignment="1">
      <alignment horizontal="center"/>
    </xf>
    <xf numFmtId="0" fontId="29" fillId="5" borderId="20" xfId="3" applyFont="1" applyFill="1" applyBorder="1" applyAlignment="1">
      <alignment horizontal="center"/>
    </xf>
    <xf numFmtId="0" fontId="29" fillId="4" borderId="21" xfId="88" applyFont="1" applyFill="1" applyBorder="1"/>
    <xf numFmtId="0" fontId="29" fillId="4" borderId="100" xfId="3" applyFont="1" applyFill="1" applyBorder="1" applyAlignment="1">
      <alignment horizontal="right"/>
    </xf>
    <xf numFmtId="3" fontId="29" fillId="4" borderId="100" xfId="3" applyNumberFormat="1" applyFont="1" applyFill="1" applyBorder="1" applyAlignment="1">
      <alignment horizontal="right"/>
    </xf>
    <xf numFmtId="3" fontId="36" fillId="4" borderId="100" xfId="3" applyNumberFormat="1" applyFont="1" applyFill="1" applyBorder="1" applyAlignment="1">
      <alignment horizontal="right"/>
    </xf>
    <xf numFmtId="3" fontId="36" fillId="4" borderId="99" xfId="3" applyNumberFormat="1" applyFont="1" applyFill="1" applyBorder="1" applyAlignment="1">
      <alignment horizontal="right"/>
    </xf>
    <xf numFmtId="2" fontId="29" fillId="4" borderId="11" xfId="88" applyNumberFormat="1" applyFont="1" applyFill="1" applyBorder="1"/>
    <xf numFmtId="2" fontId="29" fillId="4" borderId="0" xfId="88" applyNumberFormat="1" applyFont="1" applyFill="1"/>
    <xf numFmtId="10" fontId="29" fillId="4" borderId="0" xfId="89" applyNumberFormat="1" applyFont="1" applyFill="1" applyBorder="1" applyAlignment="1">
      <alignment horizontal="center"/>
    </xf>
    <xf numFmtId="3" fontId="29" fillId="4" borderId="0" xfId="88" applyNumberFormat="1" applyFont="1" applyFill="1"/>
    <xf numFmtId="0" fontId="29" fillId="4" borderId="10" xfId="3" applyFont="1" applyFill="1" applyBorder="1" applyAlignment="1">
      <alignment horizontal="right"/>
    </xf>
    <xf numFmtId="3" fontId="36" fillId="4" borderId="10" xfId="3" applyNumberFormat="1" applyFont="1" applyFill="1" applyBorder="1" applyAlignment="1">
      <alignment horizontal="right"/>
    </xf>
    <xf numFmtId="3" fontId="36" fillId="4" borderId="11" xfId="3" applyNumberFormat="1" applyFont="1" applyFill="1" applyBorder="1" applyAlignment="1">
      <alignment horizontal="right"/>
    </xf>
    <xf numFmtId="0" fontId="29" fillId="4" borderId="3" xfId="3" applyFont="1" applyFill="1" applyBorder="1" applyAlignment="1">
      <alignment horizontal="right"/>
    </xf>
    <xf numFmtId="3" fontId="36" fillId="4" borderId="3" xfId="3" applyNumberFormat="1" applyFont="1" applyFill="1" applyBorder="1" applyAlignment="1">
      <alignment horizontal="right"/>
    </xf>
    <xf numFmtId="3" fontId="36" fillId="4" borderId="21" xfId="3" applyNumberFormat="1" applyFont="1" applyFill="1" applyBorder="1" applyAlignment="1">
      <alignment horizontal="right"/>
    </xf>
    <xf numFmtId="2" fontId="29" fillId="4" borderId="21" xfId="88" applyNumberFormat="1" applyFont="1" applyFill="1" applyBorder="1"/>
    <xf numFmtId="0" fontId="41" fillId="4" borderId="0" xfId="88" applyFont="1" applyFill="1" applyBorder="1" applyAlignment="1">
      <alignment horizontal="center" vertical="center"/>
    </xf>
    <xf numFmtId="0" fontId="29" fillId="4" borderId="0" xfId="88" applyFont="1" applyFill="1" applyBorder="1" applyAlignment="1">
      <alignment horizontal="center"/>
    </xf>
    <xf numFmtId="0" fontId="29" fillId="4" borderId="0" xfId="88" applyFont="1" applyFill="1" applyBorder="1" applyAlignment="1">
      <alignment vertical="center"/>
    </xf>
    <xf numFmtId="16" fontId="29" fillId="4" borderId="0" xfId="88" applyNumberFormat="1" applyFont="1" applyFill="1"/>
    <xf numFmtId="167" fontId="29" fillId="4" borderId="0" xfId="88" applyNumberFormat="1" applyFont="1" applyFill="1"/>
    <xf numFmtId="0" fontId="29" fillId="4" borderId="0" xfId="88" applyFont="1" applyFill="1" applyBorder="1"/>
    <xf numFmtId="0" fontId="41" fillId="4" borderId="0" xfId="88" applyFont="1" applyFill="1" applyBorder="1" applyAlignment="1">
      <alignment vertical="center"/>
    </xf>
    <xf numFmtId="9" fontId="29" fillId="4" borderId="0" xfId="3" applyNumberFormat="1" applyFont="1" applyFill="1" applyBorder="1" applyAlignment="1">
      <alignment horizontal="center"/>
    </xf>
    <xf numFmtId="164" fontId="29" fillId="4" borderId="0" xfId="89" applyNumberFormat="1" applyFont="1" applyFill="1"/>
    <xf numFmtId="0" fontId="29" fillId="4" borderId="0" xfId="88" applyFont="1" applyFill="1" applyBorder="1" applyAlignment="1">
      <alignment wrapText="1"/>
    </xf>
    <xf numFmtId="0" fontId="29" fillId="4" borderId="0" xfId="88" applyFont="1" applyFill="1" applyBorder="1" applyAlignment="1">
      <alignment vertical="center" wrapText="1"/>
    </xf>
    <xf numFmtId="167" fontId="29" fillId="4" borderId="0" xfId="89" applyNumberFormat="1" applyFont="1" applyFill="1" applyBorder="1" applyAlignment="1">
      <alignment horizontal="right"/>
    </xf>
    <xf numFmtId="167" fontId="29" fillId="4" borderId="0" xfId="88" applyNumberFormat="1" applyFont="1" applyFill="1" applyBorder="1"/>
    <xf numFmtId="0" fontId="29" fillId="4" borderId="0" xfId="88" applyFont="1" applyFill="1" applyBorder="1" applyAlignment="1">
      <alignment horizontal="right"/>
    </xf>
    <xf numFmtId="0" fontId="50" fillId="4" borderId="0" xfId="88" applyFont="1" applyFill="1" applyBorder="1" applyAlignment="1">
      <alignment horizontal="right"/>
    </xf>
    <xf numFmtId="14" fontId="50" fillId="4" borderId="0" xfId="88" applyNumberFormat="1" applyFont="1" applyFill="1" applyBorder="1" applyAlignment="1">
      <alignment horizontal="left"/>
    </xf>
    <xf numFmtId="0" fontId="29" fillId="4" borderId="0" xfId="88" applyFont="1" applyFill="1" applyAlignment="1">
      <alignment horizontal="right"/>
    </xf>
    <xf numFmtId="49" fontId="29" fillId="4" borderId="0" xfId="57" applyNumberFormat="1" applyFont="1" applyFill="1" applyBorder="1" applyAlignment="1">
      <alignment horizontal="right"/>
    </xf>
    <xf numFmtId="0" fontId="119" fillId="4" borderId="92" xfId="57" applyFont="1" applyFill="1" applyBorder="1" applyAlignment="1"/>
    <xf numFmtId="167" fontId="29" fillId="4" borderId="21" xfId="57" applyNumberFormat="1" applyFont="1" applyFill="1" applyBorder="1" applyAlignment="1">
      <alignment horizontal="right" vertical="center"/>
    </xf>
    <xf numFmtId="10" fontId="29" fillId="3" borderId="88" xfId="1" applyNumberFormat="1" applyFont="1" applyFill="1" applyBorder="1" applyAlignment="1">
      <alignment horizontal="center"/>
    </xf>
    <xf numFmtId="10" fontId="29" fillId="3" borderId="10" xfId="1" applyNumberFormat="1" applyFont="1" applyFill="1" applyBorder="1" applyAlignment="1">
      <alignment horizontal="center"/>
    </xf>
    <xf numFmtId="10" fontId="29" fillId="3" borderId="0" xfId="1" applyNumberFormat="1" applyFont="1" applyFill="1" applyBorder="1" applyAlignment="1">
      <alignment horizontal="center"/>
    </xf>
    <xf numFmtId="167" fontId="29" fillId="4" borderId="99" xfId="3" applyNumberFormat="1" applyFont="1" applyFill="1" applyBorder="1" applyAlignment="1">
      <alignment horizontal="right"/>
    </xf>
    <xf numFmtId="167" fontId="49" fillId="4" borderId="79" xfId="3" applyNumberFormat="1" applyFont="1" applyFill="1" applyBorder="1" applyAlignment="1">
      <alignment horizontal="right"/>
    </xf>
    <xf numFmtId="10" fontId="29" fillId="4" borderId="88" xfId="1" applyNumberFormat="1" applyFont="1" applyFill="1" applyBorder="1" applyAlignment="1">
      <alignment horizontal="center"/>
    </xf>
    <xf numFmtId="167" fontId="49" fillId="4" borderId="80" xfId="3" applyNumberFormat="1" applyFont="1" applyFill="1" applyBorder="1" applyAlignment="1">
      <alignment horizontal="right"/>
    </xf>
    <xf numFmtId="10" fontId="29" fillId="4" borderId="10" xfId="1" applyNumberFormat="1" applyFont="1" applyFill="1" applyBorder="1" applyAlignment="1">
      <alignment horizontal="center"/>
    </xf>
    <xf numFmtId="10" fontId="29" fillId="4" borderId="0" xfId="1" applyNumberFormat="1" applyFont="1" applyFill="1" applyBorder="1" applyAlignment="1">
      <alignment horizontal="center"/>
    </xf>
    <xf numFmtId="0" fontId="49" fillId="4" borderId="78" xfId="3" applyFont="1" applyFill="1" applyBorder="1" applyAlignment="1">
      <alignment horizontal="center"/>
    </xf>
    <xf numFmtId="0" fontId="29" fillId="28" borderId="59" xfId="3" applyFont="1" applyFill="1" applyBorder="1" applyAlignment="1">
      <alignment horizontal="center"/>
    </xf>
    <xf numFmtId="0" fontId="29" fillId="35" borderId="59" xfId="3" applyFont="1" applyFill="1" applyBorder="1" applyAlignment="1">
      <alignment horizontal="center"/>
    </xf>
    <xf numFmtId="0" fontId="29" fillId="28" borderId="20" xfId="3" applyFont="1" applyFill="1" applyBorder="1" applyAlignment="1">
      <alignment horizontal="center"/>
    </xf>
    <xf numFmtId="0" fontId="29" fillId="35" borderId="20" xfId="3" applyFont="1" applyFill="1" applyBorder="1" applyAlignment="1">
      <alignment horizontal="center"/>
    </xf>
    <xf numFmtId="0" fontId="29" fillId="4" borderId="0" xfId="3" applyNumberFormat="1" applyFont="1" applyFill="1" applyBorder="1" applyAlignment="1">
      <alignment horizontal="right" vertical="center"/>
    </xf>
    <xf numFmtId="1" fontId="36" fillId="4" borderId="21" xfId="57" applyNumberFormat="1" applyFont="1" applyFill="1" applyBorder="1" applyAlignment="1">
      <alignment horizontal="right" vertical="center"/>
    </xf>
    <xf numFmtId="167" fontId="29" fillId="31" borderId="60" xfId="3" applyNumberFormat="1" applyFont="1" applyFill="1" applyBorder="1" applyAlignment="1">
      <alignment vertical="center"/>
    </xf>
    <xf numFmtId="167" fontId="29" fillId="31" borderId="43" xfId="3" applyNumberFormat="1" applyFont="1" applyFill="1" applyBorder="1" applyAlignment="1">
      <alignment vertical="center"/>
    </xf>
    <xf numFmtId="167" fontId="29" fillId="31" borderId="2" xfId="3" applyNumberFormat="1" applyFont="1" applyFill="1" applyBorder="1" applyAlignment="1">
      <alignment horizontal="right" vertical="center"/>
    </xf>
    <xf numFmtId="167" fontId="29" fillId="32" borderId="60" xfId="3" applyNumberFormat="1" applyFont="1" applyFill="1" applyBorder="1" applyAlignment="1">
      <alignment vertical="center"/>
    </xf>
    <xf numFmtId="167" fontId="29" fillId="32" borderId="43" xfId="3" applyNumberFormat="1" applyFont="1" applyFill="1" applyBorder="1" applyAlignment="1">
      <alignment vertical="center"/>
    </xf>
    <xf numFmtId="167" fontId="29" fillId="32" borderId="2" xfId="3" applyNumberFormat="1" applyFont="1" applyFill="1" applyBorder="1" applyAlignment="1">
      <alignment horizontal="right" vertical="center"/>
    </xf>
    <xf numFmtId="49" fontId="29" fillId="4" borderId="98" xfId="3" applyNumberFormat="1" applyFont="1" applyFill="1" applyBorder="1" applyAlignment="1">
      <alignment horizontal="right" vertical="center"/>
    </xf>
    <xf numFmtId="167" fontId="29" fillId="4" borderId="98" xfId="3" applyNumberFormat="1" applyFont="1" applyFill="1" applyBorder="1" applyAlignment="1">
      <alignment vertical="center"/>
    </xf>
    <xf numFmtId="164" fontId="29" fillId="4" borderId="98" xfId="1" applyNumberFormat="1" applyFont="1" applyFill="1" applyBorder="1" applyAlignment="1">
      <alignment vertical="center"/>
    </xf>
    <xf numFmtId="167" fontId="36" fillId="4" borderId="98" xfId="3" applyNumberFormat="1" applyFont="1" applyFill="1" applyBorder="1" applyAlignment="1">
      <alignment horizontal="right" vertical="center"/>
    </xf>
    <xf numFmtId="49" fontId="31" fillId="4" borderId="59" xfId="3" applyNumberFormat="1" applyFont="1" applyFill="1" applyBorder="1" applyAlignment="1">
      <alignment horizontal="center" wrapText="1"/>
    </xf>
    <xf numFmtId="49" fontId="36" fillId="4" borderId="61" xfId="3" applyNumberFormat="1" applyFont="1" applyFill="1" applyBorder="1" applyAlignment="1">
      <alignment horizontal="center" wrapText="1"/>
    </xf>
    <xf numFmtId="167" fontId="36" fillId="32" borderId="60" xfId="3" applyNumberFormat="1" applyFont="1" applyFill="1" applyBorder="1" applyAlignment="1">
      <alignment vertical="center"/>
    </xf>
    <xf numFmtId="164" fontId="29" fillId="5" borderId="58" xfId="1" applyNumberFormat="1" applyFont="1" applyFill="1" applyBorder="1" applyAlignment="1">
      <alignment horizontal="right" vertical="center"/>
    </xf>
    <xf numFmtId="164" fontId="36" fillId="5" borderId="60" xfId="1" applyNumberFormat="1" applyFont="1" applyFill="1" applyBorder="1" applyAlignment="1">
      <alignment vertical="center"/>
    </xf>
    <xf numFmtId="164" fontId="29" fillId="5" borderId="59" xfId="1" applyNumberFormat="1" applyFont="1" applyFill="1" applyBorder="1" applyAlignment="1">
      <alignment horizontal="right" vertical="center"/>
    </xf>
    <xf numFmtId="164" fontId="36" fillId="5" borderId="61" xfId="1" applyNumberFormat="1" applyFont="1" applyFill="1" applyBorder="1" applyAlignment="1">
      <alignment vertical="center"/>
    </xf>
    <xf numFmtId="167" fontId="98" fillId="31" borderId="60" xfId="3" applyNumberFormat="1" applyFont="1" applyFill="1" applyBorder="1" applyAlignment="1">
      <alignment vertical="center"/>
    </xf>
    <xf numFmtId="0" fontId="76" fillId="4" borderId="3" xfId="3" applyFont="1" applyFill="1" applyBorder="1" applyAlignment="1">
      <alignment horizontal="center" vertical="center"/>
    </xf>
    <xf numFmtId="0" fontId="29" fillId="4" borderId="89" xfId="3" applyFont="1" applyFill="1" applyBorder="1" applyAlignment="1">
      <alignment vertical="center"/>
    </xf>
    <xf numFmtId="3" fontId="29" fillId="4" borderId="86" xfId="3" applyNumberFormat="1" applyFont="1" applyFill="1" applyBorder="1" applyAlignment="1">
      <alignment vertical="center"/>
    </xf>
    <xf numFmtId="0" fontId="96" fillId="4" borderId="3" xfId="3" applyFont="1" applyFill="1" applyBorder="1" applyAlignment="1">
      <alignment horizontal="center" vertical="center"/>
    </xf>
    <xf numFmtId="0" fontId="96" fillId="4" borderId="21" xfId="3" applyFont="1" applyFill="1" applyBorder="1" applyAlignment="1">
      <alignment horizontal="center" vertical="center"/>
    </xf>
    <xf numFmtId="170" fontId="29" fillId="4" borderId="2" xfId="3" applyNumberFormat="1" applyFont="1" applyFill="1" applyBorder="1" applyAlignment="1">
      <alignment horizontal="right" vertical="center"/>
    </xf>
    <xf numFmtId="167" fontId="29" fillId="4" borderId="2" xfId="3" applyNumberFormat="1" applyFont="1" applyFill="1" applyBorder="1" applyAlignment="1">
      <alignment horizontal="center" vertical="center"/>
    </xf>
    <xf numFmtId="170" fontId="29" fillId="4" borderId="59" xfId="3" applyNumberFormat="1" applyFont="1" applyFill="1" applyBorder="1" applyAlignment="1">
      <alignment horizontal="right" vertical="center"/>
    </xf>
    <xf numFmtId="167" fontId="29" fillId="4" borderId="59" xfId="3" applyNumberFormat="1" applyFont="1" applyFill="1" applyBorder="1" applyAlignment="1">
      <alignment horizontal="center" vertical="center"/>
    </xf>
    <xf numFmtId="167" fontId="29" fillId="4" borderId="60" xfId="3" applyNumberFormat="1" applyFont="1" applyFill="1" applyBorder="1" applyAlignment="1">
      <alignment horizontal="center" vertical="center"/>
    </xf>
    <xf numFmtId="167" fontId="29" fillId="4" borderId="43" xfId="3" applyNumberFormat="1" applyFont="1" applyFill="1" applyBorder="1" applyAlignment="1">
      <alignment horizontal="center" vertical="center"/>
    </xf>
    <xf numFmtId="167" fontId="36" fillId="4" borderId="60" xfId="3" applyNumberFormat="1" applyFont="1" applyFill="1" applyBorder="1" applyAlignment="1">
      <alignment horizontal="center" vertical="center"/>
    </xf>
    <xf numFmtId="3" fontId="29" fillId="4" borderId="89" xfId="3" applyNumberFormat="1" applyFont="1" applyFill="1" applyBorder="1" applyAlignment="1">
      <alignment vertical="center"/>
    </xf>
    <xf numFmtId="0" fontId="76" fillId="4" borderId="24" xfId="3" applyFont="1" applyFill="1" applyBorder="1" applyAlignment="1">
      <alignment horizontal="center" vertical="center"/>
    </xf>
    <xf numFmtId="167" fontId="29" fillId="4" borderId="88" xfId="3" applyNumberFormat="1" applyFont="1" applyFill="1" applyBorder="1" applyAlignment="1">
      <alignment horizontal="right" vertical="center"/>
    </xf>
    <xf numFmtId="0" fontId="72" fillId="4" borderId="22" xfId="3" applyFont="1" applyFill="1" applyBorder="1" applyAlignment="1">
      <alignment horizontal="center" vertical="center"/>
    </xf>
    <xf numFmtId="0" fontId="76" fillId="4" borderId="21" xfId="3" applyFont="1" applyFill="1" applyBorder="1" applyAlignment="1">
      <alignment horizontal="center" vertical="center"/>
    </xf>
    <xf numFmtId="167" fontId="29" fillId="4" borderId="99" xfId="3" applyNumberFormat="1" applyFont="1" applyFill="1" applyBorder="1" applyAlignment="1">
      <alignment horizontal="right" vertical="center"/>
    </xf>
    <xf numFmtId="0" fontId="76" fillId="4" borderId="9" xfId="3" applyFont="1" applyFill="1" applyBorder="1" applyAlignment="1">
      <alignment horizontal="center" vertical="center"/>
    </xf>
    <xf numFmtId="0" fontId="72" fillId="4" borderId="24" xfId="3" applyFont="1" applyFill="1" applyBorder="1" applyAlignment="1">
      <alignment horizontal="center" vertical="center"/>
    </xf>
    <xf numFmtId="0" fontId="77" fillId="4" borderId="0" xfId="57" applyFont="1" applyFill="1" applyBorder="1" applyAlignment="1">
      <alignment horizontal="left" vertical="center" wrapText="1"/>
    </xf>
    <xf numFmtId="0" fontId="77" fillId="4" borderId="0" xfId="57" applyFont="1" applyFill="1" applyBorder="1" applyAlignment="1">
      <alignment vertical="center"/>
    </xf>
    <xf numFmtId="167" fontId="29" fillId="4" borderId="0" xfId="57" applyNumberFormat="1" applyFont="1" applyFill="1" applyBorder="1"/>
    <xf numFmtId="0" fontId="29" fillId="4" borderId="24" xfId="57" applyFont="1" applyFill="1" applyBorder="1" applyAlignment="1">
      <alignment horizontal="right"/>
    </xf>
    <xf numFmtId="0" fontId="29" fillId="4" borderId="24" xfId="57" applyFont="1" applyFill="1" applyBorder="1"/>
    <xf numFmtId="0" fontId="29" fillId="4" borderId="89" xfId="57" applyFont="1" applyFill="1" applyBorder="1"/>
    <xf numFmtId="0" fontId="96" fillId="4" borderId="24" xfId="57" applyFont="1" applyFill="1" applyBorder="1" applyAlignment="1">
      <alignment horizontal="right"/>
    </xf>
    <xf numFmtId="0" fontId="96" fillId="4" borderId="22" xfId="57" applyFont="1" applyFill="1" applyBorder="1" applyAlignment="1">
      <alignment horizontal="right"/>
    </xf>
    <xf numFmtId="0" fontId="76" fillId="4" borderId="21" xfId="57" applyFont="1" applyFill="1" applyBorder="1" applyAlignment="1">
      <alignment horizontal="right"/>
    </xf>
    <xf numFmtId="0" fontId="29" fillId="4" borderId="0" xfId="57" applyFont="1" applyFill="1" applyAlignment="1">
      <alignment horizontal="left"/>
    </xf>
    <xf numFmtId="166" fontId="29" fillId="4" borderId="0" xfId="57" applyNumberFormat="1" applyFont="1" applyFill="1" applyBorder="1"/>
    <xf numFmtId="0" fontId="29" fillId="4" borderId="0" xfId="57" applyFont="1" applyFill="1" applyBorder="1" applyAlignment="1">
      <alignment horizontal="left"/>
    </xf>
    <xf numFmtId="0" fontId="33" fillId="4" borderId="0" xfId="57" applyFont="1" applyFill="1" applyBorder="1" applyAlignment="1"/>
    <xf numFmtId="0" fontId="29" fillId="4" borderId="0" xfId="57" applyFont="1" applyFill="1" applyBorder="1" applyAlignment="1"/>
    <xf numFmtId="0" fontId="46" fillId="4" borderId="0" xfId="57" applyFont="1" applyFill="1"/>
    <xf numFmtId="0" fontId="46" fillId="4" borderId="0" xfId="57" applyFont="1" applyFill="1" applyAlignment="1">
      <alignment horizontal="right"/>
    </xf>
    <xf numFmtId="166" fontId="46" fillId="4" borderId="0" xfId="57" applyNumberFormat="1" applyFont="1" applyFill="1"/>
    <xf numFmtId="3" fontId="46" fillId="4" borderId="0" xfId="57" applyNumberFormat="1" applyFont="1" applyFill="1"/>
    <xf numFmtId="0" fontId="29" fillId="4" borderId="0" xfId="3" applyFont="1" applyFill="1" applyBorder="1" applyAlignment="1">
      <alignment horizontal="right"/>
    </xf>
    <xf numFmtId="0" fontId="29" fillId="4" borderId="24" xfId="3" applyFont="1" applyFill="1" applyBorder="1" applyAlignment="1">
      <alignment horizontal="right"/>
    </xf>
    <xf numFmtId="0" fontId="29" fillId="4" borderId="2" xfId="3" applyFont="1" applyFill="1" applyBorder="1" applyAlignment="1">
      <alignment horizontal="center" wrapText="1"/>
    </xf>
    <xf numFmtId="0" fontId="29" fillId="4" borderId="59" xfId="3" applyFont="1" applyFill="1" applyBorder="1" applyAlignment="1">
      <alignment horizontal="center" wrapText="1"/>
    </xf>
    <xf numFmtId="166" fontId="29" fillId="4" borderId="0" xfId="3" applyNumberFormat="1" applyFont="1" applyFill="1" applyBorder="1" applyAlignment="1">
      <alignment vertical="center"/>
    </xf>
    <xf numFmtId="1" fontId="29" fillId="4" borderId="21" xfId="3" applyNumberFormat="1" applyFont="1" applyFill="1" applyBorder="1" applyAlignment="1">
      <alignment vertical="center"/>
    </xf>
    <xf numFmtId="1" fontId="29" fillId="4" borderId="24" xfId="3" applyNumberFormat="1" applyFont="1" applyFill="1" applyBorder="1" applyAlignment="1">
      <alignment vertical="center"/>
    </xf>
    <xf numFmtId="0" fontId="33" fillId="4" borderId="24" xfId="3" applyFont="1" applyFill="1" applyBorder="1" applyAlignment="1">
      <alignment vertical="center"/>
    </xf>
    <xf numFmtId="166" fontId="29" fillId="4" borderId="0" xfId="3" applyNumberFormat="1" applyFont="1" applyFill="1" applyBorder="1" applyAlignment="1">
      <alignment horizontal="right" vertical="center"/>
    </xf>
    <xf numFmtId="166" fontId="29" fillId="4" borderId="11" xfId="3" applyNumberFormat="1" applyFont="1" applyFill="1" applyBorder="1" applyAlignment="1">
      <alignment horizontal="right" vertical="center"/>
    </xf>
    <xf numFmtId="1" fontId="29" fillId="4" borderId="22" xfId="3" applyNumberFormat="1" applyFont="1" applyFill="1" applyBorder="1" applyAlignment="1">
      <alignment vertical="center"/>
    </xf>
    <xf numFmtId="0" fontId="33" fillId="4" borderId="92" xfId="3" applyFont="1" applyFill="1" applyBorder="1"/>
    <xf numFmtId="166" fontId="29" fillId="4" borderId="0" xfId="3" applyNumberFormat="1" applyFont="1" applyFill="1" applyAlignment="1">
      <alignment horizontal="right" vertical="center"/>
    </xf>
    <xf numFmtId="166" fontId="29" fillId="4" borderId="62" xfId="3" applyNumberFormat="1" applyFont="1" applyFill="1" applyBorder="1" applyAlignment="1">
      <alignment horizontal="right" vertical="center"/>
    </xf>
    <xf numFmtId="166" fontId="29" fillId="4" borderId="0" xfId="3" applyNumberFormat="1" applyFont="1" applyFill="1" applyAlignment="1">
      <alignment horizontal="right"/>
    </xf>
    <xf numFmtId="166" fontId="29" fillId="4" borderId="62" xfId="3" applyNumberFormat="1" applyFont="1" applyFill="1" applyBorder="1" applyAlignment="1">
      <alignment horizontal="right"/>
    </xf>
    <xf numFmtId="166" fontId="29" fillId="4" borderId="21" xfId="3" applyNumberFormat="1" applyFont="1" applyFill="1" applyBorder="1" applyAlignment="1">
      <alignment horizontal="right" vertical="center"/>
    </xf>
    <xf numFmtId="166" fontId="29" fillId="4" borderId="24" xfId="3" applyNumberFormat="1" applyFont="1" applyFill="1" applyBorder="1" applyAlignment="1">
      <alignment horizontal="right" vertical="center"/>
    </xf>
    <xf numFmtId="166" fontId="29" fillId="4" borderId="24" xfId="3" applyNumberFormat="1" applyFont="1" applyFill="1" applyBorder="1" applyAlignment="1">
      <alignment horizontal="right"/>
    </xf>
    <xf numFmtId="166" fontId="29" fillId="4" borderId="22" xfId="3" applyNumberFormat="1" applyFont="1" applyFill="1" applyBorder="1" applyAlignment="1">
      <alignment horizontal="right"/>
    </xf>
    <xf numFmtId="166" fontId="29" fillId="4" borderId="22" xfId="3" applyNumberFormat="1" applyFont="1" applyFill="1" applyBorder="1" applyAlignment="1">
      <alignment horizontal="right" vertical="center"/>
    </xf>
    <xf numFmtId="166" fontId="29" fillId="4" borderId="62" xfId="1" applyNumberFormat="1" applyFont="1" applyFill="1" applyBorder="1" applyAlignment="1">
      <alignment horizontal="right" vertical="center"/>
    </xf>
    <xf numFmtId="0" fontId="42" fillId="4" borderId="0" xfId="3" applyFont="1" applyFill="1" applyBorder="1" applyAlignment="1">
      <alignment horizontal="right" vertical="center"/>
    </xf>
    <xf numFmtId="1" fontId="42" fillId="4" borderId="0" xfId="3" applyNumberFormat="1" applyFont="1" applyFill="1" applyBorder="1" applyAlignment="1">
      <alignment horizontal="right" vertical="center"/>
    </xf>
    <xf numFmtId="166" fontId="42" fillId="4" borderId="0" xfId="3" applyNumberFormat="1" applyFont="1" applyFill="1" applyBorder="1" applyAlignment="1">
      <alignment horizontal="right" vertical="center"/>
    </xf>
    <xf numFmtId="166" fontId="29" fillId="4" borderId="22" xfId="1" applyNumberFormat="1" applyFont="1" applyFill="1" applyBorder="1" applyAlignment="1">
      <alignment horizontal="right" vertical="center"/>
    </xf>
    <xf numFmtId="3" fontId="29" fillId="4" borderId="101" xfId="0" applyNumberFormat="1" applyFont="1" applyFill="1" applyBorder="1"/>
    <xf numFmtId="3" fontId="29" fillId="4" borderId="89" xfId="0" applyNumberFormat="1" applyFont="1" applyFill="1" applyBorder="1"/>
    <xf numFmtId="3" fontId="29" fillId="4" borderId="0" xfId="0" applyNumberFormat="1" applyFont="1" applyFill="1"/>
    <xf numFmtId="2" fontId="33" fillId="4" borderId="0" xfId="3" applyNumberFormat="1" applyFont="1" applyFill="1"/>
    <xf numFmtId="1" fontId="46" fillId="4" borderId="0" xfId="3" applyNumberFormat="1" applyFont="1" applyFill="1" applyBorder="1" applyAlignment="1">
      <alignment horizontal="right"/>
    </xf>
    <xf numFmtId="0" fontId="46" fillId="4" borderId="0" xfId="3" applyFont="1" applyFill="1" applyBorder="1" applyAlignment="1">
      <alignment horizontal="right"/>
    </xf>
    <xf numFmtId="3" fontId="46" fillId="4" borderId="0" xfId="3" applyNumberFormat="1" applyFont="1" applyFill="1" applyBorder="1" applyAlignment="1">
      <alignment horizontal="right"/>
    </xf>
    <xf numFmtId="4" fontId="46" fillId="4" borderId="0" xfId="3" applyNumberFormat="1" applyFont="1" applyFill="1" applyBorder="1" applyAlignment="1">
      <alignment horizontal="right"/>
    </xf>
    <xf numFmtId="170" fontId="46" fillId="4" borderId="0" xfId="3" applyNumberFormat="1" applyFont="1" applyFill="1" applyBorder="1"/>
    <xf numFmtId="164" fontId="29" fillId="31" borderId="59" xfId="1" applyNumberFormat="1" applyFont="1" applyFill="1" applyBorder="1" applyAlignment="1">
      <alignment vertical="center"/>
    </xf>
    <xf numFmtId="164" fontId="29" fillId="4" borderId="31" xfId="1" applyNumberFormat="1" applyFont="1" applyFill="1" applyBorder="1" applyAlignment="1">
      <alignment vertical="center"/>
    </xf>
    <xf numFmtId="164" fontId="29" fillId="31" borderId="2" xfId="1" applyNumberFormat="1" applyFont="1" applyFill="1" applyBorder="1" applyAlignment="1">
      <alignment vertical="center"/>
    </xf>
    <xf numFmtId="0" fontId="29" fillId="3" borderId="21" xfId="15" applyFont="1" applyFill="1" applyBorder="1" applyAlignment="1">
      <alignment horizontal="center"/>
    </xf>
    <xf numFmtId="0" fontId="29" fillId="3" borderId="0" xfId="15" applyFont="1" applyFill="1" applyBorder="1" applyAlignment="1">
      <alignment horizontal="center"/>
    </xf>
    <xf numFmtId="0" fontId="29" fillId="4" borderId="0" xfId="3" applyFont="1" applyFill="1" applyBorder="1" applyAlignment="1">
      <alignment horizontal="right"/>
    </xf>
    <xf numFmtId="0" fontId="29" fillId="4" borderId="24" xfId="3" applyFont="1" applyFill="1" applyBorder="1" applyAlignment="1">
      <alignment horizontal="right"/>
    </xf>
    <xf numFmtId="0" fontId="31" fillId="4" borderId="0" xfId="3" applyFont="1" applyFill="1" applyBorder="1" applyAlignment="1">
      <alignment horizontal="right" vertical="top" wrapText="1"/>
    </xf>
    <xf numFmtId="164" fontId="33" fillId="3" borderId="0" xfId="1" applyNumberFormat="1" applyFont="1" applyFill="1"/>
    <xf numFmtId="167" fontId="29" fillId="4" borderId="0" xfId="57" applyNumberFormat="1" applyFont="1" applyFill="1"/>
    <xf numFmtId="3" fontId="29" fillId="4" borderId="21" xfId="3" applyNumberFormat="1" applyFont="1" applyFill="1" applyBorder="1" applyAlignment="1">
      <alignment horizontal="right"/>
    </xf>
    <xf numFmtId="3" fontId="29" fillId="4" borderId="24" xfId="3" applyNumberFormat="1" applyFont="1" applyFill="1" applyBorder="1" applyAlignment="1">
      <alignment horizontal="right"/>
    </xf>
    <xf numFmtId="167" fontId="29" fillId="4" borderId="89" xfId="3" applyNumberFormat="1" applyFont="1" applyFill="1" applyBorder="1" applyAlignment="1">
      <alignment horizontal="right"/>
    </xf>
    <xf numFmtId="167" fontId="29" fillId="4" borderId="100" xfId="3" applyNumberFormat="1" applyFont="1" applyFill="1" applyBorder="1"/>
    <xf numFmtId="167" fontId="29" fillId="4" borderId="100" xfId="3" applyNumberFormat="1" applyFont="1" applyFill="1" applyBorder="1" applyAlignment="1">
      <alignment horizontal="right"/>
    </xf>
    <xf numFmtId="167" fontId="29" fillId="4" borderId="22" xfId="3" applyNumberFormat="1" applyFont="1" applyFill="1" applyBorder="1" applyAlignment="1">
      <alignment horizontal="right"/>
    </xf>
    <xf numFmtId="167" fontId="29" fillId="4" borderId="3" xfId="3" applyNumberFormat="1" applyFont="1" applyFill="1" applyBorder="1"/>
    <xf numFmtId="167" fontId="29" fillId="4" borderId="3" xfId="3" applyNumberFormat="1" applyFont="1" applyFill="1" applyBorder="1" applyAlignment="1">
      <alignment horizontal="right"/>
    </xf>
    <xf numFmtId="167" fontId="29" fillId="4" borderId="22" xfId="3" applyNumberFormat="1" applyFont="1" applyFill="1" applyBorder="1"/>
    <xf numFmtId="167" fontId="29" fillId="4" borderId="88" xfId="3" applyNumberFormat="1" applyFont="1" applyFill="1" applyBorder="1"/>
    <xf numFmtId="167" fontId="29" fillId="4" borderId="89" xfId="3" applyNumberFormat="1" applyFont="1" applyFill="1" applyBorder="1"/>
    <xf numFmtId="167" fontId="29" fillId="4" borderId="99" xfId="3" applyNumberFormat="1" applyFont="1" applyFill="1" applyBorder="1"/>
    <xf numFmtId="167" fontId="29" fillId="4" borderId="17" xfId="3" applyNumberFormat="1" applyFont="1" applyFill="1" applyBorder="1"/>
    <xf numFmtId="167" fontId="29" fillId="4" borderId="14" xfId="3" applyNumberFormat="1" applyFont="1" applyFill="1" applyBorder="1"/>
    <xf numFmtId="167" fontId="29" fillId="4" borderId="15" xfId="3" applyNumberFormat="1" applyFont="1" applyFill="1" applyBorder="1"/>
    <xf numFmtId="167" fontId="29" fillId="4" borderId="16" xfId="3" applyNumberFormat="1" applyFont="1" applyFill="1" applyBorder="1"/>
    <xf numFmtId="167" fontId="29" fillId="4" borderId="17" xfId="3" applyNumberFormat="1" applyFont="1" applyFill="1" applyBorder="1" applyAlignment="1">
      <alignment vertical="center"/>
    </xf>
    <xf numFmtId="167" fontId="29" fillId="4" borderId="14" xfId="3" applyNumberFormat="1" applyFont="1" applyFill="1" applyBorder="1" applyAlignment="1">
      <alignment vertical="center"/>
    </xf>
    <xf numFmtId="167" fontId="29" fillId="4" borderId="17" xfId="3" applyNumberFormat="1" applyFont="1" applyFill="1" applyBorder="1" applyAlignment="1">
      <alignment horizontal="right"/>
    </xf>
    <xf numFmtId="167" fontId="29" fillId="4" borderId="14" xfId="3" applyNumberFormat="1" applyFont="1" applyFill="1" applyBorder="1" applyAlignment="1">
      <alignment horizontal="right"/>
    </xf>
    <xf numFmtId="167" fontId="29" fillId="4" borderId="16" xfId="3" applyNumberFormat="1" applyFont="1" applyFill="1" applyBorder="1" applyAlignment="1">
      <alignment horizontal="right"/>
    </xf>
    <xf numFmtId="167" fontId="29" fillId="4" borderId="62" xfId="3" applyNumberFormat="1" applyFont="1" applyFill="1" applyBorder="1" applyAlignment="1">
      <alignment horizontal="right"/>
    </xf>
    <xf numFmtId="167" fontId="29" fillId="4" borderId="21" xfId="3" applyNumberFormat="1" applyFont="1" applyFill="1" applyBorder="1"/>
    <xf numFmtId="167" fontId="72" fillId="3" borderId="11" xfId="15" applyNumberFormat="1" applyFont="1" applyFill="1" applyBorder="1" applyAlignment="1">
      <alignment horizontal="right" vertical="center"/>
    </xf>
    <xf numFmtId="167" fontId="72" fillId="3" borderId="21" xfId="15" applyNumberFormat="1" applyFont="1" applyFill="1" applyBorder="1" applyAlignment="1">
      <alignment horizontal="right" vertical="center"/>
    </xf>
    <xf numFmtId="0" fontId="33" fillId="3" borderId="11" xfId="15" applyFont="1" applyFill="1" applyBorder="1"/>
    <xf numFmtId="0" fontId="29" fillId="3" borderId="0" xfId="15" applyFont="1" applyFill="1" applyBorder="1" applyAlignment="1">
      <alignment horizontal="center" vertical="center" wrapText="1"/>
    </xf>
    <xf numFmtId="0" fontId="29" fillId="3" borderId="24" xfId="15" applyFont="1" applyFill="1" applyBorder="1" applyAlignment="1">
      <alignment horizontal="center" vertical="center" wrapText="1"/>
    </xf>
    <xf numFmtId="0" fontId="29" fillId="3" borderId="21" xfId="15" applyFont="1" applyFill="1" applyBorder="1" applyAlignment="1">
      <alignment horizontal="center" vertical="center" wrapText="1"/>
    </xf>
    <xf numFmtId="0" fontId="29" fillId="3" borderId="88" xfId="15" applyFont="1" applyFill="1" applyBorder="1" applyAlignment="1">
      <alignment horizontal="center"/>
    </xf>
    <xf numFmtId="0" fontId="29" fillId="0" borderId="0" xfId="15" applyFont="1" applyFill="1" applyBorder="1" applyAlignment="1">
      <alignment horizontal="center"/>
    </xf>
    <xf numFmtId="0" fontId="29" fillId="5" borderId="60" xfId="15" applyFont="1" applyFill="1" applyBorder="1" applyAlignment="1">
      <alignment horizontal="center"/>
    </xf>
    <xf numFmtId="0" fontId="29" fillId="4" borderId="43" xfId="0" applyFont="1" applyFill="1" applyBorder="1" applyAlignment="1">
      <alignment horizontal="right" vertical="center" wrapText="1"/>
    </xf>
    <xf numFmtId="167" fontId="29" fillId="4" borderId="29" xfId="3" applyNumberFormat="1" applyFont="1" applyFill="1" applyBorder="1" applyAlignment="1">
      <alignment vertical="center"/>
    </xf>
    <xf numFmtId="167" fontId="29" fillId="4" borderId="77" xfId="3" applyNumberFormat="1" applyFont="1" applyFill="1" applyBorder="1" applyAlignment="1">
      <alignment vertical="center"/>
    </xf>
    <xf numFmtId="167" fontId="29" fillId="4" borderId="13" xfId="3" applyNumberFormat="1" applyFont="1" applyFill="1" applyBorder="1" applyAlignment="1">
      <alignment vertical="center"/>
    </xf>
    <xf numFmtId="167" fontId="29" fillId="4" borderId="30" xfId="3" applyNumberFormat="1" applyFont="1" applyFill="1" applyBorder="1" applyAlignment="1">
      <alignment vertical="center"/>
    </xf>
    <xf numFmtId="167" fontId="29" fillId="4" borderId="73" xfId="3" applyNumberFormat="1" applyFont="1" applyFill="1" applyBorder="1" applyAlignment="1">
      <alignment horizontal="right" vertical="center"/>
    </xf>
    <xf numFmtId="167" fontId="29" fillId="4" borderId="46" xfId="3" applyNumberFormat="1" applyFont="1" applyFill="1" applyBorder="1" applyAlignment="1">
      <alignment horizontal="right" vertical="center"/>
    </xf>
    <xf numFmtId="167" fontId="29" fillId="4" borderId="68" xfId="3" applyNumberFormat="1" applyFont="1" applyFill="1" applyBorder="1" applyAlignment="1">
      <alignment horizontal="right" vertical="center"/>
    </xf>
    <xf numFmtId="167" fontId="29" fillId="4" borderId="69" xfId="3" applyNumberFormat="1" applyFont="1" applyFill="1" applyBorder="1" applyAlignment="1">
      <alignment horizontal="right" vertical="center"/>
    </xf>
    <xf numFmtId="167" fontId="29" fillId="4" borderId="70" xfId="3" applyNumberFormat="1" applyFont="1" applyFill="1" applyBorder="1" applyAlignment="1">
      <alignment horizontal="right" vertical="center"/>
    </xf>
    <xf numFmtId="167" fontId="29" fillId="4" borderId="143" xfId="3" applyNumberFormat="1" applyFont="1" applyFill="1" applyBorder="1" applyAlignment="1">
      <alignment horizontal="right" vertical="center"/>
    </xf>
    <xf numFmtId="167" fontId="29" fillId="4" borderId="47" xfId="3" applyNumberFormat="1" applyFont="1" applyFill="1" applyBorder="1" applyAlignment="1">
      <alignment horizontal="right" vertical="center"/>
    </xf>
    <xf numFmtId="0" fontId="33" fillId="3" borderId="0" xfId="57" applyFont="1" applyFill="1" applyBorder="1" applyAlignment="1">
      <alignment horizontal="left" vertical="center" wrapText="1"/>
    </xf>
    <xf numFmtId="0" fontId="50" fillId="4" borderId="0" xfId="19" applyFont="1" applyFill="1"/>
    <xf numFmtId="0" fontId="121" fillId="4" borderId="0" xfId="19" applyFont="1" applyFill="1" applyAlignment="1">
      <alignment horizontal="center" vertical="center" textRotation="180"/>
    </xf>
    <xf numFmtId="0" fontId="46" fillId="4" borderId="0" xfId="3" applyFont="1" applyFill="1"/>
    <xf numFmtId="0" fontId="44" fillId="4" borderId="0" xfId="3" applyFont="1" applyFill="1"/>
    <xf numFmtId="0" fontId="46" fillId="4" borderId="0" xfId="3" applyFont="1" applyFill="1" applyAlignment="1">
      <alignment vertical="center"/>
    </xf>
    <xf numFmtId="0" fontId="44" fillId="4" borderId="0" xfId="3" applyFont="1" applyFill="1" applyAlignment="1">
      <alignment vertical="center"/>
    </xf>
    <xf numFmtId="0" fontId="46" fillId="4" borderId="0" xfId="3" applyFont="1" applyFill="1" applyAlignment="1">
      <alignment horizontal="right" vertical="center"/>
    </xf>
    <xf numFmtId="14" fontId="46" fillId="3" borderId="0" xfId="3" applyNumberFormat="1" applyFont="1" applyFill="1"/>
    <xf numFmtId="166" fontId="46" fillId="4" borderId="0" xfId="3" applyNumberFormat="1" applyFont="1" applyFill="1" applyAlignment="1">
      <alignment vertical="center"/>
    </xf>
    <xf numFmtId="166" fontId="46" fillId="4" borderId="0" xfId="3" applyNumberFormat="1" applyFont="1" applyFill="1"/>
    <xf numFmtId="49" fontId="46" fillId="4" borderId="0" xfId="3" applyNumberFormat="1" applyFont="1" applyFill="1" applyAlignment="1">
      <alignment horizontal="right" vertical="center"/>
    </xf>
    <xf numFmtId="0" fontId="76" fillId="4" borderId="0" xfId="0" applyFont="1" applyFill="1" applyBorder="1" applyAlignment="1">
      <alignment vertical="center" wrapText="1"/>
    </xf>
    <xf numFmtId="3" fontId="29" fillId="4" borderId="3" xfId="3" applyNumberFormat="1" applyFont="1" applyFill="1" applyBorder="1" applyAlignment="1">
      <alignment horizontal="right"/>
    </xf>
    <xf numFmtId="0" fontId="76" fillId="4" borderId="0" xfId="3" applyFont="1" applyFill="1" applyBorder="1" applyAlignment="1">
      <alignment horizontal="center" vertical="center"/>
    </xf>
    <xf numFmtId="0" fontId="29" fillId="4" borderId="0" xfId="3" applyFont="1" applyFill="1" applyBorder="1" applyAlignment="1">
      <alignment horizontal="right"/>
    </xf>
    <xf numFmtId="0" fontId="29" fillId="4" borderId="100" xfId="88" applyFont="1" applyFill="1" applyBorder="1"/>
    <xf numFmtId="0" fontId="29" fillId="4" borderId="62" xfId="3" applyFont="1" applyFill="1" applyBorder="1" applyAlignment="1">
      <alignment horizontal="center" vertical="center"/>
    </xf>
    <xf numFmtId="0" fontId="36" fillId="4" borderId="3" xfId="57" applyFont="1" applyFill="1" applyBorder="1" applyAlignment="1">
      <alignment horizontal="right"/>
    </xf>
    <xf numFmtId="0" fontId="9" fillId="4" borderId="0" xfId="3" applyFill="1" applyBorder="1" applyAlignment="1">
      <alignment horizontal="left"/>
    </xf>
    <xf numFmtId="0" fontId="75" fillId="4" borderId="0" xfId="3" applyFont="1" applyFill="1" applyBorder="1" applyAlignment="1">
      <alignment horizontal="center" vertical="center"/>
    </xf>
    <xf numFmtId="0" fontId="9" fillId="3" borderId="0" xfId="3" applyFill="1" applyBorder="1" applyAlignment="1">
      <alignment vertical="center"/>
    </xf>
    <xf numFmtId="0" fontId="124" fillId="4" borderId="0" xfId="3" applyFont="1" applyFill="1" applyBorder="1" applyAlignment="1">
      <alignment vertical="center" wrapText="1"/>
    </xf>
    <xf numFmtId="0" fontId="125" fillId="4" borderId="0" xfId="3" applyFont="1" applyFill="1" applyBorder="1" applyAlignment="1">
      <alignment vertical="center"/>
    </xf>
    <xf numFmtId="0" fontId="118" fillId="4" borderId="0" xfId="3" applyFont="1" applyFill="1" applyBorder="1" applyAlignment="1">
      <alignment horizontal="center" vertical="center"/>
    </xf>
    <xf numFmtId="0" fontId="126" fillId="4" borderId="0" xfId="3" applyFont="1" applyFill="1" applyBorder="1" applyAlignment="1">
      <alignment horizontal="center" vertical="center"/>
    </xf>
    <xf numFmtId="0" fontId="122" fillId="4" borderId="0" xfId="3" applyFont="1" applyFill="1" applyBorder="1" applyAlignment="1">
      <alignment horizontal="center" vertical="center"/>
    </xf>
    <xf numFmtId="0" fontId="127" fillId="4" borderId="0" xfId="3" applyFont="1" applyFill="1" applyBorder="1" applyAlignment="1">
      <alignment vertical="center" wrapText="1"/>
    </xf>
    <xf numFmtId="0" fontId="9" fillId="4" borderId="144" xfId="3" applyFill="1" applyBorder="1" applyAlignment="1"/>
    <xf numFmtId="0" fontId="128" fillId="4" borderId="144" xfId="3" applyFont="1" applyFill="1" applyBorder="1" applyAlignment="1">
      <alignment vertical="center" wrapText="1"/>
    </xf>
    <xf numFmtId="0" fontId="9" fillId="3" borderId="144" xfId="3" applyFill="1" applyBorder="1"/>
    <xf numFmtId="0" fontId="129" fillId="4" borderId="144" xfId="3" applyFont="1" applyFill="1" applyBorder="1" applyAlignment="1">
      <alignment textRotation="90"/>
    </xf>
    <xf numFmtId="0" fontId="130" fillId="3" borderId="0" xfId="3" applyFont="1" applyFill="1" applyBorder="1"/>
    <xf numFmtId="0" fontId="129" fillId="4" borderId="0" xfId="3" applyFont="1" applyFill="1" applyBorder="1" applyAlignment="1">
      <alignment textRotation="90"/>
    </xf>
    <xf numFmtId="0" fontId="131" fillId="4" borderId="0" xfId="3" applyFont="1" applyFill="1" applyBorder="1" applyAlignment="1">
      <alignment vertical="top"/>
    </xf>
    <xf numFmtId="0" fontId="132" fillId="4" borderId="0" xfId="3" applyFont="1" applyFill="1" applyBorder="1" applyAlignment="1">
      <alignment vertical="center"/>
    </xf>
    <xf numFmtId="0" fontId="133" fillId="4" borderId="0" xfId="3" applyFont="1" applyFill="1" applyBorder="1" applyAlignment="1">
      <alignment vertical="center" wrapText="1"/>
    </xf>
    <xf numFmtId="0" fontId="134" fillId="4" borderId="0" xfId="3" applyFont="1" applyFill="1" applyBorder="1" applyAlignment="1">
      <alignment vertical="top"/>
    </xf>
    <xf numFmtId="0" fontId="9" fillId="3" borderId="145" xfId="3" applyFill="1" applyBorder="1"/>
    <xf numFmtId="0" fontId="75" fillId="4" borderId="145" xfId="3" applyFont="1" applyFill="1" applyBorder="1" applyAlignment="1">
      <alignment horizontal="center" vertical="center"/>
    </xf>
    <xf numFmtId="0" fontId="9" fillId="4" borderId="145" xfId="3" applyFill="1" applyBorder="1"/>
    <xf numFmtId="0" fontId="9" fillId="4" borderId="145" xfId="3" applyFill="1" applyBorder="1" applyAlignment="1"/>
    <xf numFmtId="0" fontId="9" fillId="4" borderId="144" xfId="3" applyFill="1" applyBorder="1"/>
    <xf numFmtId="0" fontId="9" fillId="4" borderId="146" xfId="3" applyFill="1" applyBorder="1"/>
    <xf numFmtId="0" fontId="75" fillId="4" borderId="144" xfId="3" applyFont="1" applyFill="1" applyBorder="1" applyAlignment="1">
      <alignment horizontal="center" vertical="center"/>
    </xf>
    <xf numFmtId="0" fontId="136" fillId="4" borderId="144" xfId="3" applyFont="1" applyFill="1" applyBorder="1" applyAlignment="1"/>
    <xf numFmtId="0" fontId="125" fillId="4" borderId="144" xfId="3" applyFont="1" applyFill="1" applyBorder="1" applyAlignment="1">
      <alignment vertical="center"/>
    </xf>
    <xf numFmtId="0" fontId="9" fillId="4" borderId="144" xfId="3" applyFill="1" applyBorder="1" applyAlignment="1">
      <alignment vertical="center"/>
    </xf>
    <xf numFmtId="0" fontId="128" fillId="4" borderId="146" xfId="3" applyFont="1" applyFill="1" applyBorder="1" applyAlignment="1">
      <alignment vertical="center" wrapText="1"/>
    </xf>
    <xf numFmtId="0" fontId="9" fillId="4" borderId="146" xfId="3" applyFill="1" applyBorder="1" applyAlignment="1">
      <alignment vertical="center"/>
    </xf>
    <xf numFmtId="0" fontId="136" fillId="4" borderId="0" xfId="3" applyFont="1" applyFill="1" applyBorder="1" applyAlignment="1"/>
    <xf numFmtId="0" fontId="136" fillId="4" borderId="0" xfId="3" applyFont="1" applyFill="1" applyBorder="1"/>
    <xf numFmtId="0" fontId="138" fillId="3" borderId="0" xfId="3" applyFont="1" applyFill="1" applyBorder="1" applyAlignment="1">
      <alignment horizontal="right" vertical="center"/>
    </xf>
    <xf numFmtId="0" fontId="135" fillId="4" borderId="0" xfId="3" applyFont="1" applyFill="1" applyBorder="1" applyAlignment="1">
      <alignment horizontal="right" vertical="center" wrapText="1"/>
    </xf>
    <xf numFmtId="0" fontId="72" fillId="3" borderId="0" xfId="3" applyFont="1" applyFill="1" applyBorder="1" applyAlignment="1">
      <alignment horizontal="right" vertical="center" wrapText="1"/>
    </xf>
    <xf numFmtId="0" fontId="29" fillId="4" borderId="62" xfId="57" applyFont="1" applyFill="1" applyBorder="1" applyAlignment="1">
      <alignment horizontal="center" vertical="center"/>
    </xf>
    <xf numFmtId="0" fontId="36" fillId="4" borderId="62" xfId="57" applyFont="1" applyFill="1" applyBorder="1" applyAlignment="1">
      <alignment horizontal="center" vertical="center"/>
    </xf>
    <xf numFmtId="0" fontId="29" fillId="4" borderId="24" xfId="57" applyFont="1" applyFill="1" applyBorder="1" applyAlignment="1">
      <alignment horizontal="right" vertical="center"/>
    </xf>
    <xf numFmtId="0" fontId="29" fillId="4" borderId="24" xfId="57" applyFont="1" applyFill="1" applyBorder="1" applyAlignment="1">
      <alignment vertical="center"/>
    </xf>
    <xf numFmtId="3" fontId="42" fillId="4" borderId="11" xfId="57" applyNumberFormat="1" applyFont="1" applyFill="1" applyBorder="1" applyAlignment="1">
      <alignment vertical="center"/>
    </xf>
    <xf numFmtId="164" fontId="29" fillId="4" borderId="62" xfId="1" applyNumberFormat="1" applyFont="1" applyFill="1" applyBorder="1" applyAlignment="1">
      <alignment vertical="center"/>
    </xf>
    <xf numFmtId="0" fontId="29" fillId="4" borderId="22" xfId="57" applyFont="1" applyFill="1" applyBorder="1" applyAlignment="1">
      <alignment vertical="center"/>
    </xf>
    <xf numFmtId="3" fontId="29" fillId="4" borderId="22" xfId="57" applyNumberFormat="1" applyFont="1" applyFill="1" applyBorder="1" applyAlignment="1">
      <alignment vertical="center"/>
    </xf>
    <xf numFmtId="3" fontId="42" fillId="4" borderId="62" xfId="57" applyNumberFormat="1" applyFont="1" applyFill="1" applyBorder="1" applyAlignment="1">
      <alignment vertical="center"/>
    </xf>
    <xf numFmtId="0" fontId="29" fillId="4" borderId="11" xfId="57" applyFont="1" applyFill="1" applyBorder="1" applyAlignment="1">
      <alignment horizontal="center" vertical="center"/>
    </xf>
    <xf numFmtId="0" fontId="29" fillId="4" borderId="0" xfId="57" applyFont="1" applyFill="1" applyBorder="1" applyAlignment="1">
      <alignment horizontal="center" vertical="center"/>
    </xf>
    <xf numFmtId="0" fontId="96" fillId="4" borderId="88" xfId="57" applyFont="1" applyFill="1" applyBorder="1" applyAlignment="1">
      <alignment horizontal="right" vertical="center"/>
    </xf>
    <xf numFmtId="3" fontId="96" fillId="4" borderId="89" xfId="57" applyNumberFormat="1" applyFont="1" applyFill="1" applyBorder="1" applyAlignment="1">
      <alignment horizontal="right" vertical="center"/>
    </xf>
    <xf numFmtId="0" fontId="76" fillId="4" borderId="0" xfId="57" applyFont="1" applyFill="1" applyBorder="1" applyAlignment="1">
      <alignment horizontal="right" vertical="center"/>
    </xf>
    <xf numFmtId="3" fontId="76" fillId="4" borderId="62" xfId="57" applyNumberFormat="1" applyFont="1" applyFill="1" applyBorder="1" applyAlignment="1">
      <alignment horizontal="right" vertical="center"/>
    </xf>
    <xf numFmtId="0" fontId="76" fillId="4" borderId="24" xfId="57" applyFont="1" applyFill="1" applyBorder="1" applyAlignment="1">
      <alignment horizontal="right" vertical="center"/>
    </xf>
    <xf numFmtId="3" fontId="76" fillId="4" borderId="22" xfId="57" applyNumberFormat="1" applyFont="1" applyFill="1" applyBorder="1" applyAlignment="1">
      <alignment vertical="center"/>
    </xf>
    <xf numFmtId="0" fontId="42" fillId="4" borderId="62" xfId="57" applyFont="1" applyFill="1" applyBorder="1" applyAlignment="1">
      <alignment horizontal="right" vertical="center"/>
    </xf>
    <xf numFmtId="0" fontId="61" fillId="4" borderId="0" xfId="57" applyFont="1" applyFill="1" applyBorder="1" applyAlignment="1"/>
    <xf numFmtId="0" fontId="36" fillId="4" borderId="62" xfId="57" applyFont="1" applyFill="1" applyBorder="1" applyAlignment="1">
      <alignment vertical="center"/>
    </xf>
    <xf numFmtId="0" fontId="36" fillId="4" borderId="0" xfId="57" applyFont="1" applyFill="1" applyBorder="1" applyAlignment="1">
      <alignment vertical="center"/>
    </xf>
    <xf numFmtId="0" fontId="36" fillId="4" borderId="11" xfId="57" applyFont="1" applyFill="1" applyBorder="1" applyAlignment="1">
      <alignment horizontal="center" vertical="center"/>
    </xf>
    <xf numFmtId="0" fontId="36" fillId="4" borderId="0" xfId="57" applyFont="1" applyFill="1" applyBorder="1" applyAlignment="1">
      <alignment horizontal="center" vertical="center"/>
    </xf>
    <xf numFmtId="0" fontId="36" fillId="4" borderId="88" xfId="57" applyFont="1" applyFill="1" applyBorder="1" applyAlignment="1">
      <alignment horizontal="right" vertical="center"/>
    </xf>
    <xf numFmtId="3" fontId="36" fillId="4" borderId="89" xfId="57" applyNumberFormat="1" applyFont="1" applyFill="1" applyBorder="1" applyAlignment="1">
      <alignment horizontal="right" vertical="center"/>
    </xf>
    <xf numFmtId="0" fontId="36" fillId="4" borderId="0" xfId="57" applyFont="1" applyFill="1" applyBorder="1" applyAlignment="1">
      <alignment horizontal="right" vertical="center"/>
    </xf>
    <xf numFmtId="3" fontId="36" fillId="4" borderId="62" xfId="57" applyNumberFormat="1" applyFont="1" applyFill="1" applyBorder="1" applyAlignment="1">
      <alignment horizontal="right" vertical="center"/>
    </xf>
    <xf numFmtId="0" fontId="36" fillId="4" borderId="24" xfId="57" applyFont="1" applyFill="1" applyBorder="1" applyAlignment="1">
      <alignment horizontal="right" vertical="center"/>
    </xf>
    <xf numFmtId="3" fontId="36" fillId="4" borderId="22" xfId="57" applyNumberFormat="1" applyFont="1" applyFill="1" applyBorder="1" applyAlignment="1">
      <alignment vertical="center"/>
    </xf>
    <xf numFmtId="3" fontId="96" fillId="4" borderId="99" xfId="57" applyNumberFormat="1" applyFont="1" applyFill="1" applyBorder="1" applyAlignment="1">
      <alignment horizontal="right" vertical="center"/>
    </xf>
    <xf numFmtId="3" fontId="76" fillId="4" borderId="11" xfId="57" applyNumberFormat="1" applyFont="1" applyFill="1" applyBorder="1" applyAlignment="1">
      <alignment horizontal="right" vertical="center"/>
    </xf>
    <xf numFmtId="3" fontId="76" fillId="4" borderId="21" xfId="57" applyNumberFormat="1" applyFont="1" applyFill="1" applyBorder="1" applyAlignment="1">
      <alignment vertical="center"/>
    </xf>
    <xf numFmtId="3" fontId="96" fillId="4" borderId="88" xfId="57" applyNumberFormat="1" applyFont="1" applyFill="1" applyBorder="1" applyAlignment="1">
      <alignment horizontal="right" vertical="center"/>
    </xf>
    <xf numFmtId="3" fontId="76" fillId="4" borderId="0" xfId="57" applyNumberFormat="1" applyFont="1" applyFill="1" applyBorder="1" applyAlignment="1">
      <alignment horizontal="right" vertical="center"/>
    </xf>
    <xf numFmtId="3" fontId="76" fillId="4" borderId="24" xfId="57" applyNumberFormat="1" applyFont="1" applyFill="1" applyBorder="1" applyAlignment="1">
      <alignment vertical="center"/>
    </xf>
    <xf numFmtId="164" fontId="36" fillId="4" borderId="11" xfId="1" applyNumberFormat="1" applyFont="1" applyFill="1" applyBorder="1" applyAlignment="1">
      <alignment vertical="center"/>
    </xf>
    <xf numFmtId="3" fontId="36" fillId="4" borderId="21" xfId="57" applyNumberFormat="1" applyFont="1" applyFill="1" applyBorder="1" applyAlignment="1">
      <alignment vertical="center"/>
    </xf>
    <xf numFmtId="3" fontId="36" fillId="4" borderId="88" xfId="57" applyNumberFormat="1" applyFont="1" applyFill="1" applyBorder="1" applyAlignment="1">
      <alignment horizontal="right" vertical="center"/>
    </xf>
    <xf numFmtId="3" fontId="36" fillId="4" borderId="0" xfId="57" applyNumberFormat="1" applyFont="1" applyFill="1" applyBorder="1" applyAlignment="1">
      <alignment horizontal="right" vertical="center"/>
    </xf>
    <xf numFmtId="164" fontId="36" fillId="4" borderId="0" xfId="1" applyNumberFormat="1" applyFont="1" applyFill="1" applyBorder="1" applyAlignment="1">
      <alignment vertical="center"/>
    </xf>
    <xf numFmtId="3" fontId="36" fillId="4" borderId="24" xfId="57" applyNumberFormat="1" applyFont="1" applyFill="1" applyBorder="1" applyAlignment="1">
      <alignment vertical="center"/>
    </xf>
    <xf numFmtId="0" fontId="42" fillId="4" borderId="0" xfId="57" applyFont="1" applyFill="1" applyAlignment="1">
      <alignment vertical="center"/>
    </xf>
    <xf numFmtId="0" fontId="64" fillId="4" borderId="0" xfId="57" applyFont="1" applyFill="1" applyBorder="1" applyAlignment="1"/>
    <xf numFmtId="167" fontId="42" fillId="4" borderId="0" xfId="57" applyNumberFormat="1" applyFont="1" applyFill="1" applyAlignment="1">
      <alignment vertical="center"/>
    </xf>
    <xf numFmtId="3" fontId="42" fillId="4" borderId="0" xfId="57" applyNumberFormat="1" applyFont="1" applyFill="1" applyAlignment="1">
      <alignment vertical="center"/>
    </xf>
    <xf numFmtId="0" fontId="42" fillId="4" borderId="0" xfId="57" applyFont="1" applyFill="1" applyBorder="1"/>
    <xf numFmtId="164" fontId="29" fillId="4" borderId="21" xfId="1" applyNumberFormat="1" applyFont="1" applyFill="1" applyBorder="1" applyAlignment="1">
      <alignment vertical="center"/>
    </xf>
    <xf numFmtId="164" fontId="29" fillId="4" borderId="24" xfId="1" applyNumberFormat="1" applyFont="1" applyFill="1" applyBorder="1" applyAlignment="1">
      <alignment vertical="center"/>
    </xf>
    <xf numFmtId="164" fontId="29" fillId="4" borderId="22" xfId="1" applyNumberFormat="1" applyFont="1" applyFill="1" applyBorder="1" applyAlignment="1">
      <alignment vertical="center"/>
    </xf>
    <xf numFmtId="164" fontId="36" fillId="4" borderId="21" xfId="1" applyNumberFormat="1" applyFont="1" applyFill="1" applyBorder="1" applyAlignment="1">
      <alignment vertical="center"/>
    </xf>
    <xf numFmtId="164" fontId="36" fillId="4" borderId="24" xfId="1" applyNumberFormat="1" applyFont="1" applyFill="1" applyBorder="1" applyAlignment="1">
      <alignment vertical="center"/>
    </xf>
    <xf numFmtId="164" fontId="36" fillId="4" borderId="22" xfId="1" applyNumberFormat="1" applyFont="1" applyFill="1" applyBorder="1" applyAlignment="1">
      <alignment vertical="center"/>
    </xf>
    <xf numFmtId="3" fontId="29" fillId="4" borderId="0" xfId="57" applyNumberFormat="1" applyFont="1" applyFill="1" applyBorder="1" applyAlignment="1">
      <alignment horizontal="left" vertical="center"/>
    </xf>
    <xf numFmtId="0" fontId="29" fillId="4" borderId="0" xfId="57" applyFont="1" applyFill="1" applyBorder="1" applyAlignment="1">
      <alignment horizontal="left" vertical="center"/>
    </xf>
    <xf numFmtId="0" fontId="29" fillId="4" borderId="99" xfId="57" applyFont="1" applyFill="1" applyBorder="1" applyAlignment="1">
      <alignment vertical="center"/>
    </xf>
    <xf numFmtId="3" fontId="29" fillId="4" borderId="99" xfId="57" applyNumberFormat="1" applyFont="1" applyFill="1" applyBorder="1" applyAlignment="1">
      <alignment vertical="center"/>
    </xf>
    <xf numFmtId="3" fontId="29" fillId="4" borderId="89" xfId="57" applyNumberFormat="1" applyFont="1" applyFill="1" applyBorder="1" applyAlignment="1">
      <alignment vertical="center"/>
    </xf>
    <xf numFmtId="164" fontId="29" fillId="4" borderId="100" xfId="1" applyNumberFormat="1" applyFont="1" applyFill="1" applyBorder="1" applyAlignment="1">
      <alignment vertical="center"/>
    </xf>
    <xf numFmtId="3" fontId="29" fillId="4" borderId="21" xfId="57" applyNumberFormat="1" applyFont="1" applyFill="1" applyBorder="1" applyAlignment="1">
      <alignment vertical="center"/>
    </xf>
    <xf numFmtId="3" fontId="29" fillId="4" borderId="11" xfId="57" applyNumberFormat="1" applyFont="1" applyFill="1" applyBorder="1" applyAlignment="1">
      <alignment vertical="center"/>
    </xf>
    <xf numFmtId="3" fontId="29" fillId="4" borderId="62" xfId="57" applyNumberFormat="1" applyFont="1" applyFill="1" applyBorder="1" applyAlignment="1">
      <alignment vertical="center"/>
    </xf>
    <xf numFmtId="3" fontId="29" fillId="31" borderId="59" xfId="57" applyNumberFormat="1" applyFont="1" applyFill="1" applyBorder="1" applyAlignment="1">
      <alignment vertical="center"/>
    </xf>
    <xf numFmtId="3" fontId="29" fillId="31" borderId="43" xfId="57" applyNumberFormat="1" applyFont="1" applyFill="1" applyBorder="1" applyAlignment="1">
      <alignment vertical="center"/>
    </xf>
    <xf numFmtId="0" fontId="29" fillId="31" borderId="43" xfId="57" applyFont="1" applyFill="1" applyBorder="1" applyAlignment="1">
      <alignment vertical="center"/>
    </xf>
    <xf numFmtId="0" fontId="29" fillId="4" borderId="100" xfId="57" applyFont="1" applyFill="1" applyBorder="1" applyAlignment="1">
      <alignment horizontal="center" vertical="center" wrapText="1"/>
    </xf>
    <xf numFmtId="0" fontId="46" fillId="4" borderId="0" xfId="57" applyFont="1" applyFill="1" applyAlignment="1">
      <alignment vertical="center"/>
    </xf>
    <xf numFmtId="0" fontId="44" fillId="3" borderId="0" xfId="57" applyFont="1" applyFill="1" applyBorder="1" applyAlignment="1">
      <alignment horizontal="left" vertical="center" wrapText="1"/>
    </xf>
    <xf numFmtId="0" fontId="44" fillId="3" borderId="0" xfId="57" applyFont="1" applyFill="1" applyBorder="1" applyAlignment="1">
      <alignment horizontal="right" vertical="center"/>
    </xf>
    <xf numFmtId="0" fontId="44" fillId="3" borderId="0" xfId="57" applyFont="1" applyFill="1" applyBorder="1" applyAlignment="1">
      <alignment vertical="center"/>
    </xf>
    <xf numFmtId="3" fontId="44" fillId="3" borderId="0" xfId="57" applyNumberFormat="1" applyFont="1" applyFill="1" applyBorder="1" applyAlignment="1">
      <alignment vertical="center"/>
    </xf>
    <xf numFmtId="3" fontId="46" fillId="4" borderId="0" xfId="57" applyNumberFormat="1" applyFont="1" applyFill="1" applyAlignment="1">
      <alignment vertical="center"/>
    </xf>
    <xf numFmtId="0" fontId="76" fillId="4" borderId="21" xfId="57" applyFont="1" applyFill="1" applyBorder="1" applyAlignment="1">
      <alignment horizontal="center" vertical="center"/>
    </xf>
    <xf numFmtId="0" fontId="96" fillId="4" borderId="22" xfId="57" applyFont="1" applyFill="1" applyBorder="1" applyAlignment="1">
      <alignment horizontal="center" vertical="center"/>
    </xf>
    <xf numFmtId="0" fontId="29" fillId="4" borderId="3" xfId="57" applyFont="1" applyFill="1" applyBorder="1" applyAlignment="1">
      <alignment horizontal="center" vertical="center"/>
    </xf>
    <xf numFmtId="2" fontId="33" fillId="4" borderId="0" xfId="1" applyNumberFormat="1" applyFont="1" applyFill="1" applyBorder="1" applyAlignment="1">
      <alignment horizontal="right"/>
    </xf>
    <xf numFmtId="2" fontId="33" fillId="4" borderId="0" xfId="3" applyNumberFormat="1" applyFont="1" applyFill="1" applyBorder="1" applyAlignment="1">
      <alignment horizontal="right"/>
    </xf>
    <xf numFmtId="0" fontId="72" fillId="3" borderId="92" xfId="3" applyFont="1" applyFill="1" applyBorder="1" applyAlignment="1">
      <alignment horizontal="right"/>
    </xf>
    <xf numFmtId="0" fontId="29" fillId="4" borderId="62" xfId="0" applyFont="1" applyFill="1" applyBorder="1" applyAlignment="1">
      <alignment horizontal="center" vertical="center" wrapText="1"/>
    </xf>
    <xf numFmtId="0" fontId="29" fillId="3" borderId="62" xfId="0" applyFont="1" applyFill="1" applyBorder="1" applyAlignment="1">
      <alignment horizontal="center" wrapText="1"/>
    </xf>
    <xf numFmtId="0" fontId="29" fillId="3" borderId="22" xfId="0" applyFont="1" applyFill="1" applyBorder="1" applyAlignment="1">
      <alignment horizont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62" xfId="0" applyFont="1" applyFill="1" applyBorder="1" applyAlignment="1">
      <alignment horizontal="center" vertical="center" wrapText="1"/>
    </xf>
    <xf numFmtId="164" fontId="29" fillId="3" borderId="62" xfId="1" applyNumberFormat="1" applyFont="1" applyFill="1" applyBorder="1" applyAlignment="1">
      <alignment horizontal="right" vertical="center"/>
    </xf>
    <xf numFmtId="0" fontId="33" fillId="3" borderId="152" xfId="0" applyFont="1" applyFill="1" applyBorder="1"/>
    <xf numFmtId="0" fontId="96" fillId="3" borderId="151" xfId="0" applyFont="1" applyFill="1" applyBorder="1" applyAlignment="1">
      <alignment horizontal="center" wrapText="1"/>
    </xf>
    <xf numFmtId="0" fontId="29" fillId="3" borderId="152" xfId="0" applyFont="1" applyFill="1" applyBorder="1" applyAlignment="1">
      <alignment horizontal="center" vertical="center" wrapText="1"/>
    </xf>
    <xf numFmtId="3" fontId="29" fillId="3" borderId="152" xfId="0" applyNumberFormat="1" applyFont="1" applyFill="1" applyBorder="1" applyAlignment="1">
      <alignment horizontal="right" vertical="center"/>
    </xf>
    <xf numFmtId="3" fontId="29" fillId="4" borderId="152" xfId="0" applyNumberFormat="1" applyFont="1" applyFill="1" applyBorder="1" applyAlignment="1">
      <alignment horizontal="right" vertical="center"/>
    </xf>
    <xf numFmtId="3" fontId="29" fillId="4" borderId="153" xfId="0" applyNumberFormat="1" applyFont="1" applyFill="1" applyBorder="1" applyAlignment="1">
      <alignment vertical="center"/>
    </xf>
    <xf numFmtId="3" fontId="29" fillId="4" borderId="152" xfId="0" applyNumberFormat="1" applyFont="1" applyFill="1" applyBorder="1" applyAlignment="1">
      <alignment horizontal="center" vertical="center" wrapText="1"/>
    </xf>
    <xf numFmtId="0" fontId="98" fillId="3" borderId="151" xfId="0" applyFont="1" applyFill="1" applyBorder="1" applyAlignment="1">
      <alignment horizontal="center" wrapText="1"/>
    </xf>
    <xf numFmtId="0" fontId="98" fillId="3" borderId="152" xfId="0" applyFont="1" applyFill="1" applyBorder="1" applyAlignment="1">
      <alignment horizontal="center" vertical="center" wrapText="1"/>
    </xf>
    <xf numFmtId="3" fontId="98" fillId="3" borderId="152" xfId="0" applyNumberFormat="1" applyFont="1" applyFill="1" applyBorder="1" applyAlignment="1">
      <alignment horizontal="right" vertical="center"/>
    </xf>
    <xf numFmtId="0" fontId="98" fillId="3" borderId="8" xfId="0" applyFont="1" applyFill="1" applyBorder="1" applyAlignment="1">
      <alignment horizontal="right"/>
    </xf>
    <xf numFmtId="3" fontId="98" fillId="3" borderId="152" xfId="0" applyNumberFormat="1" applyFont="1" applyFill="1" applyBorder="1" applyAlignment="1">
      <alignment horizontal="right"/>
    </xf>
    <xf numFmtId="3" fontId="98" fillId="4" borderId="153" xfId="0" applyNumberFormat="1" applyFont="1" applyFill="1" applyBorder="1" applyAlignment="1">
      <alignment horizontal="right" vertical="center"/>
    </xf>
    <xf numFmtId="0" fontId="98" fillId="4" borderId="152" xfId="0" applyFont="1" applyFill="1" applyBorder="1" applyAlignment="1">
      <alignment horizontal="center" vertical="center" wrapText="1"/>
    </xf>
    <xf numFmtId="3" fontId="98" fillId="4" borderId="152" xfId="0" applyNumberFormat="1" applyFont="1" applyFill="1" applyBorder="1" applyAlignment="1">
      <alignment horizontal="right" vertical="center"/>
    </xf>
    <xf numFmtId="164" fontId="29" fillId="3" borderId="23" xfId="1" applyNumberFormat="1" applyFont="1" applyFill="1" applyBorder="1" applyAlignment="1">
      <alignment horizontal="right" vertical="center"/>
    </xf>
    <xf numFmtId="3" fontId="29" fillId="4" borderId="154" xfId="0" applyNumberFormat="1" applyFont="1" applyFill="1" applyBorder="1" applyAlignment="1">
      <alignment horizontal="right" vertical="center"/>
    </xf>
    <xf numFmtId="0" fontId="98" fillId="3" borderId="22" xfId="0" applyFont="1" applyFill="1" applyBorder="1" applyAlignment="1">
      <alignment horizontal="center" wrapText="1"/>
    </xf>
    <xf numFmtId="0" fontId="98" fillId="3" borderId="62" xfId="0" applyFont="1" applyFill="1" applyBorder="1" applyAlignment="1">
      <alignment horizontal="center" vertical="center" wrapText="1"/>
    </xf>
    <xf numFmtId="164" fontId="98" fillId="3" borderId="62" xfId="1" applyNumberFormat="1" applyFont="1" applyFill="1" applyBorder="1" applyAlignment="1">
      <alignment horizontal="right" vertical="center"/>
    </xf>
    <xf numFmtId="164" fontId="98" fillId="3" borderId="62" xfId="1" applyNumberFormat="1" applyFont="1" applyFill="1" applyBorder="1" applyAlignment="1">
      <alignment horizontal="right"/>
    </xf>
    <xf numFmtId="164" fontId="98" fillId="4" borderId="23" xfId="1" applyNumberFormat="1" applyFont="1" applyFill="1" applyBorder="1" applyAlignment="1">
      <alignment horizontal="right" vertical="center"/>
    </xf>
    <xf numFmtId="0" fontId="98" fillId="4" borderId="62" xfId="0" applyFont="1" applyFill="1" applyBorder="1" applyAlignment="1">
      <alignment horizontal="center" vertical="center" wrapText="1"/>
    </xf>
    <xf numFmtId="164" fontId="98" fillId="4" borderId="62" xfId="1" applyNumberFormat="1" applyFont="1" applyFill="1" applyBorder="1" applyAlignment="1">
      <alignment horizontal="right" vertical="center"/>
    </xf>
    <xf numFmtId="0" fontId="37" fillId="3" borderId="62" xfId="0" applyFont="1" applyFill="1" applyBorder="1" applyAlignment="1">
      <alignment horizontal="center" wrapText="1"/>
    </xf>
    <xf numFmtId="0" fontId="37" fillId="3" borderId="22" xfId="0" applyFont="1" applyFill="1" applyBorder="1" applyAlignment="1">
      <alignment horizontal="center" wrapText="1"/>
    </xf>
    <xf numFmtId="164" fontId="29" fillId="3" borderId="45" xfId="1" applyNumberFormat="1" applyFont="1" applyFill="1" applyBorder="1" applyAlignment="1">
      <alignment horizontal="right" vertical="center"/>
    </xf>
    <xf numFmtId="164" fontId="29" fillId="31" borderId="155" xfId="1" applyNumberFormat="1" applyFont="1" applyFill="1" applyBorder="1" applyAlignment="1">
      <alignment horizontal="right" vertical="center"/>
    </xf>
    <xf numFmtId="0" fontId="33" fillId="4" borderId="22" xfId="0" applyFont="1" applyFill="1" applyBorder="1" applyAlignment="1">
      <alignment vertical="center"/>
    </xf>
    <xf numFmtId="0" fontId="33" fillId="4" borderId="62" xfId="0" applyFont="1" applyFill="1" applyBorder="1" applyAlignment="1">
      <alignment vertical="center"/>
    </xf>
    <xf numFmtId="164" fontId="29" fillId="32" borderId="155" xfId="1" applyNumberFormat="1" applyFont="1" applyFill="1" applyBorder="1" applyAlignment="1">
      <alignment horizontal="right" vertical="center"/>
    </xf>
    <xf numFmtId="0" fontId="33" fillId="4" borderId="89" xfId="0" applyFont="1" applyFill="1" applyBorder="1" applyAlignment="1">
      <alignment vertical="center"/>
    </xf>
    <xf numFmtId="0" fontId="29" fillId="4" borderId="62" xfId="0" applyFont="1" applyFill="1" applyBorder="1" applyAlignment="1">
      <alignment vertical="center" wrapText="1"/>
    </xf>
    <xf numFmtId="0" fontId="29" fillId="4" borderId="89" xfId="0" applyFont="1" applyFill="1" applyBorder="1" applyAlignment="1">
      <alignment vertical="center" wrapText="1"/>
    </xf>
    <xf numFmtId="0" fontId="29" fillId="4" borderId="89" xfId="0" applyFont="1" applyFill="1" applyBorder="1" applyAlignment="1">
      <alignment horizontal="center" vertical="center" wrapText="1"/>
    </xf>
    <xf numFmtId="164" fontId="29" fillId="5" borderId="155" xfId="1" applyNumberFormat="1" applyFont="1" applyFill="1" applyBorder="1" applyAlignment="1">
      <alignment horizontal="right" vertical="center"/>
    </xf>
    <xf numFmtId="3" fontId="29" fillId="4" borderId="22" xfId="0" applyNumberFormat="1" applyFont="1" applyFill="1" applyBorder="1" applyAlignment="1">
      <alignment horizontal="right" vertical="center"/>
    </xf>
    <xf numFmtId="0" fontId="78" fillId="3" borderId="152" xfId="0" applyFont="1" applyFill="1" applyBorder="1" applyAlignment="1"/>
    <xf numFmtId="3" fontId="29" fillId="31" borderId="152" xfId="0" applyNumberFormat="1" applyFont="1" applyFill="1" applyBorder="1" applyAlignment="1">
      <alignment horizontal="right" vertical="center"/>
    </xf>
    <xf numFmtId="0" fontId="33" fillId="4" borderId="21" xfId="0" applyFont="1" applyFill="1" applyBorder="1" applyAlignment="1">
      <alignment vertical="center"/>
    </xf>
    <xf numFmtId="0" fontId="33" fillId="4" borderId="151" xfId="0" applyFont="1" applyFill="1" applyBorder="1" applyAlignment="1">
      <alignment vertical="center"/>
    </xf>
    <xf numFmtId="0" fontId="33" fillId="4" borderId="11" xfId="0" applyFont="1" applyFill="1" applyBorder="1" applyAlignment="1">
      <alignment vertical="center"/>
    </xf>
    <xf numFmtId="0" fontId="33" fillId="4" borderId="152" xfId="0" applyFont="1" applyFill="1" applyBorder="1" applyAlignment="1">
      <alignment vertical="center"/>
    </xf>
    <xf numFmtId="3" fontId="29" fillId="32" borderId="152" xfId="0" applyNumberFormat="1" applyFont="1" applyFill="1" applyBorder="1" applyAlignment="1">
      <alignment horizontal="right" vertical="center"/>
    </xf>
    <xf numFmtId="0" fontId="33" fillId="4" borderId="99" xfId="0" applyFont="1" applyFill="1" applyBorder="1" applyAlignment="1">
      <alignment vertical="center"/>
    </xf>
    <xf numFmtId="0" fontId="33" fillId="4" borderId="156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 wrapText="1"/>
    </xf>
    <xf numFmtId="0" fontId="29" fillId="4" borderId="152" xfId="0" applyFont="1" applyFill="1" applyBorder="1" applyAlignment="1">
      <alignment vertical="center" wrapText="1"/>
    </xf>
    <xf numFmtId="0" fontId="29" fillId="4" borderId="99" xfId="0" applyFont="1" applyFill="1" applyBorder="1" applyAlignment="1">
      <alignment vertical="center" wrapText="1"/>
    </xf>
    <xf numFmtId="0" fontId="29" fillId="4" borderId="156" xfId="0" applyFont="1" applyFill="1" applyBorder="1" applyAlignment="1">
      <alignment vertical="center" wrapText="1"/>
    </xf>
    <xf numFmtId="3" fontId="29" fillId="5" borderId="152" xfId="0" applyNumberFormat="1" applyFont="1" applyFill="1" applyBorder="1" applyAlignment="1">
      <alignment horizontal="right" vertical="center"/>
    </xf>
    <xf numFmtId="3" fontId="29" fillId="4" borderId="151" xfId="0" applyNumberFormat="1" applyFont="1" applyFill="1" applyBorder="1" applyAlignment="1">
      <alignment horizontal="right" vertical="center"/>
    </xf>
    <xf numFmtId="0" fontId="45" fillId="3" borderId="62" xfId="0" applyFont="1" applyFill="1" applyBorder="1" applyAlignment="1">
      <alignment horizontal="center" wrapText="1"/>
    </xf>
    <xf numFmtId="164" fontId="98" fillId="3" borderId="0" xfId="1" applyNumberFormat="1" applyFont="1" applyFill="1" applyBorder="1" applyAlignment="1">
      <alignment horizontal="right" vertical="center"/>
    </xf>
    <xf numFmtId="164" fontId="98" fillId="4" borderId="46" xfId="1" applyNumberFormat="1" applyFont="1" applyFill="1" applyBorder="1" applyAlignment="1">
      <alignment horizontal="right" vertical="center"/>
    </xf>
    <xf numFmtId="0" fontId="100" fillId="4" borderId="24" xfId="0" applyFont="1" applyFill="1" applyBorder="1" applyAlignment="1">
      <alignment vertical="center"/>
    </xf>
    <xf numFmtId="0" fontId="100" fillId="4" borderId="0" xfId="0" applyFont="1" applyFill="1" applyBorder="1" applyAlignment="1">
      <alignment vertical="center"/>
    </xf>
    <xf numFmtId="164" fontId="98" fillId="3" borderId="45" xfId="1" applyNumberFormat="1" applyFont="1" applyFill="1" applyBorder="1" applyAlignment="1">
      <alignment horizontal="right" vertical="center"/>
    </xf>
    <xf numFmtId="0" fontId="100" fillId="4" borderId="88" xfId="0" applyFont="1" applyFill="1" applyBorder="1" applyAlignment="1">
      <alignment vertical="center"/>
    </xf>
    <xf numFmtId="0" fontId="98" fillId="4" borderId="0" xfId="0" applyFont="1" applyFill="1" applyBorder="1" applyAlignment="1">
      <alignment vertical="center" wrapText="1"/>
    </xf>
    <xf numFmtId="0" fontId="98" fillId="4" borderId="88" xfId="0" applyFont="1" applyFill="1" applyBorder="1" applyAlignment="1">
      <alignment vertical="center" wrapText="1"/>
    </xf>
    <xf numFmtId="0" fontId="98" fillId="4" borderId="88" xfId="0" applyFont="1" applyFill="1" applyBorder="1" applyAlignment="1">
      <alignment horizontal="center" vertical="center" wrapText="1"/>
    </xf>
    <xf numFmtId="3" fontId="45" fillId="4" borderId="24" xfId="0" applyNumberFormat="1" applyFont="1" applyFill="1" applyBorder="1" applyAlignment="1">
      <alignment horizontal="right" vertical="center"/>
    </xf>
    <xf numFmtId="0" fontId="78" fillId="3" borderId="8" xfId="0" applyFont="1" applyFill="1" applyBorder="1" applyAlignment="1"/>
    <xf numFmtId="3" fontId="98" fillId="4" borderId="154" xfId="0" applyNumberFormat="1" applyFont="1" applyFill="1" applyBorder="1" applyAlignment="1">
      <alignment horizontal="right" vertical="center"/>
    </xf>
    <xf numFmtId="3" fontId="98" fillId="4" borderId="151" xfId="0" applyNumberFormat="1" applyFont="1" applyFill="1" applyBorder="1" applyAlignment="1">
      <alignment vertical="center"/>
    </xf>
    <xf numFmtId="3" fontId="98" fillId="4" borderId="152" xfId="0" applyNumberFormat="1" applyFont="1" applyFill="1" applyBorder="1" applyAlignment="1">
      <alignment vertical="center"/>
    </xf>
    <xf numFmtId="3" fontId="98" fillId="4" borderId="101" xfId="0" applyNumberFormat="1" applyFont="1" applyFill="1" applyBorder="1" applyAlignment="1">
      <alignment vertical="center" wrapText="1"/>
    </xf>
    <xf numFmtId="3" fontId="98" fillId="4" borderId="156" xfId="0" applyNumberFormat="1" applyFont="1" applyFill="1" applyBorder="1" applyAlignment="1">
      <alignment vertical="center"/>
    </xf>
    <xf numFmtId="3" fontId="45" fillId="3" borderId="151" xfId="0" applyNumberFormat="1" applyFont="1" applyFill="1" applyBorder="1" applyAlignment="1">
      <alignment vertical="center"/>
    </xf>
    <xf numFmtId="0" fontId="9" fillId="4" borderId="147" xfId="3" applyFill="1" applyBorder="1"/>
    <xf numFmtId="0" fontId="9" fillId="4" borderId="147" xfId="3" applyFill="1" applyBorder="1" applyAlignment="1">
      <alignment vertical="center"/>
    </xf>
    <xf numFmtId="0" fontId="9" fillId="4" borderId="148" xfId="3" applyFill="1" applyBorder="1" applyAlignment="1">
      <alignment vertical="center"/>
    </xf>
    <xf numFmtId="0" fontId="135" fillId="4" borderId="149" xfId="3" applyFont="1" applyFill="1" applyBorder="1" applyAlignment="1">
      <alignment horizontal="right" vertical="center" wrapText="1"/>
    </xf>
    <xf numFmtId="0" fontId="135" fillId="4" borderId="0" xfId="3" applyFont="1" applyFill="1" applyBorder="1" applyAlignment="1">
      <alignment horizontal="right" vertical="center" wrapText="1"/>
    </xf>
    <xf numFmtId="0" fontId="137" fillId="4" borderId="150" xfId="3" applyFont="1" applyFill="1" applyBorder="1" applyAlignment="1">
      <alignment horizontal="left" vertical="center" wrapText="1"/>
    </xf>
    <xf numFmtId="0" fontId="137" fillId="4" borderId="149" xfId="3" applyFont="1" applyFill="1" applyBorder="1" applyAlignment="1">
      <alignment horizontal="left" vertical="center" wrapText="1"/>
    </xf>
    <xf numFmtId="0" fontId="137" fillId="4" borderId="144" xfId="3" applyFont="1" applyFill="1" applyBorder="1" applyAlignment="1">
      <alignment horizontal="left" vertical="center" wrapText="1"/>
    </xf>
    <xf numFmtId="0" fontId="137" fillId="4" borderId="0" xfId="3" applyFont="1" applyFill="1" applyBorder="1" applyAlignment="1">
      <alignment horizontal="left" vertical="center" wrapText="1"/>
    </xf>
    <xf numFmtId="0" fontId="137" fillId="4" borderId="150" xfId="3" applyFont="1" applyFill="1" applyBorder="1" applyAlignment="1">
      <alignment horizontal="left" vertical="center"/>
    </xf>
    <xf numFmtId="0" fontId="137" fillId="4" borderId="149" xfId="3" applyFont="1" applyFill="1" applyBorder="1" applyAlignment="1">
      <alignment horizontal="left" vertical="center"/>
    </xf>
    <xf numFmtId="0" fontId="137" fillId="4" borderId="146" xfId="3" applyFont="1" applyFill="1" applyBorder="1" applyAlignment="1">
      <alignment horizontal="left" vertical="center"/>
    </xf>
    <xf numFmtId="0" fontId="137" fillId="4" borderId="145" xfId="3" applyFont="1" applyFill="1" applyBorder="1" applyAlignment="1">
      <alignment horizontal="left" vertical="center"/>
    </xf>
    <xf numFmtId="0" fontId="137" fillId="4" borderId="146" xfId="3" applyFont="1" applyFill="1" applyBorder="1" applyAlignment="1">
      <alignment horizontal="left" vertical="center" wrapText="1"/>
    </xf>
    <xf numFmtId="0" fontId="137" fillId="4" borderId="145" xfId="3" applyFont="1" applyFill="1" applyBorder="1" applyAlignment="1">
      <alignment horizontal="left" vertical="center" wrapText="1"/>
    </xf>
    <xf numFmtId="0" fontId="123" fillId="4" borderId="144" xfId="3" applyFont="1" applyFill="1" applyBorder="1" applyAlignment="1">
      <alignment horizontal="left" vertical="top"/>
    </xf>
    <xf numFmtId="0" fontId="123" fillId="4" borderId="0" xfId="3" applyFont="1" applyFill="1" applyBorder="1" applyAlignment="1">
      <alignment horizontal="left" vertical="top"/>
    </xf>
    <xf numFmtId="0" fontId="136" fillId="39" borderId="144" xfId="3" applyFont="1" applyFill="1" applyBorder="1" applyAlignment="1">
      <alignment horizontal="center" vertical="center"/>
    </xf>
    <xf numFmtId="0" fontId="135" fillId="4" borderId="145" xfId="3" applyFont="1" applyFill="1" applyBorder="1" applyAlignment="1">
      <alignment horizontal="right" vertical="center" wrapText="1"/>
    </xf>
    <xf numFmtId="0" fontId="135" fillId="4" borderId="147" xfId="3" applyFont="1" applyFill="1" applyBorder="1" applyAlignment="1">
      <alignment horizontal="right" vertical="center" wrapText="1"/>
    </xf>
    <xf numFmtId="0" fontId="135" fillId="4" borderId="148" xfId="3" applyFont="1" applyFill="1" applyBorder="1" applyAlignment="1">
      <alignment horizontal="right" vertical="center" wrapText="1"/>
    </xf>
    <xf numFmtId="0" fontId="76" fillId="3" borderId="0" xfId="3" applyFont="1" applyFill="1" applyBorder="1" applyAlignment="1">
      <alignment horizontal="right" vertical="center" wrapText="1"/>
    </xf>
    <xf numFmtId="0" fontId="76" fillId="4" borderId="0" xfId="3" applyFont="1" applyFill="1" applyBorder="1" applyAlignment="1">
      <alignment horizontal="right" vertical="center" wrapText="1"/>
    </xf>
    <xf numFmtId="0" fontId="76" fillId="3" borderId="0" xfId="3" applyFont="1" applyFill="1" applyBorder="1" applyAlignment="1">
      <alignment horizontal="right" vertical="center"/>
    </xf>
    <xf numFmtId="0" fontId="76" fillId="4" borderId="0" xfId="0" applyFont="1" applyFill="1" applyBorder="1" applyAlignment="1">
      <alignment horizontal="left" vertical="center" wrapText="1"/>
    </xf>
    <xf numFmtId="0" fontId="20" fillId="3" borderId="0" xfId="3" applyFont="1" applyFill="1" applyAlignment="1">
      <alignment horizontal="right"/>
    </xf>
    <xf numFmtId="0" fontId="10" fillId="3" borderId="0" xfId="3" applyFont="1" applyFill="1" applyAlignment="1">
      <alignment horizontal="left" vertical="top" wrapText="1"/>
    </xf>
    <xf numFmtId="0" fontId="77" fillId="4" borderId="92" xfId="3" applyFont="1" applyFill="1" applyBorder="1" applyAlignment="1">
      <alignment horizontal="left" vertical="center"/>
    </xf>
    <xf numFmtId="0" fontId="17" fillId="3" borderId="0" xfId="3" applyFont="1" applyFill="1" applyAlignment="1">
      <alignment horizontal="center" vertical="top"/>
    </xf>
    <xf numFmtId="0" fontId="10" fillId="3" borderId="0" xfId="3" applyFont="1" applyFill="1" applyBorder="1" applyAlignment="1">
      <alignment horizontal="center" vertical="top" wrapText="1"/>
    </xf>
    <xf numFmtId="0" fontId="77" fillId="4" borderId="92" xfId="0" applyFont="1" applyFill="1" applyBorder="1" applyAlignment="1">
      <alignment horizontal="left" vertical="center"/>
    </xf>
    <xf numFmtId="0" fontId="72" fillId="4" borderId="92" xfId="0" applyFont="1" applyFill="1" applyBorder="1" applyAlignment="1">
      <alignment horizontal="right" vertical="center"/>
    </xf>
    <xf numFmtId="0" fontId="29" fillId="4" borderId="62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right" vertical="center" wrapText="1"/>
    </xf>
    <xf numFmtId="0" fontId="29" fillId="4" borderId="3" xfId="0" applyFont="1" applyFill="1" applyBorder="1" applyAlignment="1">
      <alignment horizontal="right" vertical="center" wrapText="1"/>
    </xf>
    <xf numFmtId="0" fontId="29" fillId="4" borderId="51" xfId="0" applyFont="1" applyFill="1" applyBorder="1" applyAlignment="1">
      <alignment horizontal="right" vertical="center" wrapText="1"/>
    </xf>
    <xf numFmtId="0" fontId="29" fillId="4" borderId="16" xfId="0" applyFont="1" applyFill="1" applyBorder="1" applyAlignment="1">
      <alignment horizontal="right" vertical="center" wrapText="1"/>
    </xf>
    <xf numFmtId="49" fontId="33" fillId="4" borderId="8" xfId="0" applyNumberFormat="1" applyFont="1" applyFill="1" applyBorder="1" applyAlignment="1">
      <alignment horizontal="center"/>
    </xf>
    <xf numFmtId="49" fontId="33" fillId="4" borderId="0" xfId="0" applyNumberFormat="1" applyFont="1" applyFill="1" applyBorder="1" applyAlignment="1">
      <alignment horizontal="center"/>
    </xf>
    <xf numFmtId="49" fontId="33" fillId="4" borderId="13" xfId="0" applyNumberFormat="1" applyFont="1" applyFill="1" applyBorder="1" applyAlignment="1">
      <alignment horizontal="center"/>
    </xf>
    <xf numFmtId="0" fontId="29" fillId="4" borderId="17" xfId="0" applyFont="1" applyFill="1" applyBorder="1" applyAlignment="1">
      <alignment horizontal="center"/>
    </xf>
    <xf numFmtId="0" fontId="29" fillId="4" borderId="14" xfId="0" applyFont="1" applyFill="1" applyBorder="1" applyAlignment="1">
      <alignment horizontal="center"/>
    </xf>
    <xf numFmtId="0" fontId="29" fillId="4" borderId="25" xfId="0" applyFont="1" applyFill="1" applyBorder="1" applyAlignment="1">
      <alignment horizontal="center"/>
    </xf>
    <xf numFmtId="0" fontId="29" fillId="4" borderId="42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right" vertical="center"/>
    </xf>
    <xf numFmtId="0" fontId="29" fillId="4" borderId="10" xfId="0" applyFont="1" applyFill="1" applyBorder="1" applyAlignment="1">
      <alignment horizontal="right" vertical="center"/>
    </xf>
    <xf numFmtId="0" fontId="29" fillId="4" borderId="3" xfId="0" applyFont="1" applyFill="1" applyBorder="1" applyAlignment="1">
      <alignment horizontal="right" vertical="center"/>
    </xf>
    <xf numFmtId="0" fontId="29" fillId="4" borderId="51" xfId="0" applyFont="1" applyFill="1" applyBorder="1" applyAlignment="1">
      <alignment horizontal="right" vertical="center"/>
    </xf>
    <xf numFmtId="0" fontId="29" fillId="4" borderId="16" xfId="0" applyFont="1" applyFill="1" applyBorder="1" applyAlignment="1">
      <alignment horizontal="right" vertical="center"/>
    </xf>
    <xf numFmtId="0" fontId="29" fillId="4" borderId="63" xfId="0" applyFont="1" applyFill="1" applyBorder="1" applyAlignment="1">
      <alignment horizontal="right" vertical="center"/>
    </xf>
    <xf numFmtId="0" fontId="29" fillId="4" borderId="48" xfId="0" applyFont="1" applyFill="1" applyBorder="1" applyAlignment="1">
      <alignment horizontal="right" vertical="center"/>
    </xf>
    <xf numFmtId="0" fontId="29" fillId="4" borderId="60" xfId="0" applyFont="1" applyFill="1" applyBorder="1" applyAlignment="1">
      <alignment horizontal="right"/>
    </xf>
    <xf numFmtId="0" fontId="29" fillId="4" borderId="59" xfId="0" applyFont="1" applyFill="1" applyBorder="1" applyAlignment="1">
      <alignment horizontal="right" vertical="center" wrapText="1"/>
    </xf>
    <xf numFmtId="0" fontId="29" fillId="4" borderId="60" xfId="0" applyFont="1" applyFill="1" applyBorder="1" applyAlignment="1">
      <alignment horizontal="right" vertical="center" wrapText="1"/>
    </xf>
    <xf numFmtId="0" fontId="29" fillId="4" borderId="61" xfId="0" applyFont="1" applyFill="1" applyBorder="1" applyAlignment="1">
      <alignment horizontal="right" vertical="center" wrapText="1"/>
    </xf>
    <xf numFmtId="0" fontId="29" fillId="4" borderId="71" xfId="3" applyFont="1" applyFill="1" applyBorder="1" applyAlignment="1">
      <alignment horizontal="center" vertical="center" wrapText="1"/>
    </xf>
    <xf numFmtId="0" fontId="29" fillId="4" borderId="2" xfId="3" applyFont="1" applyFill="1" applyBorder="1" applyAlignment="1">
      <alignment horizontal="center" vertical="center" wrapText="1"/>
    </xf>
    <xf numFmtId="0" fontId="29" fillId="4" borderId="2" xfId="3" applyFont="1" applyFill="1" applyBorder="1" applyAlignment="1">
      <alignment horizontal="center" wrapText="1"/>
    </xf>
    <xf numFmtId="0" fontId="29" fillId="4" borderId="33" xfId="3" applyFont="1" applyFill="1" applyBorder="1" applyAlignment="1">
      <alignment horizontal="center" wrapText="1"/>
    </xf>
    <xf numFmtId="1" fontId="33" fillId="4" borderId="0" xfId="3" applyNumberFormat="1" applyFont="1" applyFill="1" applyBorder="1" applyAlignment="1">
      <alignment horizontal="center" wrapText="1"/>
    </xf>
    <xf numFmtId="0" fontId="33" fillId="4" borderId="0" xfId="3" applyFont="1" applyFill="1" applyBorder="1" applyAlignment="1">
      <alignment horizontal="center" wrapText="1"/>
    </xf>
    <xf numFmtId="0" fontId="76" fillId="4" borderId="7" xfId="3" applyFont="1" applyFill="1" applyBorder="1" applyAlignment="1">
      <alignment horizontal="center" wrapText="1"/>
    </xf>
    <xf numFmtId="0" fontId="76" fillId="4" borderId="24" xfId="3" applyFont="1" applyFill="1" applyBorder="1" applyAlignment="1">
      <alignment horizontal="center" wrapText="1"/>
    </xf>
    <xf numFmtId="0" fontId="76" fillId="4" borderId="30" xfId="3" applyFont="1" applyFill="1" applyBorder="1" applyAlignment="1">
      <alignment horizontal="center" wrapText="1"/>
    </xf>
    <xf numFmtId="0" fontId="96" fillId="4" borderId="7" xfId="3" applyFont="1" applyFill="1" applyBorder="1" applyAlignment="1">
      <alignment horizontal="center" wrapText="1"/>
    </xf>
    <xf numFmtId="0" fontId="96" fillId="4" borderId="24" xfId="3" applyFont="1" applyFill="1" applyBorder="1" applyAlignment="1">
      <alignment horizontal="center" wrapText="1"/>
    </xf>
    <xf numFmtId="0" fontId="96" fillId="4" borderId="30" xfId="3" applyFont="1" applyFill="1" applyBorder="1" applyAlignment="1">
      <alignment horizontal="center" wrapText="1"/>
    </xf>
    <xf numFmtId="0" fontId="72" fillId="4" borderId="92" xfId="3" applyFont="1" applyFill="1" applyBorder="1" applyAlignment="1">
      <alignment horizontal="right" vertical="center"/>
    </xf>
    <xf numFmtId="0" fontId="79" fillId="4" borderId="92" xfId="3" applyFont="1" applyFill="1" applyBorder="1" applyAlignment="1">
      <alignment horizontal="left" vertical="center"/>
    </xf>
    <xf numFmtId="0" fontId="29" fillId="4" borderId="0" xfId="3" applyFont="1" applyFill="1" applyBorder="1" applyAlignment="1">
      <alignment horizontal="center"/>
    </xf>
    <xf numFmtId="167" fontId="29" fillId="4" borderId="0" xfId="3" applyNumberFormat="1" applyFont="1" applyFill="1" applyBorder="1" applyAlignment="1">
      <alignment horizontal="center"/>
    </xf>
    <xf numFmtId="0" fontId="51" fillId="24" borderId="0" xfId="0" applyFont="1" applyFill="1" applyBorder="1" applyAlignment="1">
      <alignment horizontal="center" vertical="center"/>
    </xf>
    <xf numFmtId="0" fontId="29" fillId="4" borderId="0" xfId="3" applyFont="1" applyFill="1" applyAlignment="1">
      <alignment horizontal="center"/>
    </xf>
    <xf numFmtId="0" fontId="29" fillId="4" borderId="11" xfId="3" applyFont="1" applyFill="1" applyBorder="1" applyAlignment="1">
      <alignment horizontal="center" vertical="top" wrapText="1"/>
    </xf>
    <xf numFmtId="0" fontId="29" fillId="4" borderId="0" xfId="3" applyFont="1" applyFill="1" applyBorder="1" applyAlignment="1">
      <alignment horizontal="center" vertical="top" wrapText="1"/>
    </xf>
    <xf numFmtId="0" fontId="29" fillId="4" borderId="62" xfId="3" applyFont="1" applyFill="1" applyBorder="1" applyAlignment="1">
      <alignment horizontal="center" vertical="top" wrapText="1"/>
    </xf>
    <xf numFmtId="0" fontId="29" fillId="4" borderId="11" xfId="3" applyFont="1" applyFill="1" applyBorder="1" applyAlignment="1">
      <alignment horizontal="center" vertical="center" wrapText="1"/>
    </xf>
    <xf numFmtId="0" fontId="29" fillId="4" borderId="0" xfId="3" applyFont="1" applyFill="1" applyBorder="1" applyAlignment="1">
      <alignment horizontal="center" vertical="center" wrapText="1"/>
    </xf>
    <xf numFmtId="0" fontId="29" fillId="4" borderId="62" xfId="3" applyFont="1" applyFill="1" applyBorder="1" applyAlignment="1">
      <alignment horizontal="center" vertical="center" wrapText="1"/>
    </xf>
    <xf numFmtId="0" fontId="72" fillId="4" borderId="92" xfId="3" applyFont="1" applyFill="1" applyBorder="1" applyAlignment="1">
      <alignment horizontal="right"/>
    </xf>
    <xf numFmtId="0" fontId="77" fillId="4" borderId="92" xfId="3" applyFont="1" applyFill="1" applyBorder="1" applyAlignment="1">
      <alignment horizontal="left" vertical="center" wrapText="1"/>
    </xf>
    <xf numFmtId="0" fontId="76" fillId="4" borderId="88" xfId="3" applyFont="1" applyFill="1" applyBorder="1" applyAlignment="1">
      <alignment horizontal="center" vertical="center"/>
    </xf>
    <xf numFmtId="0" fontId="76" fillId="4" borderId="0" xfId="3" applyFont="1" applyFill="1" applyBorder="1" applyAlignment="1">
      <alignment horizontal="center" vertical="center"/>
    </xf>
    <xf numFmtId="0" fontId="76" fillId="4" borderId="14" xfId="3" applyFont="1" applyFill="1" applyBorder="1" applyAlignment="1">
      <alignment horizontal="center" vertical="center"/>
    </xf>
    <xf numFmtId="0" fontId="96" fillId="4" borderId="0" xfId="3" applyFont="1" applyFill="1" applyBorder="1" applyAlignment="1">
      <alignment horizontal="center" vertical="center"/>
    </xf>
    <xf numFmtId="0" fontId="96" fillId="4" borderId="24" xfId="3" applyFont="1" applyFill="1" applyBorder="1" applyAlignment="1">
      <alignment horizontal="center" vertical="center"/>
    </xf>
    <xf numFmtId="0" fontId="55" fillId="3" borderId="0" xfId="3" applyFont="1" applyFill="1" applyAlignment="1">
      <alignment horizontal="right"/>
    </xf>
    <xf numFmtId="0" fontId="29" fillId="4" borderId="93" xfId="15" applyFont="1" applyFill="1" applyBorder="1" applyAlignment="1">
      <alignment horizontal="center" vertical="center"/>
    </xf>
    <xf numFmtId="0" fontId="29" fillId="4" borderId="0" xfId="15" applyFont="1" applyFill="1" applyBorder="1" applyAlignment="1">
      <alignment horizontal="center" vertical="center"/>
    </xf>
    <xf numFmtId="0" fontId="29" fillId="3" borderId="62" xfId="15" applyFont="1" applyFill="1" applyBorder="1" applyAlignment="1">
      <alignment horizontal="right" wrapText="1"/>
    </xf>
    <xf numFmtId="0" fontId="29" fillId="3" borderId="22" xfId="15" applyFont="1" applyFill="1" applyBorder="1" applyAlignment="1">
      <alignment horizontal="right" wrapText="1"/>
    </xf>
    <xf numFmtId="0" fontId="29" fillId="3" borderId="11" xfId="15" applyFont="1" applyFill="1" applyBorder="1" applyAlignment="1">
      <alignment horizontal="center"/>
    </xf>
    <xf numFmtId="0" fontId="29" fillId="3" borderId="21" xfId="15" applyFont="1" applyFill="1" applyBorder="1" applyAlignment="1">
      <alignment horizontal="center"/>
    </xf>
    <xf numFmtId="0" fontId="29" fillId="3" borderId="0" xfId="15" applyFont="1" applyFill="1" applyBorder="1" applyAlignment="1">
      <alignment horizontal="center"/>
    </xf>
    <xf numFmtId="0" fontId="29" fillId="3" borderId="24" xfId="15" applyFont="1" applyFill="1" applyBorder="1" applyAlignment="1">
      <alignment horizontal="center"/>
    </xf>
    <xf numFmtId="0" fontId="29" fillId="3" borderId="62" xfId="15" applyFont="1" applyFill="1" applyBorder="1" applyAlignment="1">
      <alignment horizontal="center" wrapText="1"/>
    </xf>
    <xf numFmtId="0" fontId="29" fillId="3" borderId="10" xfId="15" applyFont="1" applyFill="1" applyBorder="1" applyAlignment="1">
      <alignment horizontal="center" wrapText="1"/>
    </xf>
    <xf numFmtId="0" fontId="29" fillId="3" borderId="3" xfId="15" applyFont="1" applyFill="1" applyBorder="1" applyAlignment="1">
      <alignment horizontal="center" wrapText="1"/>
    </xf>
    <xf numFmtId="0" fontId="75" fillId="3" borderId="11" xfId="15" applyFont="1" applyFill="1" applyBorder="1" applyAlignment="1">
      <alignment horizontal="center"/>
    </xf>
    <xf numFmtId="0" fontId="75" fillId="3" borderId="0" xfId="15" applyFont="1" applyFill="1" applyBorder="1" applyAlignment="1">
      <alignment horizontal="center"/>
    </xf>
    <xf numFmtId="0" fontId="72" fillId="3" borderId="8" xfId="15" applyFont="1" applyFill="1" applyBorder="1" applyAlignment="1">
      <alignment horizontal="center"/>
    </xf>
    <xf numFmtId="0" fontId="72" fillId="3" borderId="0" xfId="15" applyFont="1" applyFill="1" applyBorder="1" applyAlignment="1">
      <alignment horizontal="center"/>
    </xf>
    <xf numFmtId="0" fontId="72" fillId="3" borderId="62" xfId="15" applyFont="1" applyFill="1" applyBorder="1" applyAlignment="1">
      <alignment horizontal="center"/>
    </xf>
    <xf numFmtId="0" fontId="29" fillId="3" borderId="8" xfId="15" applyFont="1" applyFill="1" applyBorder="1" applyAlignment="1">
      <alignment horizontal="center"/>
    </xf>
    <xf numFmtId="0" fontId="29" fillId="3" borderId="7" xfId="15" applyFont="1" applyFill="1" applyBorder="1" applyAlignment="1">
      <alignment horizontal="center"/>
    </xf>
    <xf numFmtId="0" fontId="29" fillId="3" borderId="3" xfId="15" applyFont="1" applyFill="1" applyBorder="1" applyAlignment="1">
      <alignment horizontal="center"/>
    </xf>
    <xf numFmtId="0" fontId="29" fillId="3" borderId="0" xfId="15" applyFont="1" applyFill="1" applyBorder="1" applyAlignment="1">
      <alignment horizontal="center" wrapText="1"/>
    </xf>
    <xf numFmtId="0" fontId="29" fillId="3" borderId="22" xfId="15" applyFont="1" applyFill="1" applyBorder="1" applyAlignment="1">
      <alignment horizontal="center" wrapText="1"/>
    </xf>
    <xf numFmtId="0" fontId="29" fillId="3" borderId="0" xfId="15" applyFont="1" applyFill="1" applyBorder="1" applyAlignment="1">
      <alignment horizontal="left" vertical="top" wrapText="1"/>
    </xf>
    <xf numFmtId="0" fontId="33" fillId="3" borderId="11" xfId="15" applyFont="1" applyFill="1" applyBorder="1" applyAlignment="1">
      <alignment horizontal="center" vertical="top"/>
    </xf>
    <xf numFmtId="0" fontId="33" fillId="3" borderId="0" xfId="15" applyFont="1" applyFill="1" applyBorder="1" applyAlignment="1">
      <alignment horizontal="center" vertical="top"/>
    </xf>
    <xf numFmtId="0" fontId="33" fillId="3" borderId="62" xfId="15" applyFont="1" applyFill="1" applyBorder="1" applyAlignment="1">
      <alignment horizontal="center" vertical="top"/>
    </xf>
    <xf numFmtId="0" fontId="77" fillId="4" borderId="92" xfId="15" applyFont="1" applyFill="1" applyBorder="1" applyAlignment="1">
      <alignment horizontal="left" vertical="center"/>
    </xf>
    <xf numFmtId="0" fontId="29" fillId="3" borderId="0" xfId="15" applyFont="1" applyFill="1" applyAlignment="1">
      <alignment horizontal="center"/>
    </xf>
    <xf numFmtId="0" fontId="29" fillId="3" borderId="11" xfId="15" applyFont="1" applyFill="1" applyBorder="1" applyAlignment="1">
      <alignment horizontal="center" wrapText="1"/>
    </xf>
    <xf numFmtId="0" fontId="29" fillId="3" borderId="24" xfId="15" applyFont="1" applyFill="1" applyBorder="1" applyAlignment="1">
      <alignment horizontal="center" wrapText="1"/>
    </xf>
    <xf numFmtId="0" fontId="29" fillId="3" borderId="0" xfId="15" applyFont="1" applyFill="1" applyBorder="1" applyAlignment="1">
      <alignment horizontal="right" wrapText="1"/>
    </xf>
    <xf numFmtId="0" fontId="29" fillId="3" borderId="24" xfId="15" applyFont="1" applyFill="1" applyBorder="1" applyAlignment="1">
      <alignment horizontal="right" wrapText="1"/>
    </xf>
    <xf numFmtId="0" fontId="33" fillId="3" borderId="0" xfId="15" applyFont="1" applyFill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33" fillId="3" borderId="0" xfId="15" applyFont="1" applyFill="1" applyBorder="1" applyAlignment="1">
      <alignment horizontal="center"/>
    </xf>
    <xf numFmtId="0" fontId="76" fillId="3" borderId="11" xfId="15" applyFont="1" applyFill="1" applyBorder="1" applyAlignment="1">
      <alignment horizontal="center"/>
    </xf>
    <xf numFmtId="0" fontId="76" fillId="3" borderId="0" xfId="15" applyFont="1" applyFill="1" applyBorder="1" applyAlignment="1">
      <alignment horizontal="center"/>
    </xf>
    <xf numFmtId="0" fontId="76" fillId="3" borderId="13" xfId="15" applyFont="1" applyFill="1" applyBorder="1" applyAlignment="1">
      <alignment horizontal="center"/>
    </xf>
    <xf numFmtId="0" fontId="96" fillId="3" borderId="8" xfId="15" applyFont="1" applyFill="1" applyBorder="1" applyAlignment="1">
      <alignment horizontal="center"/>
    </xf>
    <xf numFmtId="0" fontId="96" fillId="3" borderId="0" xfId="15" applyFont="1" applyFill="1" applyBorder="1" applyAlignment="1">
      <alignment horizontal="center"/>
    </xf>
    <xf numFmtId="0" fontId="33" fillId="4" borderId="10" xfId="3" applyFont="1" applyFill="1" applyBorder="1" applyAlignment="1">
      <alignment horizontal="center" wrapText="1"/>
    </xf>
    <xf numFmtId="0" fontId="33" fillId="4" borderId="11" xfId="3" applyFont="1" applyFill="1" applyBorder="1" applyAlignment="1">
      <alignment horizontal="center" wrapText="1"/>
    </xf>
    <xf numFmtId="0" fontId="29" fillId="4" borderId="10" xfId="3" applyFont="1" applyFill="1" applyBorder="1" applyAlignment="1">
      <alignment horizontal="center" wrapText="1"/>
    </xf>
    <xf numFmtId="0" fontId="29" fillId="4" borderId="3" xfId="3" applyFont="1" applyFill="1" applyBorder="1" applyAlignment="1">
      <alignment horizontal="center" wrapText="1"/>
    </xf>
    <xf numFmtId="1" fontId="33" fillId="4" borderId="21" xfId="3" applyNumberFormat="1" applyFont="1" applyFill="1" applyBorder="1" applyAlignment="1">
      <alignment horizontal="center" vertical="top" wrapText="1"/>
    </xf>
    <xf numFmtId="1" fontId="33" fillId="4" borderId="24" xfId="3" applyNumberFormat="1" applyFont="1" applyFill="1" applyBorder="1" applyAlignment="1">
      <alignment horizontal="center" vertical="top" wrapText="1"/>
    </xf>
    <xf numFmtId="1" fontId="33" fillId="4" borderId="22" xfId="3" applyNumberFormat="1" applyFont="1" applyFill="1" applyBorder="1" applyAlignment="1">
      <alignment horizontal="center" vertical="top" wrapText="1"/>
    </xf>
    <xf numFmtId="0" fontId="76" fillId="4" borderId="11" xfId="3" applyFont="1" applyFill="1" applyBorder="1" applyAlignment="1">
      <alignment horizontal="center" wrapText="1"/>
    </xf>
    <xf numFmtId="0" fontId="76" fillId="4" borderId="0" xfId="3" applyFont="1" applyFill="1" applyBorder="1" applyAlignment="1">
      <alignment horizontal="center" wrapText="1"/>
    </xf>
    <xf numFmtId="0" fontId="76" fillId="4" borderId="62" xfId="3" applyFont="1" applyFill="1" applyBorder="1" applyAlignment="1">
      <alignment horizontal="center" wrapText="1"/>
    </xf>
    <xf numFmtId="0" fontId="72" fillId="4" borderId="11" xfId="3" applyFont="1" applyFill="1" applyBorder="1" applyAlignment="1">
      <alignment horizontal="center" wrapText="1"/>
    </xf>
    <xf numFmtId="0" fontId="72" fillId="4" borderId="0" xfId="3" applyFont="1" applyFill="1" applyBorder="1" applyAlignment="1">
      <alignment horizontal="center" wrapText="1"/>
    </xf>
    <xf numFmtId="0" fontId="72" fillId="4" borderId="62" xfId="3" applyFont="1" applyFill="1" applyBorder="1" applyAlignment="1">
      <alignment horizontal="center" wrapText="1"/>
    </xf>
    <xf numFmtId="0" fontId="35" fillId="3" borderId="0" xfId="3" applyFont="1" applyFill="1" applyBorder="1" applyAlignment="1">
      <alignment horizontal="left" wrapText="1"/>
    </xf>
    <xf numFmtId="0" fontId="33" fillId="4" borderId="11" xfId="3" applyFont="1" applyFill="1" applyBorder="1" applyAlignment="1">
      <alignment horizontal="center" vertical="top" wrapText="1"/>
    </xf>
    <xf numFmtId="0" fontId="33" fillId="4" borderId="0" xfId="3" applyFont="1" applyFill="1" applyBorder="1" applyAlignment="1">
      <alignment horizontal="center" vertical="top" wrapText="1"/>
    </xf>
    <xf numFmtId="0" fontId="33" fillId="4" borderId="62" xfId="3" applyFont="1" applyFill="1" applyBorder="1" applyAlignment="1">
      <alignment horizontal="center" vertical="top" wrapText="1"/>
    </xf>
    <xf numFmtId="0" fontId="33" fillId="4" borderId="10" xfId="3" applyFont="1" applyFill="1" applyBorder="1" applyAlignment="1">
      <alignment horizontal="center" vertical="center" wrapText="1"/>
    </xf>
    <xf numFmtId="0" fontId="33" fillId="4" borderId="11" xfId="3" applyFont="1" applyFill="1" applyBorder="1" applyAlignment="1">
      <alignment horizontal="center" vertical="center" wrapText="1"/>
    </xf>
    <xf numFmtId="0" fontId="33" fillId="4" borderId="62" xfId="3" applyFont="1" applyFill="1" applyBorder="1" applyAlignment="1">
      <alignment horizontal="center" vertical="center" wrapText="1"/>
    </xf>
    <xf numFmtId="0" fontId="77" fillId="4" borderId="92" xfId="3" applyFont="1" applyFill="1" applyBorder="1" applyAlignment="1">
      <alignment horizontal="left"/>
    </xf>
    <xf numFmtId="0" fontId="29" fillId="3" borderId="0" xfId="3" applyFont="1" applyFill="1" applyBorder="1" applyAlignment="1">
      <alignment horizontal="left" wrapText="1"/>
    </xf>
    <xf numFmtId="1" fontId="36" fillId="4" borderId="0" xfId="3" applyNumberFormat="1" applyFont="1" applyFill="1" applyBorder="1" applyAlignment="1">
      <alignment horizontal="center" vertical="top"/>
    </xf>
    <xf numFmtId="1" fontId="31" fillId="4" borderId="0" xfId="3" applyNumberFormat="1" applyFont="1" applyFill="1" applyBorder="1" applyAlignment="1">
      <alignment horizontal="center" vertical="top"/>
    </xf>
    <xf numFmtId="0" fontId="33" fillId="4" borderId="0" xfId="3" applyFont="1" applyFill="1" applyBorder="1" applyAlignment="1">
      <alignment horizontal="center" vertical="center" wrapText="1"/>
    </xf>
    <xf numFmtId="0" fontId="33" fillId="4" borderId="21" xfId="3" applyFont="1" applyFill="1" applyBorder="1" applyAlignment="1">
      <alignment horizontal="center" wrapText="1"/>
    </xf>
    <xf numFmtId="0" fontId="33" fillId="4" borderId="24" xfId="3" applyFont="1" applyFill="1" applyBorder="1" applyAlignment="1">
      <alignment horizontal="center" wrapText="1"/>
    </xf>
    <xf numFmtId="0" fontId="33" fillId="4" borderId="22" xfId="3" applyFont="1" applyFill="1" applyBorder="1" applyAlignment="1">
      <alignment horizontal="center" wrapText="1"/>
    </xf>
    <xf numFmtId="0" fontId="43" fillId="4" borderId="0" xfId="3" applyFont="1" applyFill="1" applyAlignment="1">
      <alignment horizontal="center" vertical="center" textRotation="180"/>
    </xf>
    <xf numFmtId="0" fontId="29" fillId="3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right"/>
    </xf>
    <xf numFmtId="0" fontId="29" fillId="4" borderId="24" xfId="3" applyFont="1" applyFill="1" applyBorder="1" applyAlignment="1">
      <alignment horizontal="right"/>
    </xf>
    <xf numFmtId="0" fontId="29" fillId="4" borderId="53" xfId="3" applyFont="1" applyFill="1" applyBorder="1" applyAlignment="1">
      <alignment horizontal="center" vertical="top" wrapText="1"/>
    </xf>
    <xf numFmtId="0" fontId="29" fillId="4" borderId="54" xfId="3" applyFont="1" applyFill="1" applyBorder="1" applyAlignment="1">
      <alignment horizontal="center" vertical="top" wrapText="1"/>
    </xf>
    <xf numFmtId="0" fontId="72" fillId="3" borderId="92" xfId="3" applyFont="1" applyFill="1" applyBorder="1" applyAlignment="1">
      <alignment horizontal="right"/>
    </xf>
    <xf numFmtId="0" fontId="29" fillId="3" borderId="21" xfId="3" applyFont="1" applyFill="1" applyBorder="1" applyAlignment="1">
      <alignment horizontal="center" vertical="center"/>
    </xf>
    <xf numFmtId="0" fontId="29" fillId="3" borderId="24" xfId="3" applyFont="1" applyFill="1" applyBorder="1" applyAlignment="1">
      <alignment horizontal="center" vertical="center"/>
    </xf>
    <xf numFmtId="0" fontId="29" fillId="3" borderId="22" xfId="3" applyFont="1" applyFill="1" applyBorder="1" applyAlignment="1">
      <alignment horizontal="center" vertical="center"/>
    </xf>
    <xf numFmtId="0" fontId="29" fillId="4" borderId="21" xfId="3" applyFont="1" applyFill="1" applyBorder="1" applyAlignment="1">
      <alignment horizontal="center"/>
    </xf>
    <xf numFmtId="0" fontId="29" fillId="4" borderId="24" xfId="3" applyFont="1" applyFill="1" applyBorder="1" applyAlignment="1">
      <alignment horizontal="center"/>
    </xf>
    <xf numFmtId="0" fontId="29" fillId="4" borderId="22" xfId="3" applyFont="1" applyFill="1" applyBorder="1" applyAlignment="1">
      <alignment horizontal="center"/>
    </xf>
    <xf numFmtId="0" fontId="33" fillId="3" borderId="11" xfId="3" applyFont="1" applyFill="1" applyBorder="1" applyAlignment="1">
      <alignment horizontal="center" vertical="top"/>
    </xf>
    <xf numFmtId="0" fontId="33" fillId="3" borderId="0" xfId="3" applyFont="1" applyFill="1" applyBorder="1" applyAlignment="1">
      <alignment horizontal="center" vertical="top"/>
    </xf>
    <xf numFmtId="0" fontId="33" fillId="3" borderId="62" xfId="3" applyFont="1" applyFill="1" applyBorder="1" applyAlignment="1">
      <alignment horizontal="center" vertical="top"/>
    </xf>
    <xf numFmtId="0" fontId="36" fillId="4" borderId="11" xfId="19" applyFont="1" applyFill="1" applyBorder="1" applyAlignment="1">
      <alignment horizontal="center"/>
    </xf>
    <xf numFmtId="0" fontId="36" fillId="4" borderId="0" xfId="19" applyFont="1" applyFill="1" applyBorder="1" applyAlignment="1">
      <alignment horizontal="center"/>
    </xf>
    <xf numFmtId="0" fontId="36" fillId="4" borderId="62" xfId="19" applyFont="1" applyFill="1" applyBorder="1" applyAlignment="1">
      <alignment horizontal="center"/>
    </xf>
    <xf numFmtId="0" fontId="121" fillId="4" borderId="0" xfId="19" applyFont="1" applyFill="1" applyAlignment="1">
      <alignment horizontal="center" vertical="center" textRotation="180"/>
    </xf>
    <xf numFmtId="0" fontId="41" fillId="4" borderId="0" xfId="19" applyFont="1" applyFill="1" applyAlignment="1">
      <alignment horizontal="center" vertical="top"/>
    </xf>
    <xf numFmtId="0" fontId="33" fillId="4" borderId="11" xfId="19" applyFont="1" applyFill="1" applyBorder="1" applyAlignment="1">
      <alignment horizontal="center" vertical="center" wrapText="1"/>
    </xf>
    <xf numFmtId="0" fontId="33" fillId="4" borderId="0" xfId="19" applyFont="1" applyFill="1" applyBorder="1" applyAlignment="1">
      <alignment horizontal="center" vertical="center" wrapText="1"/>
    </xf>
    <xf numFmtId="0" fontId="33" fillId="4" borderId="13" xfId="19" applyFont="1" applyFill="1" applyBorder="1" applyAlignment="1">
      <alignment horizontal="center" vertical="center" wrapText="1"/>
    </xf>
    <xf numFmtId="0" fontId="33" fillId="4" borderId="62" xfId="19" applyFont="1" applyFill="1" applyBorder="1" applyAlignment="1">
      <alignment horizontal="center" vertical="center" wrapText="1"/>
    </xf>
    <xf numFmtId="0" fontId="31" fillId="4" borderId="11" xfId="19" applyFont="1" applyFill="1" applyBorder="1" applyAlignment="1">
      <alignment horizontal="center"/>
    </xf>
    <xf numFmtId="0" fontId="31" fillId="4" borderId="0" xfId="19" applyFont="1" applyFill="1" applyBorder="1" applyAlignment="1">
      <alignment horizontal="center"/>
    </xf>
    <xf numFmtId="0" fontId="82" fillId="4" borderId="11" xfId="19" applyFont="1" applyFill="1" applyBorder="1" applyAlignment="1">
      <alignment horizontal="center"/>
    </xf>
    <xf numFmtId="0" fontId="82" fillId="4" borderId="0" xfId="19" applyFont="1" applyFill="1" applyBorder="1" applyAlignment="1">
      <alignment horizontal="center"/>
    </xf>
    <xf numFmtId="0" fontId="31" fillId="4" borderId="8" xfId="19" applyFont="1" applyFill="1" applyBorder="1" applyAlignment="1">
      <alignment horizontal="center"/>
    </xf>
    <xf numFmtId="0" fontId="77" fillId="4" borderId="92" xfId="19" applyFont="1" applyFill="1" applyBorder="1" applyAlignment="1">
      <alignment horizontal="left" vertical="center"/>
    </xf>
    <xf numFmtId="0" fontId="29" fillId="4" borderId="11" xfId="19" applyFont="1" applyFill="1" applyBorder="1" applyAlignment="1">
      <alignment horizontal="center"/>
    </xf>
    <xf numFmtId="0" fontId="29" fillId="4" borderId="0" xfId="19" applyFont="1" applyFill="1" applyBorder="1" applyAlignment="1">
      <alignment horizontal="center"/>
    </xf>
    <xf numFmtId="0" fontId="29" fillId="4" borderId="62" xfId="19" applyFont="1" applyFill="1" applyBorder="1" applyAlignment="1">
      <alignment horizontal="center"/>
    </xf>
    <xf numFmtId="0" fontId="29" fillId="4" borderId="8" xfId="19" applyFont="1" applyFill="1" applyBorder="1" applyAlignment="1">
      <alignment horizontal="center"/>
    </xf>
    <xf numFmtId="0" fontId="29" fillId="4" borderId="11" xfId="19" applyFont="1" applyFill="1" applyBorder="1" applyAlignment="1">
      <alignment horizontal="center" vertical="top"/>
    </xf>
    <xf numFmtId="0" fontId="29" fillId="4" borderId="62" xfId="19" applyFont="1" applyFill="1" applyBorder="1" applyAlignment="1">
      <alignment horizontal="center" vertical="top"/>
    </xf>
    <xf numFmtId="165" fontId="33" fillId="4" borderId="11" xfId="19" applyNumberFormat="1" applyFont="1" applyFill="1" applyBorder="1" applyAlignment="1">
      <alignment horizontal="center" vertical="center"/>
    </xf>
    <xf numFmtId="165" fontId="33" fillId="4" borderId="62" xfId="19" applyNumberFormat="1" applyFont="1" applyFill="1" applyBorder="1" applyAlignment="1">
      <alignment horizontal="center" vertical="center"/>
    </xf>
    <xf numFmtId="0" fontId="33" fillId="4" borderId="11" xfId="19" applyFont="1" applyFill="1" applyBorder="1" applyAlignment="1">
      <alignment horizontal="center"/>
    </xf>
    <xf numFmtId="0" fontId="33" fillId="4" borderId="0" xfId="19" applyFont="1" applyFill="1" applyBorder="1" applyAlignment="1">
      <alignment horizontal="center"/>
    </xf>
    <xf numFmtId="0" fontId="33" fillId="4" borderId="11" xfId="19" applyFont="1" applyFill="1" applyBorder="1" applyAlignment="1">
      <alignment horizontal="center" vertical="top"/>
    </xf>
    <xf numFmtId="0" fontId="33" fillId="4" borderId="62" xfId="19" applyFont="1" applyFill="1" applyBorder="1" applyAlignment="1">
      <alignment horizontal="center" vertical="top"/>
    </xf>
    <xf numFmtId="0" fontId="40" fillId="4" borderId="0" xfId="19" applyFont="1" applyFill="1" applyAlignment="1">
      <alignment horizontal="center" vertical="center"/>
    </xf>
    <xf numFmtId="0" fontId="33" fillId="4" borderId="11" xfId="19" applyFont="1" applyFill="1" applyBorder="1" applyAlignment="1">
      <alignment horizontal="center" wrapText="1"/>
    </xf>
    <xf numFmtId="0" fontId="33" fillId="4" borderId="62" xfId="19" applyFont="1" applyFill="1" applyBorder="1" applyAlignment="1">
      <alignment horizontal="center" wrapText="1"/>
    </xf>
    <xf numFmtId="0" fontId="33" fillId="4" borderId="0" xfId="19" applyFont="1" applyFill="1" applyBorder="1" applyAlignment="1">
      <alignment horizontal="center" wrapText="1"/>
    </xf>
    <xf numFmtId="0" fontId="29" fillId="4" borderId="11" xfId="3" applyFont="1" applyFill="1" applyBorder="1" applyAlignment="1">
      <alignment horizontal="center" wrapText="1"/>
    </xf>
    <xf numFmtId="0" fontId="29" fillId="4" borderId="62" xfId="3" applyFont="1" applyFill="1" applyBorder="1" applyAlignment="1">
      <alignment horizontal="center" wrapText="1"/>
    </xf>
    <xf numFmtId="0" fontId="29" fillId="4" borderId="21" xfId="3" applyFont="1" applyFill="1" applyBorder="1" applyAlignment="1">
      <alignment horizontal="center" wrapText="1"/>
    </xf>
    <xf numFmtId="0" fontId="29" fillId="4" borderId="22" xfId="3" applyFont="1" applyFill="1" applyBorder="1" applyAlignment="1">
      <alignment horizontal="center" wrapText="1"/>
    </xf>
    <xf numFmtId="0" fontId="29" fillId="4" borderId="0" xfId="3" applyFont="1" applyFill="1" applyBorder="1" applyAlignment="1">
      <alignment horizontal="center" wrapText="1"/>
    </xf>
    <xf numFmtId="0" fontId="29" fillId="4" borderId="0" xfId="3" applyFont="1" applyFill="1" applyBorder="1" applyAlignment="1">
      <alignment horizontal="left" vertical="top" wrapText="1"/>
    </xf>
    <xf numFmtId="167" fontId="108" fillId="4" borderId="0" xfId="56" applyNumberFormat="1" applyFont="1" applyFill="1" applyBorder="1" applyAlignment="1">
      <alignment horizontal="center" wrapText="1"/>
    </xf>
    <xf numFmtId="0" fontId="37" fillId="4" borderId="0" xfId="56" applyFont="1" applyFill="1" applyBorder="1" applyAlignment="1">
      <alignment horizontal="center" wrapText="1"/>
    </xf>
    <xf numFmtId="0" fontId="33" fillId="4" borderId="21" xfId="3" applyFont="1" applyFill="1" applyBorder="1" applyAlignment="1">
      <alignment horizontal="center"/>
    </xf>
    <xf numFmtId="0" fontId="33" fillId="4" borderId="24" xfId="3" applyFont="1" applyFill="1" applyBorder="1" applyAlignment="1">
      <alignment horizontal="center"/>
    </xf>
    <xf numFmtId="0" fontId="33" fillId="4" borderId="22" xfId="3" applyFont="1" applyFill="1" applyBorder="1" applyAlignment="1">
      <alignment horizontal="center"/>
    </xf>
    <xf numFmtId="0" fontId="72" fillId="3" borderId="92" xfId="3" applyFont="1" applyFill="1" applyBorder="1" applyAlignment="1">
      <alignment horizontal="center"/>
    </xf>
    <xf numFmtId="0" fontId="76" fillId="4" borderId="3" xfId="3" applyFont="1" applyFill="1" applyBorder="1" applyAlignment="1">
      <alignment horizontal="center" wrapText="1"/>
    </xf>
    <xf numFmtId="0" fontId="76" fillId="4" borderId="21" xfId="3" applyFont="1" applyFill="1" applyBorder="1" applyAlignment="1">
      <alignment horizontal="center" wrapText="1"/>
    </xf>
    <xf numFmtId="0" fontId="96" fillId="4" borderId="58" xfId="3" applyFont="1" applyFill="1" applyBorder="1" applyAlignment="1">
      <alignment horizontal="center" wrapText="1"/>
    </xf>
    <xf numFmtId="0" fontId="96" fillId="4" borderId="60" xfId="3" applyFont="1" applyFill="1" applyBorder="1" applyAlignment="1">
      <alignment horizontal="center" wrapText="1"/>
    </xf>
    <xf numFmtId="0" fontId="96" fillId="4" borderId="43" xfId="3" applyFont="1" applyFill="1" applyBorder="1" applyAlignment="1">
      <alignment horizontal="center" wrapText="1"/>
    </xf>
    <xf numFmtId="0" fontId="33" fillId="4" borderId="7" xfId="0" applyNumberFormat="1" applyFont="1" applyFill="1" applyBorder="1" applyAlignment="1">
      <alignment horizontal="center" vertical="center"/>
    </xf>
    <xf numFmtId="0" fontId="33" fillId="4" borderId="24" xfId="0" applyNumberFormat="1" applyFont="1" applyFill="1" applyBorder="1" applyAlignment="1">
      <alignment horizontal="center" vertical="center"/>
    </xf>
    <xf numFmtId="0" fontId="33" fillId="4" borderId="30" xfId="0" applyNumberFormat="1" applyFont="1" applyFill="1" applyBorder="1" applyAlignment="1">
      <alignment horizontal="center" vertical="center"/>
    </xf>
    <xf numFmtId="0" fontId="72" fillId="4" borderId="92" xfId="0" applyFont="1" applyFill="1" applyBorder="1" applyAlignment="1">
      <alignment horizontal="right"/>
    </xf>
    <xf numFmtId="0" fontId="29" fillId="4" borderId="60" xfId="58" applyFont="1" applyFill="1" applyBorder="1" applyAlignment="1">
      <alignment horizontal="right"/>
    </xf>
    <xf numFmtId="0" fontId="75" fillId="4" borderId="17" xfId="0" applyFont="1" applyFill="1" applyBorder="1" applyAlignment="1">
      <alignment horizontal="center"/>
    </xf>
    <xf numFmtId="0" fontId="75" fillId="4" borderId="14" xfId="0" applyFont="1" applyFill="1" applyBorder="1" applyAlignment="1">
      <alignment horizontal="center"/>
    </xf>
    <xf numFmtId="0" fontId="75" fillId="4" borderId="25" xfId="0" applyFont="1" applyFill="1" applyBorder="1" applyAlignment="1">
      <alignment horizontal="center"/>
    </xf>
    <xf numFmtId="0" fontId="29" fillId="4" borderId="27" xfId="0" applyFont="1" applyFill="1" applyBorder="1" applyAlignment="1">
      <alignment horizontal="right" vertical="center" wrapText="1"/>
    </xf>
    <xf numFmtId="0" fontId="29" fillId="4" borderId="64" xfId="0" applyFont="1" applyFill="1" applyBorder="1" applyAlignment="1">
      <alignment horizontal="right" vertical="center"/>
    </xf>
    <xf numFmtId="0" fontId="59" fillId="4" borderId="0" xfId="3" applyFont="1" applyFill="1" applyBorder="1" applyAlignment="1">
      <alignment horizontal="right"/>
    </xf>
    <xf numFmtId="164" fontId="29" fillId="4" borderId="0" xfId="1" applyNumberFormat="1" applyFont="1" applyFill="1" applyBorder="1" applyAlignment="1">
      <alignment horizontal="center"/>
    </xf>
    <xf numFmtId="0" fontId="33" fillId="4" borderId="21" xfId="3" applyFont="1" applyFill="1" applyBorder="1" applyAlignment="1">
      <alignment horizontal="center" vertical="center" wrapText="1"/>
    </xf>
    <xf numFmtId="0" fontId="33" fillId="4" borderId="24" xfId="3" applyFont="1" applyFill="1" applyBorder="1" applyAlignment="1">
      <alignment horizontal="center" vertical="center" wrapText="1"/>
    </xf>
    <xf numFmtId="0" fontId="33" fillId="4" borderId="22" xfId="3" applyFont="1" applyFill="1" applyBorder="1" applyAlignment="1">
      <alignment horizontal="center" vertical="center" wrapText="1"/>
    </xf>
    <xf numFmtId="1" fontId="29" fillId="4" borderId="11" xfId="3" applyNumberFormat="1" applyFont="1" applyFill="1" applyBorder="1" applyAlignment="1">
      <alignment horizontal="center" vertical="center" wrapText="1"/>
    </xf>
    <xf numFmtId="1" fontId="29" fillId="4" borderId="0" xfId="3" applyNumberFormat="1" applyFont="1" applyFill="1" applyBorder="1" applyAlignment="1">
      <alignment horizontal="center" vertical="center" wrapText="1"/>
    </xf>
    <xf numFmtId="1" fontId="29" fillId="4" borderId="62" xfId="3" applyNumberFormat="1" applyFont="1" applyFill="1" applyBorder="1" applyAlignment="1">
      <alignment horizontal="center" vertical="center" wrapText="1"/>
    </xf>
    <xf numFmtId="0" fontId="95" fillId="4" borderId="0" xfId="3" applyFont="1" applyFill="1" applyBorder="1" applyAlignment="1">
      <alignment horizontal="right"/>
    </xf>
    <xf numFmtId="1" fontId="29" fillId="4" borderId="53" xfId="3" applyNumberFormat="1" applyFont="1" applyFill="1" applyBorder="1" applyAlignment="1">
      <alignment horizontal="center" vertical="center" wrapText="1"/>
    </xf>
    <xf numFmtId="1" fontId="29" fillId="4" borderId="88" xfId="3" applyNumberFormat="1" applyFont="1" applyFill="1" applyBorder="1" applyAlignment="1">
      <alignment horizontal="center" vertical="center" wrapText="1"/>
    </xf>
    <xf numFmtId="1" fontId="29" fillId="4" borderId="89" xfId="3" applyNumberFormat="1" applyFont="1" applyFill="1" applyBorder="1" applyAlignment="1">
      <alignment horizontal="center" vertical="center" wrapText="1"/>
    </xf>
    <xf numFmtId="1" fontId="29" fillId="4" borderId="12" xfId="3" applyNumberFormat="1" applyFont="1" applyFill="1" applyBorder="1" applyAlignment="1">
      <alignment horizontal="center" vertical="center" wrapText="1"/>
    </xf>
    <xf numFmtId="1" fontId="29" fillId="4" borderId="0" xfId="3" applyNumberFormat="1" applyFont="1" applyFill="1" applyBorder="1" applyAlignment="1">
      <alignment horizontal="left" vertical="center"/>
    </xf>
    <xf numFmtId="0" fontId="33" fillId="4" borderId="8" xfId="3" applyFont="1" applyFill="1" applyBorder="1" applyAlignment="1">
      <alignment horizontal="center" vertical="center" wrapText="1"/>
    </xf>
    <xf numFmtId="0" fontId="33" fillId="4" borderId="13" xfId="3" applyFont="1" applyFill="1" applyBorder="1" applyAlignment="1">
      <alignment horizontal="center" vertical="center" wrapText="1"/>
    </xf>
    <xf numFmtId="0" fontId="75" fillId="4" borderId="8" xfId="3" applyFont="1" applyFill="1" applyBorder="1" applyAlignment="1">
      <alignment horizontal="center" vertical="center" wrapText="1"/>
    </xf>
    <xf numFmtId="0" fontId="75" fillId="4" borderId="0" xfId="3" applyFont="1" applyFill="1" applyBorder="1" applyAlignment="1">
      <alignment horizontal="center" vertical="center" wrapText="1"/>
    </xf>
    <xf numFmtId="0" fontId="75" fillId="4" borderId="13" xfId="3" applyFont="1" applyFill="1" applyBorder="1" applyAlignment="1">
      <alignment horizontal="center" vertical="center" wrapText="1"/>
    </xf>
    <xf numFmtId="1" fontId="33" fillId="4" borderId="8" xfId="3" applyNumberFormat="1" applyFont="1" applyFill="1" applyBorder="1" applyAlignment="1">
      <alignment horizontal="center" vertical="top" wrapText="1"/>
    </xf>
    <xf numFmtId="0" fontId="33" fillId="4" borderId="13" xfId="3" applyFont="1" applyFill="1" applyBorder="1" applyAlignment="1">
      <alignment horizontal="center" vertical="top" wrapText="1"/>
    </xf>
    <xf numFmtId="0" fontId="33" fillId="4" borderId="0" xfId="3" applyFont="1" applyFill="1" applyBorder="1" applyAlignment="1">
      <alignment horizontal="center" vertical="top"/>
    </xf>
    <xf numFmtId="0" fontId="33" fillId="4" borderId="13" xfId="3" applyFont="1" applyFill="1" applyBorder="1" applyAlignment="1">
      <alignment horizontal="center" vertical="top"/>
    </xf>
    <xf numFmtId="0" fontId="33" fillId="4" borderId="7" xfId="3" applyFont="1" applyFill="1" applyBorder="1" applyAlignment="1">
      <alignment horizontal="center"/>
    </xf>
    <xf numFmtId="0" fontId="33" fillId="4" borderId="30" xfId="3" applyFont="1" applyFill="1" applyBorder="1" applyAlignment="1">
      <alignment horizontal="center"/>
    </xf>
    <xf numFmtId="1" fontId="76" fillId="4" borderId="7" xfId="3" applyNumberFormat="1" applyFont="1" applyFill="1" applyBorder="1" applyAlignment="1">
      <alignment horizontal="center" wrapText="1"/>
    </xf>
    <xf numFmtId="1" fontId="76" fillId="4" borderId="24" xfId="3" applyNumberFormat="1" applyFont="1" applyFill="1" applyBorder="1" applyAlignment="1">
      <alignment horizontal="center" wrapText="1"/>
    </xf>
    <xf numFmtId="1" fontId="76" fillId="4" borderId="30" xfId="3" applyNumberFormat="1" applyFont="1" applyFill="1" applyBorder="1" applyAlignment="1">
      <alignment horizontal="center" wrapText="1"/>
    </xf>
    <xf numFmtId="0" fontId="29" fillId="4" borderId="46" xfId="0" applyFont="1" applyFill="1" applyBorder="1" applyAlignment="1">
      <alignment horizontal="right" vertical="center"/>
    </xf>
    <xf numFmtId="0" fontId="29" fillId="4" borderId="45" xfId="0" applyFont="1" applyFill="1" applyBorder="1" applyAlignment="1">
      <alignment horizontal="right" vertical="center"/>
    </xf>
    <xf numFmtId="0" fontId="29" fillId="3" borderId="0" xfId="0" applyFont="1" applyFill="1" applyAlignment="1">
      <alignment horizontal="left" vertical="top" wrapText="1"/>
    </xf>
    <xf numFmtId="0" fontId="29" fillId="3" borderId="11" xfId="0" applyFont="1" applyFill="1" applyBorder="1" applyAlignment="1">
      <alignment horizontal="center" vertical="top" wrapText="1"/>
    </xf>
    <xf numFmtId="0" fontId="29" fillId="3" borderId="152" xfId="0" applyFont="1" applyFill="1" applyBorder="1" applyAlignment="1">
      <alignment horizontal="center" vertical="top" wrapText="1"/>
    </xf>
    <xf numFmtId="0" fontId="98" fillId="3" borderId="8" xfId="0" applyFont="1" applyFill="1" applyBorder="1" applyAlignment="1">
      <alignment horizontal="center" vertical="top" wrapText="1"/>
    </xf>
    <xf numFmtId="0" fontId="98" fillId="3" borderId="152" xfId="0" applyFont="1" applyFill="1" applyBorder="1" applyAlignment="1">
      <alignment horizontal="center" vertical="top" wrapText="1"/>
    </xf>
    <xf numFmtId="0" fontId="29" fillId="3" borderId="10" xfId="0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 wrapText="1"/>
    </xf>
    <xf numFmtId="0" fontId="29" fillId="4" borderId="54" xfId="0" applyFont="1" applyFill="1" applyBorder="1" applyAlignment="1">
      <alignment horizontal="center" vertical="center" wrapText="1"/>
    </xf>
    <xf numFmtId="0" fontId="29" fillId="4" borderId="99" xfId="0" applyFont="1" applyFill="1" applyBorder="1" applyAlignment="1">
      <alignment horizontal="center" vertical="center" wrapText="1"/>
    </xf>
    <xf numFmtId="0" fontId="29" fillId="4" borderId="156" xfId="0" applyFont="1" applyFill="1" applyBorder="1" applyAlignment="1">
      <alignment horizontal="center" vertical="center" wrapText="1"/>
    </xf>
    <xf numFmtId="0" fontId="29" fillId="3" borderId="54" xfId="0" applyFont="1" applyFill="1" applyBorder="1" applyAlignment="1">
      <alignment horizontal="center" wrapText="1"/>
    </xf>
    <xf numFmtId="0" fontId="29" fillId="4" borderId="54" xfId="0" applyFont="1" applyFill="1" applyBorder="1" applyAlignment="1">
      <alignment horizontal="left" vertical="center"/>
    </xf>
    <xf numFmtId="0" fontId="29" fillId="4" borderId="54" xfId="0" applyFont="1" applyFill="1" applyBorder="1" applyAlignment="1">
      <alignment horizontal="center" vertical="center"/>
    </xf>
    <xf numFmtId="0" fontId="77" fillId="4" borderId="92" xfId="0" applyFont="1" applyFill="1" applyBorder="1" applyAlignment="1">
      <alignment horizontal="left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3" fillId="3" borderId="62" xfId="0" applyFont="1" applyFill="1" applyBorder="1" applyAlignment="1">
      <alignment horizontal="center" vertical="center" wrapText="1"/>
    </xf>
    <xf numFmtId="0" fontId="72" fillId="3" borderId="92" xfId="3" applyFont="1" applyFill="1" applyBorder="1" applyAlignment="1">
      <alignment horizontal="right" vertical="center"/>
    </xf>
    <xf numFmtId="0" fontId="29" fillId="3" borderId="32" xfId="0" applyFont="1" applyFill="1" applyBorder="1" applyAlignment="1">
      <alignment horizontal="center" wrapText="1"/>
    </xf>
    <xf numFmtId="0" fontId="29" fillId="3" borderId="31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right" wrapText="1"/>
    </xf>
    <xf numFmtId="0" fontId="29" fillId="3" borderId="24" xfId="0" applyFont="1" applyFill="1" applyBorder="1" applyAlignment="1">
      <alignment horizontal="right" wrapText="1"/>
    </xf>
    <xf numFmtId="0" fontId="75" fillId="3" borderId="11" xfId="0" applyFont="1" applyFill="1" applyBorder="1" applyAlignment="1">
      <alignment horizontal="center" vertical="top" wrapText="1"/>
    </xf>
    <xf numFmtId="0" fontId="75" fillId="3" borderId="152" xfId="0" applyFont="1" applyFill="1" applyBorder="1" applyAlignment="1">
      <alignment horizontal="center" vertical="top" wrapText="1"/>
    </xf>
    <xf numFmtId="0" fontId="33" fillId="4" borderId="0" xfId="3" applyFont="1" applyFill="1" applyBorder="1" applyAlignment="1">
      <alignment horizontal="center" vertical="center"/>
    </xf>
    <xf numFmtId="0" fontId="31" fillId="4" borderId="0" xfId="3" applyFont="1" applyFill="1" applyBorder="1" applyAlignment="1">
      <alignment horizontal="right" vertical="top" wrapText="1"/>
    </xf>
    <xf numFmtId="0" fontId="87" fillId="4" borderId="7" xfId="3" applyFont="1" applyFill="1" applyBorder="1" applyAlignment="1">
      <alignment horizontal="center" wrapText="1"/>
    </xf>
    <xf numFmtId="0" fontId="87" fillId="4" borderId="24" xfId="3" applyFont="1" applyFill="1" applyBorder="1" applyAlignment="1">
      <alignment horizontal="center" wrapText="1"/>
    </xf>
    <xf numFmtId="0" fontId="87" fillId="4" borderId="22" xfId="3" applyFont="1" applyFill="1" applyBorder="1" applyAlignment="1">
      <alignment horizontal="center" wrapText="1"/>
    </xf>
    <xf numFmtId="0" fontId="102" fillId="4" borderId="21" xfId="3" applyFont="1" applyFill="1" applyBorder="1" applyAlignment="1">
      <alignment horizontal="center" wrapText="1"/>
    </xf>
    <xf numFmtId="0" fontId="102" fillId="4" borderId="24" xfId="3" applyFont="1" applyFill="1" applyBorder="1" applyAlignment="1">
      <alignment horizontal="center" wrapText="1"/>
    </xf>
    <xf numFmtId="0" fontId="102" fillId="4" borderId="30" xfId="3" applyFont="1" applyFill="1" applyBorder="1" applyAlignment="1">
      <alignment horizontal="center" wrapText="1"/>
    </xf>
    <xf numFmtId="0" fontId="29" fillId="4" borderId="0" xfId="0" applyFont="1" applyFill="1" applyBorder="1" applyAlignment="1">
      <alignment horizontal="right" vertical="center" wrapText="1"/>
    </xf>
    <xf numFmtId="0" fontId="29" fillId="4" borderId="62" xfId="0" applyFont="1" applyFill="1" applyBorder="1" applyAlignment="1">
      <alignment horizontal="right" vertical="center" wrapText="1"/>
    </xf>
    <xf numFmtId="0" fontId="29" fillId="4" borderId="88" xfId="0" applyFont="1" applyFill="1" applyBorder="1" applyAlignment="1">
      <alignment horizontal="right" vertical="center" wrapText="1"/>
    </xf>
    <xf numFmtId="0" fontId="29" fillId="4" borderId="89" xfId="0" applyFont="1" applyFill="1" applyBorder="1" applyAlignment="1">
      <alignment horizontal="right" vertical="center" wrapText="1"/>
    </xf>
    <xf numFmtId="0" fontId="42" fillId="29" borderId="21" xfId="0" applyFont="1" applyFill="1" applyBorder="1" applyAlignment="1">
      <alignment horizontal="center" wrapText="1"/>
    </xf>
    <xf numFmtId="0" fontId="42" fillId="29" borderId="24" xfId="0" applyFont="1" applyFill="1" applyBorder="1" applyAlignment="1">
      <alignment horizontal="center" wrapText="1"/>
    </xf>
    <xf numFmtId="0" fontId="42" fillId="29" borderId="22" xfId="0" applyFont="1" applyFill="1" applyBorder="1" applyAlignment="1">
      <alignment horizontal="center" wrapText="1"/>
    </xf>
    <xf numFmtId="0" fontId="29" fillId="28" borderId="24" xfId="0" applyFont="1" applyFill="1" applyBorder="1" applyAlignment="1">
      <alignment horizontal="center" wrapText="1"/>
    </xf>
    <xf numFmtId="0" fontId="29" fillId="30" borderId="21" xfId="0" applyFont="1" applyFill="1" applyBorder="1" applyAlignment="1">
      <alignment horizontal="center" wrapText="1"/>
    </xf>
    <xf numFmtId="0" fontId="29" fillId="30" borderId="24" xfId="0" applyFont="1" applyFill="1" applyBorder="1" applyAlignment="1">
      <alignment horizontal="center" wrapText="1"/>
    </xf>
    <xf numFmtId="0" fontId="29" fillId="4" borderId="0" xfId="0" applyFont="1" applyFill="1" applyBorder="1" applyAlignment="1">
      <alignment horizontal="left" wrapText="1"/>
    </xf>
    <xf numFmtId="0" fontId="29" fillId="4" borderId="24" xfId="0" applyFont="1" applyFill="1" applyBorder="1" applyAlignment="1">
      <alignment horizontal="left" wrapText="1"/>
    </xf>
    <xf numFmtId="0" fontId="29" fillId="25" borderId="9" xfId="0" applyFont="1" applyFill="1" applyBorder="1" applyAlignment="1">
      <alignment horizontal="center" wrapText="1"/>
    </xf>
    <xf numFmtId="0" fontId="29" fillId="25" borderId="24" xfId="0" applyFont="1" applyFill="1" applyBorder="1" applyAlignment="1">
      <alignment horizontal="center" wrapText="1"/>
    </xf>
    <xf numFmtId="0" fontId="29" fillId="3" borderId="88" xfId="0" applyFont="1" applyFill="1" applyBorder="1" applyAlignment="1">
      <alignment horizontal="left" wrapText="1"/>
    </xf>
    <xf numFmtId="0" fontId="29" fillId="3" borderId="0" xfId="0" applyFont="1" applyFill="1" applyBorder="1" applyAlignment="1">
      <alignment horizontal="left" wrapText="1"/>
    </xf>
    <xf numFmtId="0" fontId="29" fillId="3" borderId="24" xfId="0" applyFont="1" applyFill="1" applyBorder="1" applyAlignment="1">
      <alignment horizontal="left" wrapText="1"/>
    </xf>
    <xf numFmtId="0" fontId="29" fillId="3" borderId="0" xfId="0" applyFont="1" applyFill="1" applyBorder="1" applyAlignment="1">
      <alignment horizontal="right" vertical="center" wrapText="1"/>
    </xf>
    <xf numFmtId="0" fontId="29" fillId="3" borderId="62" xfId="0" applyFont="1" applyFill="1" applyBorder="1" applyAlignment="1">
      <alignment horizontal="right" vertical="center" wrapText="1"/>
    </xf>
    <xf numFmtId="0" fontId="33" fillId="3" borderId="21" xfId="0" applyFont="1" applyFill="1" applyBorder="1" applyAlignment="1">
      <alignment horizontal="center"/>
    </xf>
    <xf numFmtId="0" fontId="33" fillId="3" borderId="24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29" fillId="3" borderId="88" xfId="0" applyFont="1" applyFill="1" applyBorder="1" applyAlignment="1">
      <alignment horizontal="right" vertical="center" wrapText="1"/>
    </xf>
    <xf numFmtId="0" fontId="29" fillId="3" borderId="89" xfId="0" applyFont="1" applyFill="1" applyBorder="1" applyAlignment="1">
      <alignment horizontal="right" vertical="center" wrapText="1"/>
    </xf>
    <xf numFmtId="0" fontId="29" fillId="3" borderId="22" xfId="0" applyFont="1" applyFill="1" applyBorder="1" applyAlignment="1">
      <alignment horizontal="right" wrapText="1"/>
    </xf>
    <xf numFmtId="0" fontId="30" fillId="3" borderId="54" xfId="0" applyFont="1" applyFill="1" applyBorder="1" applyAlignment="1">
      <alignment horizontal="center" wrapText="1"/>
    </xf>
    <xf numFmtId="0" fontId="98" fillId="3" borderId="0" xfId="0" applyFont="1" applyFill="1" applyBorder="1" applyAlignment="1">
      <alignment horizontal="center" vertical="top" wrapText="1"/>
    </xf>
    <xf numFmtId="0" fontId="29" fillId="3" borderId="11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 wrapText="1"/>
    </xf>
    <xf numFmtId="0" fontId="29" fillId="3" borderId="24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 vertical="top" wrapText="1"/>
    </xf>
    <xf numFmtId="0" fontId="60" fillId="3" borderId="0" xfId="3" applyFont="1" applyFill="1" applyAlignment="1">
      <alignment horizontal="right"/>
    </xf>
    <xf numFmtId="1" fontId="58" fillId="3" borderId="0" xfId="0" applyNumberFormat="1" applyFont="1" applyFill="1" applyAlignment="1">
      <alignment horizontal="right" vertical="center" wrapText="1"/>
    </xf>
    <xf numFmtId="0" fontId="33" fillId="3" borderId="0" xfId="0" applyFont="1" applyFill="1" applyBorder="1" applyAlignment="1">
      <alignment horizontal="center" wrapText="1"/>
    </xf>
    <xf numFmtId="0" fontId="29" fillId="3" borderId="62" xfId="0" applyFont="1" applyFill="1" applyBorder="1" applyAlignment="1">
      <alignment horizontal="center" wrapText="1"/>
    </xf>
    <xf numFmtId="0" fontId="29" fillId="3" borderId="22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wrapText="1"/>
    </xf>
    <xf numFmtId="1" fontId="33" fillId="3" borderId="11" xfId="0" applyNumberFormat="1" applyFont="1" applyFill="1" applyBorder="1" applyAlignment="1">
      <alignment horizontal="center" wrapText="1"/>
    </xf>
    <xf numFmtId="1" fontId="33" fillId="3" borderId="0" xfId="0" applyNumberFormat="1" applyFont="1" applyFill="1" applyBorder="1" applyAlignment="1">
      <alignment horizontal="center" wrapText="1"/>
    </xf>
    <xf numFmtId="1" fontId="29" fillId="3" borderId="0" xfId="0" applyNumberFormat="1" applyFont="1" applyFill="1" applyBorder="1" applyAlignment="1">
      <alignment horizontal="center"/>
    </xf>
    <xf numFmtId="0" fontId="29" fillId="3" borderId="11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21" xfId="0" applyFont="1" applyFill="1" applyBorder="1" applyAlignment="1">
      <alignment horizontal="center" vertical="top" wrapText="1"/>
    </xf>
    <xf numFmtId="0" fontId="29" fillId="3" borderId="24" xfId="0" applyFont="1" applyFill="1" applyBorder="1" applyAlignment="1">
      <alignment horizontal="center" vertical="top" wrapText="1"/>
    </xf>
    <xf numFmtId="0" fontId="29" fillId="3" borderId="0" xfId="0" applyFont="1" applyFill="1" applyAlignment="1">
      <alignment horizontal="left"/>
    </xf>
    <xf numFmtId="3" fontId="29" fillId="3" borderId="11" xfId="0" applyNumberFormat="1" applyFont="1" applyFill="1" applyBorder="1" applyAlignment="1">
      <alignment horizontal="center" vertical="center"/>
    </xf>
    <xf numFmtId="3" fontId="29" fillId="3" borderId="0" xfId="0" applyNumberFormat="1" applyFont="1" applyFill="1" applyBorder="1" applyAlignment="1">
      <alignment horizontal="center" vertical="center"/>
    </xf>
    <xf numFmtId="3" fontId="42" fillId="4" borderId="54" xfId="0" applyNumberFormat="1" applyFont="1" applyFill="1" applyBorder="1" applyAlignment="1">
      <alignment horizontal="center" vertical="center"/>
    </xf>
    <xf numFmtId="0" fontId="42" fillId="4" borderId="54" xfId="0" applyFont="1" applyFill="1" applyBorder="1" applyAlignment="1">
      <alignment horizontal="center" vertical="center"/>
    </xf>
    <xf numFmtId="0" fontId="29" fillId="4" borderId="88" xfId="3" applyFont="1" applyFill="1" applyBorder="1" applyAlignment="1">
      <alignment horizontal="center"/>
    </xf>
    <xf numFmtId="3" fontId="29" fillId="4" borderId="0" xfId="3" applyNumberFormat="1" applyFont="1" applyFill="1" applyBorder="1" applyAlignment="1">
      <alignment horizontal="center" vertical="center"/>
    </xf>
    <xf numFmtId="3" fontId="29" fillId="4" borderId="88" xfId="3" applyNumberFormat="1" applyFont="1" applyFill="1" applyBorder="1" applyAlignment="1">
      <alignment horizontal="center"/>
    </xf>
    <xf numFmtId="0" fontId="74" fillId="4" borderId="0" xfId="3" applyFont="1" applyFill="1" applyBorder="1" applyAlignment="1">
      <alignment horizontal="center"/>
    </xf>
    <xf numFmtId="3" fontId="74" fillId="4" borderId="0" xfId="3" applyNumberFormat="1" applyFont="1" applyFill="1" applyBorder="1" applyAlignment="1">
      <alignment horizontal="center"/>
    </xf>
    <xf numFmtId="3" fontId="87" fillId="4" borderId="8" xfId="3" applyNumberFormat="1" applyFont="1" applyFill="1" applyBorder="1" applyAlignment="1">
      <alignment horizontal="center"/>
    </xf>
    <xf numFmtId="3" fontId="87" fillId="4" borderId="0" xfId="3" applyNumberFormat="1" applyFont="1" applyFill="1" applyBorder="1" applyAlignment="1">
      <alignment horizontal="center"/>
    </xf>
    <xf numFmtId="3" fontId="87" fillId="4" borderId="13" xfId="3" applyNumberFormat="1" applyFont="1" applyFill="1" applyBorder="1" applyAlignment="1">
      <alignment horizontal="center"/>
    </xf>
    <xf numFmtId="0" fontId="87" fillId="4" borderId="0" xfId="3" applyFont="1" applyFill="1" applyBorder="1" applyAlignment="1">
      <alignment horizontal="center" wrapText="1"/>
    </xf>
    <xf numFmtId="0" fontId="83" fillId="4" borderId="0" xfId="3" applyFont="1" applyFill="1" applyBorder="1" applyAlignment="1">
      <alignment horizontal="left" wrapText="1"/>
    </xf>
    <xf numFmtId="3" fontId="102" fillId="4" borderId="8" xfId="3" applyNumberFormat="1" applyFont="1" applyFill="1" applyBorder="1" applyAlignment="1">
      <alignment horizontal="center"/>
    </xf>
    <xf numFmtId="3" fontId="102" fillId="4" borderId="0" xfId="3" applyNumberFormat="1" applyFont="1" applyFill="1" applyBorder="1" applyAlignment="1">
      <alignment horizontal="center"/>
    </xf>
    <xf numFmtId="3" fontId="102" fillId="4" borderId="13" xfId="3" applyNumberFormat="1" applyFont="1" applyFill="1" applyBorder="1" applyAlignment="1">
      <alignment horizontal="center"/>
    </xf>
    <xf numFmtId="0" fontId="102" fillId="4" borderId="0" xfId="3" applyFont="1" applyFill="1" applyBorder="1" applyAlignment="1">
      <alignment horizontal="center" wrapText="1"/>
    </xf>
    <xf numFmtId="3" fontId="33" fillId="4" borderId="8" xfId="3" applyNumberFormat="1" applyFont="1" applyFill="1" applyBorder="1" applyAlignment="1">
      <alignment horizontal="center"/>
    </xf>
    <xf numFmtId="3" fontId="33" fillId="4" borderId="0" xfId="3" applyNumberFormat="1" applyFont="1" applyFill="1" applyBorder="1" applyAlignment="1">
      <alignment horizontal="center"/>
    </xf>
    <xf numFmtId="3" fontId="33" fillId="4" borderId="13" xfId="3" applyNumberFormat="1" applyFont="1" applyFill="1" applyBorder="1" applyAlignment="1">
      <alignment horizontal="center"/>
    </xf>
    <xf numFmtId="0" fontId="29" fillId="4" borderId="59" xfId="3" applyFont="1" applyFill="1" applyBorder="1" applyAlignment="1">
      <alignment horizontal="left"/>
    </xf>
    <xf numFmtId="0" fontId="29" fillId="4" borderId="43" xfId="3" applyFont="1" applyFill="1" applyBorder="1" applyAlignment="1">
      <alignment horizontal="left"/>
    </xf>
    <xf numFmtId="0" fontId="41" fillId="4" borderId="0" xfId="3" applyFont="1" applyFill="1" applyAlignment="1">
      <alignment horizontal="center"/>
    </xf>
    <xf numFmtId="0" fontId="29" fillId="4" borderId="60" xfId="3" applyFont="1" applyFill="1" applyBorder="1" applyAlignment="1">
      <alignment horizontal="left"/>
    </xf>
    <xf numFmtId="0" fontId="77" fillId="4" borderId="0" xfId="3" applyFont="1" applyFill="1" applyBorder="1" applyAlignment="1">
      <alignment horizontal="left" wrapText="1"/>
    </xf>
    <xf numFmtId="0" fontId="77" fillId="4" borderId="92" xfId="3" applyFont="1" applyFill="1" applyBorder="1" applyAlignment="1">
      <alignment horizontal="left" wrapText="1"/>
    </xf>
    <xf numFmtId="0" fontId="29" fillId="4" borderId="59" xfId="3" applyFont="1" applyFill="1" applyBorder="1" applyAlignment="1">
      <alignment horizontal="left" wrapText="1"/>
    </xf>
    <xf numFmtId="0" fontId="29" fillId="4" borderId="43" xfId="3" applyFont="1" applyFill="1" applyBorder="1" applyAlignment="1">
      <alignment horizontal="left" wrapText="1"/>
    </xf>
    <xf numFmtId="0" fontId="29" fillId="4" borderId="59" xfId="3" applyFont="1" applyFill="1" applyBorder="1" applyAlignment="1">
      <alignment horizontal="center" wrapText="1"/>
    </xf>
    <xf numFmtId="0" fontId="29" fillId="4" borderId="60" xfId="3" applyFont="1" applyFill="1" applyBorder="1" applyAlignment="1">
      <alignment horizontal="center" wrapText="1"/>
    </xf>
    <xf numFmtId="0" fontId="65" fillId="4" borderId="99" xfId="3" applyFont="1" applyFill="1" applyBorder="1" applyAlignment="1">
      <alignment horizontal="center" wrapText="1"/>
    </xf>
    <xf numFmtId="0" fontId="65" fillId="4" borderId="88" xfId="3" applyFont="1" applyFill="1" applyBorder="1" applyAlignment="1">
      <alignment horizontal="center" wrapText="1"/>
    </xf>
    <xf numFmtId="0" fontId="29" fillId="4" borderId="24" xfId="3" applyFont="1" applyFill="1" applyBorder="1" applyAlignment="1">
      <alignment horizontal="center" wrapText="1"/>
    </xf>
    <xf numFmtId="0" fontId="29" fillId="4" borderId="60" xfId="3" applyFont="1" applyFill="1" applyBorder="1" applyAlignment="1">
      <alignment horizontal="left" vertical="top"/>
    </xf>
    <xf numFmtId="0" fontId="29" fillId="4" borderId="43" xfId="3" applyFont="1" applyFill="1" applyBorder="1" applyAlignment="1">
      <alignment horizontal="left" vertical="top"/>
    </xf>
    <xf numFmtId="0" fontId="29" fillId="4" borderId="6" xfId="3" applyFont="1" applyFill="1" applyBorder="1" applyAlignment="1">
      <alignment horizontal="left" vertical="top" wrapText="1"/>
    </xf>
    <xf numFmtId="0" fontId="29" fillId="4" borderId="5" xfId="3" applyFont="1" applyFill="1" applyBorder="1" applyAlignment="1">
      <alignment horizontal="left" vertical="top" wrapText="1"/>
    </xf>
    <xf numFmtId="49" fontId="41" fillId="4" borderId="0" xfId="3" applyNumberFormat="1" applyFont="1" applyFill="1" applyBorder="1" applyAlignment="1">
      <alignment horizontal="center" wrapText="1"/>
    </xf>
    <xf numFmtId="0" fontId="29" fillId="28" borderId="89" xfId="57" applyFont="1" applyFill="1" applyBorder="1" applyAlignment="1">
      <alignment horizontal="center" vertical="center" wrapText="1"/>
    </xf>
    <xf numFmtId="0" fontId="29" fillId="28" borderId="62" xfId="57" applyFont="1" applyFill="1" applyBorder="1" applyAlignment="1">
      <alignment horizontal="center" vertical="center"/>
    </xf>
    <xf numFmtId="0" fontId="29" fillId="28" borderId="22" xfId="57" applyFont="1" applyFill="1" applyBorder="1" applyAlignment="1">
      <alignment horizontal="center" vertical="center"/>
    </xf>
    <xf numFmtId="49" fontId="89" fillId="4" borderId="21" xfId="57" applyNumberFormat="1" applyFont="1" applyFill="1" applyBorder="1" applyAlignment="1">
      <alignment horizontal="center"/>
    </xf>
    <xf numFmtId="49" fontId="89" fillId="4" borderId="24" xfId="57" applyNumberFormat="1" applyFont="1" applyFill="1" applyBorder="1" applyAlignment="1">
      <alignment horizontal="center"/>
    </xf>
    <xf numFmtId="49" fontId="89" fillId="4" borderId="22" xfId="57" applyNumberFormat="1" applyFont="1" applyFill="1" applyBorder="1" applyAlignment="1">
      <alignment horizontal="center"/>
    </xf>
    <xf numFmtId="0" fontId="29" fillId="4" borderId="100" xfId="57" applyNumberFormat="1" applyFont="1" applyFill="1" applyBorder="1" applyAlignment="1">
      <alignment horizontal="center" vertical="center"/>
    </xf>
    <xf numFmtId="49" fontId="29" fillId="4" borderId="100" xfId="57" applyNumberFormat="1" applyFont="1" applyFill="1" applyBorder="1" applyAlignment="1">
      <alignment horizontal="center" vertical="center"/>
    </xf>
    <xf numFmtId="0" fontId="29" fillId="4" borderId="99" xfId="57" applyNumberFormat="1" applyFont="1" applyFill="1" applyBorder="1" applyAlignment="1">
      <alignment horizontal="center" vertical="center"/>
    </xf>
    <xf numFmtId="49" fontId="29" fillId="4" borderId="88" xfId="57" applyNumberFormat="1" applyFont="1" applyFill="1" applyBorder="1" applyAlignment="1">
      <alignment horizontal="center" vertical="center"/>
    </xf>
    <xf numFmtId="0" fontId="29" fillId="4" borderId="89" xfId="57" applyFont="1" applyFill="1" applyBorder="1" applyAlignment="1">
      <alignment horizontal="center" vertical="center" wrapText="1"/>
    </xf>
    <xf numFmtId="0" fontId="29" fillId="4" borderId="62" xfId="57" applyFont="1" applyFill="1" applyBorder="1" applyAlignment="1">
      <alignment horizontal="center" vertical="center"/>
    </xf>
    <xf numFmtId="0" fontId="29" fillId="4" borderId="22" xfId="57" applyFont="1" applyFill="1" applyBorder="1" applyAlignment="1">
      <alignment horizontal="center" vertical="center"/>
    </xf>
    <xf numFmtId="0" fontId="36" fillId="4" borderId="89" xfId="57" applyFont="1" applyFill="1" applyBorder="1" applyAlignment="1">
      <alignment horizontal="center" vertical="center" wrapText="1"/>
    </xf>
    <xf numFmtId="0" fontId="36" fillId="4" borderId="62" xfId="57" applyFont="1" applyFill="1" applyBorder="1" applyAlignment="1">
      <alignment horizontal="center" vertical="center"/>
    </xf>
    <xf numFmtId="0" fontId="36" fillId="4" borderId="22" xfId="57" applyFont="1" applyFill="1" applyBorder="1" applyAlignment="1">
      <alignment horizontal="center" vertical="center"/>
    </xf>
    <xf numFmtId="0" fontId="67" fillId="4" borderId="22" xfId="57" applyFont="1" applyFill="1" applyBorder="1" applyAlignment="1">
      <alignment horizontal="center" vertical="center"/>
    </xf>
    <xf numFmtId="0" fontId="67" fillId="4" borderId="43" xfId="57" applyFont="1" applyFill="1" applyBorder="1" applyAlignment="1">
      <alignment horizontal="center" vertical="center"/>
    </xf>
    <xf numFmtId="49" fontId="87" fillId="4" borderId="21" xfId="57" applyNumberFormat="1" applyFont="1" applyFill="1" applyBorder="1" applyAlignment="1">
      <alignment horizontal="center"/>
    </xf>
    <xf numFmtId="49" fontId="87" fillId="4" borderId="24" xfId="57" applyNumberFormat="1" applyFont="1" applyFill="1" applyBorder="1" applyAlignment="1">
      <alignment horizontal="center"/>
    </xf>
    <xf numFmtId="49" fontId="87" fillId="4" borderId="22" xfId="57" applyNumberFormat="1" applyFont="1" applyFill="1" applyBorder="1" applyAlignment="1">
      <alignment horizontal="center"/>
    </xf>
    <xf numFmtId="49" fontId="29" fillId="4" borderId="99" xfId="57" applyNumberFormat="1" applyFont="1" applyFill="1" applyBorder="1" applyAlignment="1">
      <alignment horizontal="center" vertical="center"/>
    </xf>
    <xf numFmtId="0" fontId="29" fillId="35" borderId="89" xfId="57" applyFont="1" applyFill="1" applyBorder="1" applyAlignment="1">
      <alignment horizontal="center" vertical="center" wrapText="1"/>
    </xf>
    <xf numFmtId="0" fontId="29" fillId="35" borderId="62" xfId="57" applyFont="1" applyFill="1" applyBorder="1" applyAlignment="1">
      <alignment horizontal="center" vertical="center"/>
    </xf>
    <xf numFmtId="0" fontId="29" fillId="35" borderId="22" xfId="57" applyFont="1" applyFill="1" applyBorder="1" applyAlignment="1">
      <alignment horizontal="center" vertical="center"/>
    </xf>
    <xf numFmtId="0" fontId="77" fillId="4" borderId="92" xfId="57" applyFont="1" applyFill="1" applyBorder="1" applyAlignment="1">
      <alignment horizontal="left"/>
    </xf>
    <xf numFmtId="0" fontId="72" fillId="4" borderId="92" xfId="57" applyFont="1" applyFill="1" applyBorder="1" applyAlignment="1">
      <alignment horizontal="right"/>
    </xf>
    <xf numFmtId="49" fontId="102" fillId="4" borderId="21" xfId="57" applyNumberFormat="1" applyFont="1" applyFill="1" applyBorder="1" applyAlignment="1">
      <alignment horizontal="center"/>
    </xf>
    <xf numFmtId="49" fontId="102" fillId="4" borderId="24" xfId="57" applyNumberFormat="1" applyFont="1" applyFill="1" applyBorder="1" applyAlignment="1">
      <alignment horizontal="center"/>
    </xf>
    <xf numFmtId="49" fontId="102" fillId="4" borderId="22" xfId="57" applyNumberFormat="1" applyFont="1" applyFill="1" applyBorder="1" applyAlignment="1">
      <alignment horizontal="center"/>
    </xf>
    <xf numFmtId="0" fontId="29" fillId="4" borderId="89" xfId="57" applyFont="1" applyFill="1" applyBorder="1" applyAlignment="1">
      <alignment horizontal="center" vertical="center"/>
    </xf>
    <xf numFmtId="0" fontId="29" fillId="4" borderId="62" xfId="57" applyFont="1" applyFill="1" applyBorder="1" applyAlignment="1">
      <alignment horizontal="center" wrapText="1"/>
    </xf>
    <xf numFmtId="0" fontId="29" fillId="4" borderId="22" xfId="57" applyFont="1" applyFill="1" applyBorder="1" applyAlignment="1">
      <alignment horizontal="center"/>
    </xf>
    <xf numFmtId="0" fontId="96" fillId="4" borderId="11" xfId="3" applyFont="1" applyFill="1" applyBorder="1" applyAlignment="1">
      <alignment horizontal="center"/>
    </xf>
    <xf numFmtId="0" fontId="96" fillId="4" borderId="62" xfId="3" applyFont="1" applyFill="1" applyBorder="1" applyAlignment="1">
      <alignment horizontal="center"/>
    </xf>
    <xf numFmtId="0" fontId="76" fillId="4" borderId="11" xfId="3" applyFont="1" applyFill="1" applyBorder="1" applyAlignment="1">
      <alignment horizontal="center"/>
    </xf>
    <xf numFmtId="0" fontId="76" fillId="4" borderId="62" xfId="3" applyFont="1" applyFill="1" applyBorder="1" applyAlignment="1">
      <alignment horizontal="center"/>
    </xf>
    <xf numFmtId="0" fontId="29" fillId="4" borderId="89" xfId="88" applyFont="1" applyFill="1" applyBorder="1" applyAlignment="1">
      <alignment horizontal="center" vertical="center"/>
    </xf>
    <xf numFmtId="0" fontId="29" fillId="4" borderId="62" xfId="88" applyFont="1" applyFill="1" applyBorder="1" applyAlignment="1">
      <alignment horizontal="center" vertical="center"/>
    </xf>
    <xf numFmtId="0" fontId="29" fillId="4" borderId="22" xfId="88" applyFont="1" applyFill="1" applyBorder="1" applyAlignment="1">
      <alignment horizontal="center" vertical="center"/>
    </xf>
    <xf numFmtId="0" fontId="96" fillId="4" borderId="0" xfId="3" applyFont="1" applyFill="1" applyBorder="1" applyAlignment="1">
      <alignment horizontal="center"/>
    </xf>
    <xf numFmtId="0" fontId="76" fillId="4" borderId="21" xfId="3" applyFont="1" applyFill="1" applyBorder="1" applyAlignment="1">
      <alignment horizontal="center"/>
    </xf>
    <xf numFmtId="0" fontId="76" fillId="4" borderId="24" xfId="3" applyFont="1" applyFill="1" applyBorder="1" applyAlignment="1">
      <alignment horizontal="center"/>
    </xf>
    <xf numFmtId="0" fontId="29" fillId="4" borderId="43" xfId="88" applyFont="1" applyFill="1" applyBorder="1" applyAlignment="1">
      <alignment horizontal="center" vertical="center"/>
    </xf>
    <xf numFmtId="0" fontId="61" fillId="4" borderId="21" xfId="57" applyFont="1" applyFill="1" applyBorder="1" applyAlignment="1">
      <alignment horizontal="center" vertical="center"/>
    </xf>
    <xf numFmtId="0" fontId="61" fillId="4" borderId="24" xfId="57" applyFont="1" applyFill="1" applyBorder="1" applyAlignment="1">
      <alignment horizontal="center" vertical="center"/>
    </xf>
    <xf numFmtId="0" fontId="61" fillId="4" borderId="22" xfId="57" applyFont="1" applyFill="1" applyBorder="1" applyAlignment="1">
      <alignment horizontal="center" vertical="center"/>
    </xf>
    <xf numFmtId="0" fontId="36" fillId="4" borderId="43" xfId="57" applyFont="1" applyFill="1" applyBorder="1" applyAlignment="1">
      <alignment horizontal="center" vertical="center" wrapText="1"/>
    </xf>
    <xf numFmtId="0" fontId="36" fillId="4" borderId="43" xfId="57" applyFont="1" applyFill="1" applyBorder="1" applyAlignment="1">
      <alignment horizontal="center" vertical="center"/>
    </xf>
    <xf numFmtId="0" fontId="36" fillId="4" borderId="89" xfId="57" applyFont="1" applyFill="1" applyBorder="1" applyAlignment="1">
      <alignment horizontal="center" vertical="center"/>
    </xf>
    <xf numFmtId="0" fontId="33" fillId="4" borderId="21" xfId="57" applyFont="1" applyFill="1" applyBorder="1" applyAlignment="1">
      <alignment horizontal="center" vertical="center"/>
    </xf>
    <xf numFmtId="0" fontId="33" fillId="4" borderId="24" xfId="57" applyFont="1" applyFill="1" applyBorder="1" applyAlignment="1">
      <alignment horizontal="center" vertical="center"/>
    </xf>
    <xf numFmtId="0" fontId="33" fillId="4" borderId="22" xfId="57" applyFont="1" applyFill="1" applyBorder="1" applyAlignment="1">
      <alignment horizontal="center" vertical="center"/>
    </xf>
    <xf numFmtId="0" fontId="29" fillId="4" borderId="43" xfId="57" applyFont="1" applyFill="1" applyBorder="1" applyAlignment="1">
      <alignment horizontal="center" vertical="center" wrapText="1"/>
    </xf>
    <xf numFmtId="0" fontId="29" fillId="4" borderId="43" xfId="57" applyFont="1" applyFill="1" applyBorder="1" applyAlignment="1">
      <alignment horizontal="center" vertical="center"/>
    </xf>
    <xf numFmtId="0" fontId="33" fillId="4" borderId="0" xfId="57" applyFont="1" applyFill="1" applyBorder="1" applyAlignment="1">
      <alignment horizontal="center" wrapText="1"/>
    </xf>
    <xf numFmtId="0" fontId="29" fillId="4" borderId="99" xfId="57" applyFont="1" applyFill="1" applyBorder="1" applyAlignment="1">
      <alignment horizontal="center" vertical="top"/>
    </xf>
    <xf numFmtId="0" fontId="29" fillId="4" borderId="89" xfId="57" applyFont="1" applyFill="1" applyBorder="1" applyAlignment="1">
      <alignment horizontal="center" vertical="top"/>
    </xf>
    <xf numFmtId="0" fontId="29" fillId="4" borderId="21" xfId="57" applyFont="1" applyFill="1" applyBorder="1" applyAlignment="1">
      <alignment horizontal="center" vertical="center"/>
    </xf>
    <xf numFmtId="0" fontId="29" fillId="4" borderId="24" xfId="57" applyFont="1" applyFill="1" applyBorder="1" applyAlignment="1">
      <alignment horizontal="center" vertical="center"/>
    </xf>
    <xf numFmtId="0" fontId="33" fillId="4" borderId="0" xfId="57" applyFont="1" applyFill="1" applyBorder="1" applyAlignment="1">
      <alignment horizontal="center" vertical="center" wrapText="1"/>
    </xf>
    <xf numFmtId="0" fontId="33" fillId="4" borderId="0" xfId="57" applyFont="1" applyFill="1" applyBorder="1" applyAlignment="1">
      <alignment horizontal="center" vertical="center"/>
    </xf>
    <xf numFmtId="0" fontId="77" fillId="4" borderId="92" xfId="57" applyFont="1" applyFill="1" applyBorder="1" applyAlignment="1">
      <alignment horizontal="left" vertical="center" wrapText="1"/>
    </xf>
    <xf numFmtId="2" fontId="33" fillId="4" borderId="0" xfId="3" applyNumberFormat="1" applyFont="1" applyFill="1" applyBorder="1" applyAlignment="1">
      <alignment horizontal="center" vertical="center" wrapText="1"/>
    </xf>
    <xf numFmtId="49" fontId="33" fillId="4" borderId="0" xfId="3" applyNumberFormat="1" applyFont="1" applyFill="1" applyBorder="1" applyAlignment="1">
      <alignment horizontal="center" wrapText="1"/>
    </xf>
    <xf numFmtId="0" fontId="29" fillId="4" borderId="53" xfId="3" applyFont="1" applyFill="1" applyBorder="1" applyAlignment="1">
      <alignment horizontal="center" vertical="center" wrapText="1"/>
    </xf>
    <xf numFmtId="0" fontId="29" fillId="4" borderId="57" xfId="3" applyFont="1" applyFill="1" applyBorder="1" applyAlignment="1">
      <alignment horizontal="center" vertical="center" wrapText="1"/>
    </xf>
    <xf numFmtId="0" fontId="29" fillId="4" borderId="21" xfId="3" applyFont="1" applyFill="1" applyBorder="1" applyAlignment="1">
      <alignment horizontal="center" vertical="center" wrapText="1"/>
    </xf>
    <xf numFmtId="0" fontId="29" fillId="4" borderId="30" xfId="3" applyFont="1" applyFill="1" applyBorder="1" applyAlignment="1">
      <alignment horizontal="center" vertical="center" wrapText="1"/>
    </xf>
    <xf numFmtId="0" fontId="29" fillId="4" borderId="49" xfId="3" applyFont="1" applyFill="1" applyBorder="1" applyAlignment="1">
      <alignment horizontal="center" vertical="center" wrapText="1"/>
    </xf>
    <xf numFmtId="0" fontId="29" fillId="4" borderId="54" xfId="3" applyFont="1" applyFill="1" applyBorder="1" applyAlignment="1">
      <alignment horizontal="center" vertical="center" wrapText="1"/>
    </xf>
    <xf numFmtId="0" fontId="29" fillId="4" borderId="7" xfId="3" applyFont="1" applyFill="1" applyBorder="1" applyAlignment="1">
      <alignment horizontal="center" vertical="center" wrapText="1"/>
    </xf>
    <xf numFmtId="0" fontId="29" fillId="4" borderId="24" xfId="3" applyFont="1" applyFill="1" applyBorder="1" applyAlignment="1">
      <alignment horizontal="center" vertical="center" wrapText="1"/>
    </xf>
    <xf numFmtId="0" fontId="29" fillId="3" borderId="0" xfId="3" applyFont="1" applyFill="1" applyBorder="1" applyAlignment="1">
      <alignment horizontal="center" wrapText="1"/>
    </xf>
    <xf numFmtId="0" fontId="75" fillId="4" borderId="7" xfId="3" applyFont="1" applyFill="1" applyBorder="1" applyAlignment="1">
      <alignment horizontal="center" wrapText="1"/>
    </xf>
    <xf numFmtId="0" fontId="75" fillId="4" borderId="24" xfId="3" applyFont="1" applyFill="1" applyBorder="1" applyAlignment="1">
      <alignment horizontal="center" wrapText="1"/>
    </xf>
    <xf numFmtId="0" fontId="72" fillId="4" borderId="7" xfId="3" applyFont="1" applyFill="1" applyBorder="1" applyAlignment="1">
      <alignment horizontal="center" wrapText="1"/>
    </xf>
    <xf numFmtId="0" fontId="72" fillId="4" borderId="24" xfId="3" applyFont="1" applyFill="1" applyBorder="1" applyAlignment="1">
      <alignment horizontal="center" wrapText="1"/>
    </xf>
    <xf numFmtId="0" fontId="29" fillId="4" borderId="7" xfId="3" applyFont="1" applyFill="1" applyBorder="1" applyAlignment="1">
      <alignment horizontal="center" wrapText="1"/>
    </xf>
    <xf numFmtId="0" fontId="29" fillId="4" borderId="30" xfId="3" applyFont="1" applyFill="1" applyBorder="1" applyAlignment="1">
      <alignment horizontal="center" wrapText="1"/>
    </xf>
    <xf numFmtId="0" fontId="33" fillId="4" borderId="0" xfId="3" applyFont="1" applyFill="1" applyBorder="1" applyAlignment="1">
      <alignment horizontal="center"/>
    </xf>
    <xf numFmtId="49" fontId="29" fillId="4" borderId="11" xfId="3" applyNumberFormat="1" applyFont="1" applyFill="1" applyBorder="1" applyAlignment="1">
      <alignment horizontal="center" vertical="center" wrapText="1"/>
    </xf>
    <xf numFmtId="49" fontId="29" fillId="4" borderId="62" xfId="3" applyNumberFormat="1" applyFont="1" applyFill="1" applyBorder="1" applyAlignment="1">
      <alignment horizontal="center" vertical="center" wrapText="1"/>
    </xf>
    <xf numFmtId="49" fontId="29" fillId="4" borderId="0" xfId="3" applyNumberFormat="1" applyFont="1" applyFill="1" applyBorder="1" applyAlignment="1">
      <alignment horizontal="center" vertical="center" wrapText="1"/>
    </xf>
    <xf numFmtId="49" fontId="29" fillId="4" borderId="62" xfId="3" applyNumberFormat="1" applyFont="1" applyFill="1" applyBorder="1" applyAlignment="1">
      <alignment horizontal="center" vertical="center"/>
    </xf>
    <xf numFmtId="49" fontId="29" fillId="4" borderId="0" xfId="3" applyNumberFormat="1" applyFont="1" applyFill="1" applyBorder="1" applyAlignment="1">
      <alignment horizontal="center" vertical="center"/>
    </xf>
    <xf numFmtId="49" fontId="29" fillId="4" borderId="11" xfId="3" applyNumberFormat="1" applyFont="1" applyFill="1" applyBorder="1" applyAlignment="1">
      <alignment horizontal="center" vertical="center"/>
    </xf>
    <xf numFmtId="0" fontId="37" fillId="3" borderId="53" xfId="0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 wrapText="1"/>
    </xf>
    <xf numFmtId="0" fontId="37" fillId="3" borderId="50" xfId="0" applyFont="1" applyFill="1" applyBorder="1" applyAlignment="1">
      <alignment horizontal="center" vertical="center" wrapText="1"/>
    </xf>
    <xf numFmtId="0" fontId="37" fillId="3" borderId="22" xfId="0" applyFont="1" applyFill="1" applyBorder="1" applyAlignment="1">
      <alignment horizontal="center" vertical="center" wrapText="1"/>
    </xf>
    <xf numFmtId="49" fontId="29" fillId="4" borderId="21" xfId="3" applyNumberFormat="1" applyFont="1" applyFill="1" applyBorder="1" applyAlignment="1">
      <alignment horizontal="center" vertical="center" wrapText="1"/>
    </xf>
    <xf numFmtId="49" fontId="29" fillId="4" borderId="24" xfId="3" applyNumberFormat="1" applyFont="1" applyFill="1" applyBorder="1" applyAlignment="1">
      <alignment horizontal="center" vertical="center" wrapText="1"/>
    </xf>
    <xf numFmtId="49" fontId="29" fillId="4" borderId="22" xfId="3" applyNumberFormat="1" applyFont="1" applyFill="1" applyBorder="1" applyAlignment="1">
      <alignment horizontal="center" vertical="center" wrapText="1"/>
    </xf>
    <xf numFmtId="2" fontId="29" fillId="4" borderId="12" xfId="3" applyNumberFormat="1" applyFont="1" applyFill="1" applyBorder="1" applyAlignment="1">
      <alignment horizontal="center" vertical="center"/>
    </xf>
    <xf numFmtId="2" fontId="29" fillId="4" borderId="0" xfId="3" applyNumberFormat="1" applyFont="1" applyFill="1" applyBorder="1" applyAlignment="1">
      <alignment horizontal="center" vertical="center"/>
    </xf>
    <xf numFmtId="2" fontId="29" fillId="4" borderId="11" xfId="3" applyNumberFormat="1" applyFont="1" applyFill="1" applyBorder="1" applyAlignment="1">
      <alignment horizontal="center" vertical="center" wrapText="1"/>
    </xf>
    <xf numFmtId="2" fontId="84" fillId="4" borderId="10" xfId="3" applyNumberFormat="1" applyFont="1" applyFill="1" applyBorder="1" applyAlignment="1">
      <alignment horizontal="center" vertical="center" wrapText="1"/>
    </xf>
    <xf numFmtId="0" fontId="33" fillId="4" borderId="93" xfId="3" applyFont="1" applyFill="1" applyBorder="1" applyAlignment="1">
      <alignment horizontal="center"/>
    </xf>
    <xf numFmtId="2" fontId="29" fillId="4" borderId="62" xfId="3" applyNumberFormat="1" applyFont="1" applyFill="1" applyBorder="1" applyAlignment="1">
      <alignment horizontal="center" vertical="center"/>
    </xf>
    <xf numFmtId="2" fontId="29" fillId="4" borderId="11" xfId="3" applyNumberFormat="1" applyFont="1" applyFill="1" applyBorder="1" applyAlignment="1">
      <alignment horizontal="center" vertical="center"/>
    </xf>
    <xf numFmtId="2" fontId="29" fillId="4" borderId="29" xfId="3" applyNumberFormat="1" applyFont="1" applyFill="1" applyBorder="1" applyAlignment="1">
      <alignment horizontal="center" vertical="center"/>
    </xf>
    <xf numFmtId="0" fontId="33" fillId="4" borderId="11" xfId="57" applyFont="1" applyFill="1" applyBorder="1" applyAlignment="1">
      <alignment horizontal="center"/>
    </xf>
    <xf numFmtId="0" fontId="33" fillId="4" borderId="62" xfId="57" applyFont="1" applyFill="1" applyBorder="1" applyAlignment="1">
      <alignment horizontal="center"/>
    </xf>
    <xf numFmtId="0" fontId="29" fillId="4" borderId="11" xfId="57" applyFont="1" applyFill="1" applyBorder="1" applyAlignment="1">
      <alignment horizontal="center"/>
    </xf>
    <xf numFmtId="0" fontId="29" fillId="4" borderId="0" xfId="57" applyFont="1" applyFill="1" applyBorder="1" applyAlignment="1">
      <alignment horizontal="center"/>
    </xf>
    <xf numFmtId="0" fontId="29" fillId="4" borderId="62" xfId="57" applyFont="1" applyFill="1" applyBorder="1" applyAlignment="1">
      <alignment horizontal="center"/>
    </xf>
    <xf numFmtId="0" fontId="33" fillId="4" borderId="0" xfId="57" applyFont="1" applyFill="1" applyBorder="1" applyAlignment="1">
      <alignment horizontal="center"/>
    </xf>
    <xf numFmtId="0" fontId="33" fillId="4" borderId="0" xfId="57" applyFont="1" applyFill="1" applyBorder="1" applyAlignment="1">
      <alignment horizontal="center" vertical="top"/>
    </xf>
    <xf numFmtId="0" fontId="33" fillId="4" borderId="11" xfId="3" applyFont="1" applyFill="1" applyBorder="1" applyAlignment="1">
      <alignment horizontal="center" vertical="center"/>
    </xf>
    <xf numFmtId="0" fontId="33" fillId="4" borderId="62" xfId="3" applyFont="1" applyFill="1" applyBorder="1" applyAlignment="1">
      <alignment horizontal="center" vertical="center"/>
    </xf>
    <xf numFmtId="0" fontId="9" fillId="4" borderId="0" xfId="3" applyFont="1" applyFill="1" applyBorder="1" applyAlignment="1">
      <alignment horizontal="center"/>
    </xf>
    <xf numFmtId="0" fontId="76" fillId="3" borderId="0" xfId="3" applyFont="1" applyFill="1" applyBorder="1" applyAlignment="1">
      <alignment horizontal="left" textRotation="180"/>
    </xf>
    <xf numFmtId="0" fontId="114" fillId="4" borderId="129" xfId="3" applyFont="1" applyFill="1" applyBorder="1" applyAlignment="1">
      <alignment horizontal="center" vertical="center" wrapText="1"/>
    </xf>
    <xf numFmtId="0" fontId="114" fillId="4" borderId="130" xfId="3" applyFont="1" applyFill="1" applyBorder="1" applyAlignment="1">
      <alignment horizontal="center" vertical="center" wrapText="1"/>
    </xf>
    <xf numFmtId="0" fontId="114" fillId="4" borderId="131" xfId="3" applyFont="1" applyFill="1" applyBorder="1" applyAlignment="1">
      <alignment horizontal="center" vertical="center" wrapText="1"/>
    </xf>
    <xf numFmtId="167" fontId="96" fillId="32" borderId="0" xfId="3" applyNumberFormat="1" applyFont="1" applyFill="1" applyBorder="1" applyAlignment="1">
      <alignment horizontal="center" vertical="center" wrapText="1"/>
    </xf>
    <xf numFmtId="3" fontId="118" fillId="26" borderId="0" xfId="3" applyNumberFormat="1" applyFont="1" applyFill="1" applyBorder="1" applyAlignment="1">
      <alignment horizontal="center" vertical="center" wrapText="1"/>
    </xf>
    <xf numFmtId="3" fontId="96" fillId="28" borderId="0" xfId="3" applyNumberFormat="1" applyFont="1" applyFill="1" applyBorder="1" applyAlignment="1">
      <alignment horizontal="center" vertical="center" wrapText="1"/>
    </xf>
    <xf numFmtId="0" fontId="117" fillId="3" borderId="132" xfId="3" applyFont="1" applyFill="1" applyBorder="1" applyAlignment="1">
      <alignment horizontal="center" wrapText="1"/>
    </xf>
    <xf numFmtId="0" fontId="117" fillId="3" borderId="133" xfId="3" applyFont="1" applyFill="1" applyBorder="1" applyAlignment="1">
      <alignment horizontal="center" wrapText="1"/>
    </xf>
    <xf numFmtId="0" fontId="117" fillId="3" borderId="134" xfId="3" applyFont="1" applyFill="1" applyBorder="1" applyAlignment="1">
      <alignment horizontal="center" wrapText="1"/>
    </xf>
    <xf numFmtId="3" fontId="96" fillId="32" borderId="138" xfId="3" applyNumberFormat="1" applyFont="1" applyFill="1" applyBorder="1" applyAlignment="1">
      <alignment horizontal="center" vertical="center" wrapText="1"/>
    </xf>
    <xf numFmtId="3" fontId="96" fillId="32" borderId="0" xfId="3" applyNumberFormat="1" applyFont="1" applyFill="1" applyBorder="1" applyAlignment="1">
      <alignment horizontal="center" vertical="center" wrapText="1"/>
    </xf>
    <xf numFmtId="3" fontId="96" fillId="32" borderId="139" xfId="3" applyNumberFormat="1" applyFont="1" applyFill="1" applyBorder="1" applyAlignment="1">
      <alignment horizontal="center" vertical="center" wrapText="1"/>
    </xf>
    <xf numFmtId="3" fontId="118" fillId="26" borderId="138" xfId="3" applyNumberFormat="1" applyFont="1" applyFill="1" applyBorder="1" applyAlignment="1">
      <alignment horizontal="center" vertical="center" wrapText="1"/>
    </xf>
    <xf numFmtId="3" fontId="118" fillId="26" borderId="139" xfId="3" applyNumberFormat="1" applyFont="1" applyFill="1" applyBorder="1" applyAlignment="1">
      <alignment horizontal="center" vertical="center" wrapText="1"/>
    </xf>
    <xf numFmtId="3" fontId="118" fillId="26" borderId="140" xfId="3" applyNumberFormat="1" applyFont="1" applyFill="1" applyBorder="1" applyAlignment="1">
      <alignment horizontal="center" vertical="center" wrapText="1"/>
    </xf>
    <xf numFmtId="3" fontId="118" fillId="26" borderId="141" xfId="3" applyNumberFormat="1" applyFont="1" applyFill="1" applyBorder="1" applyAlignment="1">
      <alignment horizontal="center" vertical="center" wrapText="1"/>
    </xf>
    <xf numFmtId="3" fontId="118" fillId="26" borderId="142" xfId="3" applyNumberFormat="1" applyFont="1" applyFill="1" applyBorder="1" applyAlignment="1">
      <alignment horizontal="center" vertical="center" wrapText="1"/>
    </xf>
    <xf numFmtId="3" fontId="96" fillId="28" borderId="138" xfId="3" applyNumberFormat="1" applyFont="1" applyFill="1" applyBorder="1" applyAlignment="1">
      <alignment horizontal="center" vertical="center" wrapText="1"/>
    </xf>
    <xf numFmtId="3" fontId="96" fillId="28" borderId="139" xfId="3" applyNumberFormat="1" applyFont="1" applyFill="1" applyBorder="1" applyAlignment="1">
      <alignment horizontal="center" vertical="center" wrapText="1"/>
    </xf>
    <xf numFmtId="0" fontId="115" fillId="5" borderId="121" xfId="3" applyFont="1" applyFill="1" applyBorder="1" applyAlignment="1">
      <alignment horizontal="center" vertical="center" wrapText="1"/>
    </xf>
    <xf numFmtId="0" fontId="115" fillId="5" borderId="122" xfId="3" applyFont="1" applyFill="1" applyBorder="1" applyAlignment="1">
      <alignment horizontal="center" vertical="center" wrapText="1"/>
    </xf>
    <xf numFmtId="0" fontId="115" fillId="5" borderId="123" xfId="3" applyFont="1" applyFill="1" applyBorder="1" applyAlignment="1">
      <alignment horizontal="center" vertical="center" wrapText="1"/>
    </xf>
    <xf numFmtId="3" fontId="96" fillId="28" borderId="124" xfId="3" applyNumberFormat="1" applyFont="1" applyFill="1" applyBorder="1" applyAlignment="1">
      <alignment horizontal="center" vertical="center" wrapText="1"/>
    </xf>
    <xf numFmtId="3" fontId="96" fillId="28" borderId="125" xfId="3" applyNumberFormat="1" applyFont="1" applyFill="1" applyBorder="1" applyAlignment="1">
      <alignment horizontal="center" vertical="center" wrapText="1"/>
    </xf>
    <xf numFmtId="3" fontId="96" fillId="28" borderId="126" xfId="3" applyNumberFormat="1" applyFont="1" applyFill="1" applyBorder="1" applyAlignment="1">
      <alignment horizontal="center" vertical="center" wrapText="1"/>
    </xf>
    <xf numFmtId="3" fontId="96" fillId="28" borderId="127" xfId="3" applyNumberFormat="1" applyFont="1" applyFill="1" applyBorder="1" applyAlignment="1">
      <alignment horizontal="center" vertical="center" wrapText="1"/>
    </xf>
    <xf numFmtId="3" fontId="96" fillId="28" borderId="128" xfId="3" applyNumberFormat="1" applyFont="1" applyFill="1" applyBorder="1" applyAlignment="1">
      <alignment horizontal="center" vertical="center" wrapText="1"/>
    </xf>
    <xf numFmtId="3" fontId="76" fillId="35" borderId="0" xfId="3" applyNumberFormat="1" applyFont="1" applyFill="1" applyBorder="1" applyAlignment="1">
      <alignment horizontal="center" vertical="center" wrapText="1"/>
    </xf>
    <xf numFmtId="3" fontId="42" fillId="36" borderId="138" xfId="3" applyNumberFormat="1" applyFont="1" applyFill="1" applyBorder="1" applyAlignment="1">
      <alignment horizontal="center" vertical="center" wrapText="1"/>
    </xf>
    <xf numFmtId="3" fontId="42" fillId="36" borderId="0" xfId="3" applyNumberFormat="1" applyFont="1" applyFill="1" applyBorder="1" applyAlignment="1">
      <alignment horizontal="center" vertical="center" wrapText="1"/>
    </xf>
    <xf numFmtId="3" fontId="42" fillId="36" borderId="139" xfId="3" applyNumberFormat="1" applyFont="1" applyFill="1" applyBorder="1" applyAlignment="1">
      <alignment horizontal="center" vertical="center" wrapText="1"/>
    </xf>
    <xf numFmtId="167" fontId="96" fillId="30" borderId="138" xfId="3" applyNumberFormat="1" applyFont="1" applyFill="1" applyBorder="1" applyAlignment="1">
      <alignment horizontal="center" vertical="center" wrapText="1"/>
    </xf>
    <xf numFmtId="167" fontId="96" fillId="30" borderId="0" xfId="3" applyNumberFormat="1" applyFont="1" applyFill="1" applyBorder="1" applyAlignment="1">
      <alignment horizontal="center" vertical="center" wrapText="1"/>
    </xf>
    <xf numFmtId="167" fontId="96" fillId="30" borderId="139" xfId="3" applyNumberFormat="1" applyFont="1" applyFill="1" applyBorder="1" applyAlignment="1">
      <alignment horizontal="center" vertical="center" wrapText="1"/>
    </xf>
    <xf numFmtId="167" fontId="84" fillId="33" borderId="135" xfId="3" applyNumberFormat="1" applyFont="1" applyFill="1" applyBorder="1" applyAlignment="1">
      <alignment horizontal="center" vertical="center" wrapText="1"/>
    </xf>
    <xf numFmtId="167" fontId="84" fillId="33" borderId="136" xfId="3" applyNumberFormat="1" applyFont="1" applyFill="1" applyBorder="1" applyAlignment="1">
      <alignment horizontal="center" vertical="center" wrapText="1"/>
    </xf>
    <xf numFmtId="167" fontId="84" fillId="33" borderId="137" xfId="3" applyNumberFormat="1" applyFont="1" applyFill="1" applyBorder="1" applyAlignment="1">
      <alignment horizontal="center" vertical="center" wrapText="1"/>
    </xf>
    <xf numFmtId="0" fontId="116" fillId="5" borderId="113" xfId="3" applyFont="1" applyFill="1" applyBorder="1" applyAlignment="1">
      <alignment horizontal="center" vertical="center" wrapText="1"/>
    </xf>
    <xf numFmtId="0" fontId="116" fillId="5" borderId="114" xfId="3" applyFont="1" applyFill="1" applyBorder="1" applyAlignment="1">
      <alignment horizontal="center" vertical="center" wrapText="1"/>
    </xf>
    <xf numFmtId="0" fontId="116" fillId="5" borderId="115" xfId="3" applyFont="1" applyFill="1" applyBorder="1" applyAlignment="1">
      <alignment horizontal="center" vertical="center" wrapText="1"/>
    </xf>
    <xf numFmtId="167" fontId="29" fillId="4" borderId="0" xfId="3" applyNumberFormat="1" applyFont="1" applyFill="1" applyBorder="1" applyAlignment="1">
      <alignment horizontal="center" wrapText="1"/>
    </xf>
    <xf numFmtId="3" fontId="42" fillId="36" borderId="116" xfId="3" applyNumberFormat="1" applyFont="1" applyFill="1" applyBorder="1" applyAlignment="1">
      <alignment horizontal="center" vertical="center" wrapText="1"/>
    </xf>
    <xf numFmtId="3" fontId="42" fillId="36" borderId="117" xfId="3" applyNumberFormat="1" applyFont="1" applyFill="1" applyBorder="1" applyAlignment="1">
      <alignment horizontal="center" vertical="center" wrapText="1"/>
    </xf>
    <xf numFmtId="3" fontId="42" fillId="36" borderId="118" xfId="3" applyNumberFormat="1" applyFont="1" applyFill="1" applyBorder="1" applyAlignment="1">
      <alignment horizontal="center" vertical="center" wrapText="1"/>
    </xf>
    <xf numFmtId="3" fontId="42" fillId="36" borderId="119" xfId="3" applyNumberFormat="1" applyFont="1" applyFill="1" applyBorder="1" applyAlignment="1">
      <alignment horizontal="center" vertical="center" wrapText="1"/>
    </xf>
    <xf numFmtId="3" fontId="42" fillId="36" borderId="120" xfId="3" applyNumberFormat="1" applyFont="1" applyFill="1" applyBorder="1" applyAlignment="1">
      <alignment horizontal="center" vertical="center" wrapText="1"/>
    </xf>
    <xf numFmtId="0" fontId="69" fillId="3" borderId="0" xfId="3" applyFont="1" applyFill="1" applyAlignment="1">
      <alignment horizontal="left" vertical="center" wrapText="1"/>
    </xf>
    <xf numFmtId="0" fontId="69" fillId="3" borderId="0" xfId="3" applyFont="1" applyFill="1" applyAlignment="1">
      <alignment horizontal="left" vertical="center"/>
    </xf>
    <xf numFmtId="3" fontId="84" fillId="33" borderId="0" xfId="3" applyNumberFormat="1" applyFont="1" applyFill="1" applyBorder="1" applyAlignment="1">
      <alignment horizontal="center" vertical="center" wrapText="1"/>
    </xf>
    <xf numFmtId="0" fontId="112" fillId="4" borderId="0" xfId="3" applyFont="1" applyFill="1" applyBorder="1" applyAlignment="1">
      <alignment horizontal="center"/>
    </xf>
    <xf numFmtId="0" fontId="68" fillId="3" borderId="0" xfId="3" applyFont="1" applyFill="1" applyAlignment="1">
      <alignment horizontal="right"/>
    </xf>
    <xf numFmtId="0" fontId="72" fillId="4" borderId="92" xfId="3" applyFont="1" applyFill="1" applyBorder="1" applyAlignment="1">
      <alignment horizontal="right" vertical="center" wrapText="1"/>
    </xf>
    <xf numFmtId="0" fontId="29" fillId="3" borderId="0" xfId="3" applyFont="1" applyFill="1" applyBorder="1" applyAlignment="1">
      <alignment horizontal="left"/>
    </xf>
    <xf numFmtId="0" fontId="9" fillId="3" borderId="0" xfId="3" applyFont="1" applyFill="1" applyAlignment="1">
      <alignment horizontal="center"/>
    </xf>
    <xf numFmtId="0" fontId="139" fillId="4" borderId="0" xfId="57" applyFont="1" applyFill="1"/>
    <xf numFmtId="167" fontId="139" fillId="4" borderId="11" xfId="57" applyNumberFormat="1" applyFont="1" applyFill="1" applyBorder="1"/>
    <xf numFmtId="167" fontId="139" fillId="4" borderId="0" xfId="57" applyNumberFormat="1" applyFont="1" applyFill="1" applyBorder="1"/>
    <xf numFmtId="3" fontId="140" fillId="4" borderId="100" xfId="57" applyNumberFormat="1" applyFont="1" applyFill="1" applyBorder="1"/>
    <xf numFmtId="166" fontId="139" fillId="4" borderId="11" xfId="57" applyNumberFormat="1" applyFont="1" applyFill="1" applyBorder="1"/>
    <xf numFmtId="166" fontId="139" fillId="4" borderId="62" xfId="57" applyNumberFormat="1" applyFont="1" applyFill="1" applyBorder="1"/>
    <xf numFmtId="3" fontId="140" fillId="4" borderId="10" xfId="57" applyNumberFormat="1" applyFont="1" applyFill="1" applyBorder="1"/>
    <xf numFmtId="0" fontId="139" fillId="4" borderId="24" xfId="57" applyFont="1" applyFill="1" applyBorder="1"/>
    <xf numFmtId="167" fontId="139" fillId="4" borderId="21" xfId="57" applyNumberFormat="1" applyFont="1" applyFill="1" applyBorder="1"/>
    <xf numFmtId="167" fontId="139" fillId="4" borderId="24" xfId="57" applyNumberFormat="1" applyFont="1" applyFill="1" applyBorder="1"/>
    <xf numFmtId="3" fontId="140" fillId="4" borderId="3" xfId="57" applyNumberFormat="1" applyFont="1" applyFill="1" applyBorder="1"/>
    <xf numFmtId="166" fontId="139" fillId="4" borderId="21" xfId="57" applyNumberFormat="1" applyFont="1" applyFill="1" applyBorder="1"/>
    <xf numFmtId="166" fontId="139" fillId="4" borderId="22" xfId="57" applyNumberFormat="1" applyFont="1" applyFill="1" applyBorder="1"/>
    <xf numFmtId="0" fontId="139" fillId="4" borderId="0" xfId="57" applyFont="1" applyFill="1" applyAlignment="1">
      <alignment horizontal="left"/>
    </xf>
    <xf numFmtId="0" fontId="139" fillId="4" borderId="88" xfId="57" applyFont="1" applyFill="1" applyBorder="1"/>
    <xf numFmtId="167" fontId="139" fillId="4" borderId="99" xfId="57" applyNumberFormat="1" applyFont="1" applyFill="1" applyBorder="1"/>
    <xf numFmtId="167" fontId="139" fillId="4" borderId="88" xfId="57" applyNumberFormat="1" applyFont="1" applyFill="1" applyBorder="1"/>
    <xf numFmtId="166" fontId="139" fillId="4" borderId="99" xfId="57" applyNumberFormat="1" applyFont="1" applyFill="1" applyBorder="1"/>
    <xf numFmtId="166" fontId="139" fillId="4" borderId="89" xfId="57" applyNumberFormat="1" applyFont="1" applyFill="1" applyBorder="1"/>
  </cellXfs>
  <cellStyles count="90">
    <cellStyle name="Celkem 2" xfId="69"/>
    <cellStyle name="Datum" xfId="70"/>
    <cellStyle name="F2" xfId="71"/>
    <cellStyle name="F3" xfId="72"/>
    <cellStyle name="F4" xfId="73"/>
    <cellStyle name="F5" xfId="74"/>
    <cellStyle name="F6" xfId="75"/>
    <cellStyle name="F7" xfId="76"/>
    <cellStyle name="F8" xfId="77"/>
    <cellStyle name="Finanční0" xfId="78"/>
    <cellStyle name="Fixed" xfId="16"/>
    <cellStyle name="HEADING1" xfId="79"/>
    <cellStyle name="HEADING2" xfId="80"/>
    <cellStyle name="Hypertextový odkaz 2" xfId="4"/>
    <cellStyle name="Měna0" xfId="81"/>
    <cellStyle name="normal" xfId="82"/>
    <cellStyle name="Normální" xfId="0" builtinId="0"/>
    <cellStyle name="Normální 10" xfId="58"/>
    <cellStyle name="Normální 11" xfId="68"/>
    <cellStyle name="Normální 12" xfId="88"/>
    <cellStyle name="Normální 2" xfId="3"/>
    <cellStyle name="Normální 2 2" xfId="13"/>
    <cellStyle name="Normální 2 2 2" xfId="15"/>
    <cellStyle name="Normální 2 3" xfId="19"/>
    <cellStyle name="Normální 3" xfId="6"/>
    <cellStyle name="Normální 4" xfId="7"/>
    <cellStyle name="Normální 4 2" xfId="59"/>
    <cellStyle name="Normální 5" xfId="14"/>
    <cellStyle name="Normální 5 2" xfId="17"/>
    <cellStyle name="Normální 5 2 2" xfId="62"/>
    <cellStyle name="Normální 5 3" xfId="53"/>
    <cellStyle name="Normální 5 4" xfId="61"/>
    <cellStyle name="Normální 6" xfId="18"/>
    <cellStyle name="Normální 6 2" xfId="64"/>
    <cellStyle name="Normální 7" xfId="54"/>
    <cellStyle name="Normální 7 2" xfId="57"/>
    <cellStyle name="Normální 7 3" xfId="65"/>
    <cellStyle name="Normální 8" xfId="55"/>
    <cellStyle name="Normální 8 2" xfId="66"/>
    <cellStyle name="Normální 9" xfId="56"/>
    <cellStyle name="Normální 9 2" xfId="67"/>
    <cellStyle name="normální_13710424" xfId="83"/>
    <cellStyle name="normální_Makroekon" xfId="84"/>
    <cellStyle name="Pevný" xfId="85"/>
    <cellStyle name="Procenta" xfId="1" builtinId="5"/>
    <cellStyle name="Procenta 2" xfId="5"/>
    <cellStyle name="Procenta 2 2" xfId="8"/>
    <cellStyle name="Procenta 2 3" xfId="60"/>
    <cellStyle name="Procenta 3" xfId="63"/>
    <cellStyle name="Procenta 3 2" xfId="89"/>
    <cellStyle name="SAPBEXaggData" xfId="9"/>
    <cellStyle name="SAPBEXaggDataEmph" xfId="20"/>
    <cellStyle name="SAPBEXaggItem" xfId="10"/>
    <cellStyle name="SAPBEXaggItemX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ormats" xfId="34"/>
    <cellStyle name="SAPBEXheaderItem" xfId="35"/>
    <cellStyle name="SAPBEXheaderText" xfId="36"/>
    <cellStyle name="SAPBEXHLevel0" xfId="37"/>
    <cellStyle name="SAPBEXHLevel0X" xfId="38"/>
    <cellStyle name="SAPBEXHLevel1" xfId="39"/>
    <cellStyle name="SAPBEXHLevel1X" xfId="40"/>
    <cellStyle name="SAPBEXHLevel2" xfId="41"/>
    <cellStyle name="SAPBEXHLevel2X" xfId="42"/>
    <cellStyle name="SAPBEXHLevel3" xfId="43"/>
    <cellStyle name="SAPBEXHLevel3X" xfId="44"/>
    <cellStyle name="SAPBEXchaText" xfId="11"/>
    <cellStyle name="SAPBEXresData" xfId="45"/>
    <cellStyle name="SAPBEXresDataEmph" xfId="46"/>
    <cellStyle name="SAPBEXresItem" xfId="47"/>
    <cellStyle name="SAPBEXresItemX" xfId="48"/>
    <cellStyle name="SAPBEXstdData" xfId="12"/>
    <cellStyle name="SAPBEXstdDataEmph" xfId="49"/>
    <cellStyle name="SAPBEXstdItem" xfId="2"/>
    <cellStyle name="SAPBEXstdItemX" xfId="50"/>
    <cellStyle name="SAPBEXtitle" xfId="51"/>
    <cellStyle name="SAPBEXundefined" xfId="52"/>
    <cellStyle name="Záhlaví 1" xfId="86"/>
    <cellStyle name="Záhlaví 2" xfId="87"/>
  </cellStyles>
  <dxfs count="14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A5E6D"/>
      <color rgb="FFFFCC66"/>
      <color rgb="FF130CA8"/>
      <color rgb="FF68B8CE"/>
      <color rgb="FFFF9966"/>
      <color rgb="FFFF9933"/>
      <color rgb="FFC49276"/>
      <color rgb="FFB47450"/>
      <color rgb="FFFFCC99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8673657391697"/>
          <c:y val="4.7197683968767772E-2"/>
          <c:w val="0.8414457487401712"/>
          <c:h val="0.675722180310018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'6'!$O$5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accent1">
                <a:lumMod val="50000"/>
                <a:alpha val="90000"/>
              </a:schemeClr>
            </a:solidFill>
          </c:spPr>
          <c:invertIfNegative val="0"/>
          <c:cat>
            <c:numRef>
              <c:f>'6'!$N$6:$N$371</c:f>
              <c:numCache>
                <c:formatCode>d/m;@</c:formatCode>
                <c:ptCount val="366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'6'!$O$6:$O$371</c:f>
              <c:numCache>
                <c:formatCode>0.0</c:formatCode>
                <c:ptCount val="366"/>
                <c:pt idx="0">
                  <c:v>107703.77676970145</c:v>
                </c:pt>
                <c:pt idx="1">
                  <c:v>108746.80029538981</c:v>
                </c:pt>
                <c:pt idx="2">
                  <c:v>112274.1270176179</c:v>
                </c:pt>
                <c:pt idx="3">
                  <c:v>114928.63065724233</c:v>
                </c:pt>
                <c:pt idx="4">
                  <c:v>113197.35309631818</c:v>
                </c:pt>
                <c:pt idx="5">
                  <c:v>112595.40246861485</c:v>
                </c:pt>
                <c:pt idx="6">
                  <c:v>112240.0242641629</c:v>
                </c:pt>
                <c:pt idx="7">
                  <c:v>110855.88353201815</c:v>
                </c:pt>
                <c:pt idx="8">
                  <c:v>111405.66831944299</c:v>
                </c:pt>
                <c:pt idx="9">
                  <c:v>115743.60797552484</c:v>
                </c:pt>
                <c:pt idx="10">
                  <c:v>112571.16573478216</c:v>
                </c:pt>
                <c:pt idx="11">
                  <c:v>114360.73319970461</c:v>
                </c:pt>
                <c:pt idx="12">
                  <c:v>111230.98428104231</c:v>
                </c:pt>
                <c:pt idx="13">
                  <c:v>109854.51313429687</c:v>
                </c:pt>
                <c:pt idx="14">
                  <c:v>111029.95674649226</c:v>
                </c:pt>
                <c:pt idx="15">
                  <c:v>111894.43823188101</c:v>
                </c:pt>
                <c:pt idx="16">
                  <c:v>115312.77771916869</c:v>
                </c:pt>
                <c:pt idx="17">
                  <c:v>114023.46239054753</c:v>
                </c:pt>
                <c:pt idx="18">
                  <c:v>112975.22312480219</c:v>
                </c:pt>
                <c:pt idx="19">
                  <c:v>116698.72138411226</c:v>
                </c:pt>
                <c:pt idx="20">
                  <c:v>120422.93912860008</c:v>
                </c:pt>
                <c:pt idx="21">
                  <c:v>118363.37060871402</c:v>
                </c:pt>
                <c:pt idx="22">
                  <c:v>117386.45321236418</c:v>
                </c:pt>
                <c:pt idx="23">
                  <c:v>118501.15835003692</c:v>
                </c:pt>
                <c:pt idx="24">
                  <c:v>120110.33020360797</c:v>
                </c:pt>
                <c:pt idx="25">
                  <c:v>117506.16626226396</c:v>
                </c:pt>
                <c:pt idx="26">
                  <c:v>116361.35562823084</c:v>
                </c:pt>
                <c:pt idx="27">
                  <c:v>118278.01244857053</c:v>
                </c:pt>
                <c:pt idx="28">
                  <c:v>116597.28874353835</c:v>
                </c:pt>
                <c:pt idx="29">
                  <c:v>119976.51440025319</c:v>
                </c:pt>
                <c:pt idx="30">
                  <c:v>120823.23240848191</c:v>
                </c:pt>
                <c:pt idx="31">
                  <c:v>107656.7148433379</c:v>
                </c:pt>
                <c:pt idx="32">
                  <c:v>107248.45236839331</c:v>
                </c:pt>
                <c:pt idx="33">
                  <c:v>109961.94957273974</c:v>
                </c:pt>
                <c:pt idx="34">
                  <c:v>107357.24232513978</c:v>
                </c:pt>
                <c:pt idx="35">
                  <c:v>106139.16974364386</c:v>
                </c:pt>
                <c:pt idx="36">
                  <c:v>106867.29507331997</c:v>
                </c:pt>
                <c:pt idx="37">
                  <c:v>102570.03481379892</c:v>
                </c:pt>
                <c:pt idx="38">
                  <c:v>102505.07437493406</c:v>
                </c:pt>
                <c:pt idx="39">
                  <c:v>103405.82761894715</c:v>
                </c:pt>
                <c:pt idx="40">
                  <c:v>101764.49625487921</c:v>
                </c:pt>
                <c:pt idx="41">
                  <c:v>99758.587403734578</c:v>
                </c:pt>
                <c:pt idx="42">
                  <c:v>99528.519886063936</c:v>
                </c:pt>
                <c:pt idx="43">
                  <c:v>99536.017512395832</c:v>
                </c:pt>
                <c:pt idx="44">
                  <c:v>104187.28663361115</c:v>
                </c:pt>
                <c:pt idx="45">
                  <c:v>104144.57432218589</c:v>
                </c:pt>
                <c:pt idx="46">
                  <c:v>101112.31564511025</c:v>
                </c:pt>
                <c:pt idx="47">
                  <c:v>99557.462812532962</c:v>
                </c:pt>
                <c:pt idx="48">
                  <c:v>101558.98828990401</c:v>
                </c:pt>
                <c:pt idx="49">
                  <c:v>99634.520519042097</c:v>
                </c:pt>
                <c:pt idx="50">
                  <c:v>98572.382107817291</c:v>
                </c:pt>
                <c:pt idx="51">
                  <c:v>94985.318071526548</c:v>
                </c:pt>
                <c:pt idx="52">
                  <c:v>96326.938495621915</c:v>
                </c:pt>
                <c:pt idx="53">
                  <c:v>93237.400569680351</c:v>
                </c:pt>
                <c:pt idx="54">
                  <c:v>91201.984386538665</c:v>
                </c:pt>
                <c:pt idx="55">
                  <c:v>95640.489503112156</c:v>
                </c:pt>
                <c:pt idx="56">
                  <c:v>94845.306466926908</c:v>
                </c:pt>
                <c:pt idx="57">
                  <c:v>95450.164574322189</c:v>
                </c:pt>
                <c:pt idx="58">
                  <c:v>99458.145373984589</c:v>
                </c:pt>
                <c:pt idx="59">
                  <c:v>91527.313007701232</c:v>
                </c:pt>
                <c:pt idx="60">
                  <c:v>89857.247599957802</c:v>
                </c:pt>
                <c:pt idx="61">
                  <c:v>93138.570524316921</c:v>
                </c:pt>
                <c:pt idx="62">
                  <c:v>93278.759362801982</c:v>
                </c:pt>
                <c:pt idx="63">
                  <c:v>93867.992404262055</c:v>
                </c:pt>
                <c:pt idx="64">
                  <c:v>94830.941027534558</c:v>
                </c:pt>
                <c:pt idx="65">
                  <c:v>94921.344023631187</c:v>
                </c:pt>
                <c:pt idx="66">
                  <c:v>93665.449941977015</c:v>
                </c:pt>
                <c:pt idx="67">
                  <c:v>96599.49678236102</c:v>
                </c:pt>
                <c:pt idx="68">
                  <c:v>96087.03449730984</c:v>
                </c:pt>
                <c:pt idx="69">
                  <c:v>92968.317333052008</c:v>
                </c:pt>
                <c:pt idx="70">
                  <c:v>96100.045363434954</c:v>
                </c:pt>
                <c:pt idx="71">
                  <c:v>96231.080282730254</c:v>
                </c:pt>
                <c:pt idx="72">
                  <c:v>100272.76927945987</c:v>
                </c:pt>
                <c:pt idx="73">
                  <c:v>99024.217744487818</c:v>
                </c:pt>
                <c:pt idx="74">
                  <c:v>98182.076168372194</c:v>
                </c:pt>
                <c:pt idx="75">
                  <c:v>95853.653338959819</c:v>
                </c:pt>
                <c:pt idx="76">
                  <c:v>98513.288321552915</c:v>
                </c:pt>
                <c:pt idx="77">
                  <c:v>98543.373773604821</c:v>
                </c:pt>
                <c:pt idx="78">
                  <c:v>98108.740373457113</c:v>
                </c:pt>
                <c:pt idx="79">
                  <c:v>93608.410169849158</c:v>
                </c:pt>
                <c:pt idx="80">
                  <c:v>100622.8642261842</c:v>
                </c:pt>
                <c:pt idx="81">
                  <c:v>94030.646692689101</c:v>
                </c:pt>
                <c:pt idx="82">
                  <c:v>93539.11172064564</c:v>
                </c:pt>
                <c:pt idx="83">
                  <c:v>92093.500369237256</c:v>
                </c:pt>
                <c:pt idx="84">
                  <c:v>94901.835636670527</c:v>
                </c:pt>
                <c:pt idx="85">
                  <c:v>94630.317544044738</c:v>
                </c:pt>
                <c:pt idx="86">
                  <c:v>92924.336955375053</c:v>
                </c:pt>
                <c:pt idx="87">
                  <c:v>95950.197278193911</c:v>
                </c:pt>
                <c:pt idx="88">
                  <c:v>92759.330098111619</c:v>
                </c:pt>
                <c:pt idx="89">
                  <c:v>96111.56134613356</c:v>
                </c:pt>
                <c:pt idx="90">
                  <c:v>88321.41576115624</c:v>
                </c:pt>
                <c:pt idx="91">
                  <c:v>85316.188416499645</c:v>
                </c:pt>
                <c:pt idx="92">
                  <c:v>95444.018356366709</c:v>
                </c:pt>
                <c:pt idx="93">
                  <c:v>97671.885219959921</c:v>
                </c:pt>
                <c:pt idx="94">
                  <c:v>99518.677075640895</c:v>
                </c:pt>
                <c:pt idx="95">
                  <c:v>97833.284101698504</c:v>
                </c:pt>
                <c:pt idx="96">
                  <c:v>93822.754509969396</c:v>
                </c:pt>
                <c:pt idx="97">
                  <c:v>91642.259732039238</c:v>
                </c:pt>
                <c:pt idx="98">
                  <c:v>90843.534128072584</c:v>
                </c:pt>
                <c:pt idx="99">
                  <c:v>90543.457115729514</c:v>
                </c:pt>
                <c:pt idx="100">
                  <c:v>89005.978478742487</c:v>
                </c:pt>
                <c:pt idx="101">
                  <c:v>90390.593944508932</c:v>
                </c:pt>
                <c:pt idx="102">
                  <c:v>89933.599535816014</c:v>
                </c:pt>
                <c:pt idx="103">
                  <c:v>87618.024053170171</c:v>
                </c:pt>
                <c:pt idx="104">
                  <c:v>85643.317860533818</c:v>
                </c:pt>
                <c:pt idx="105">
                  <c:v>87898.151703766227</c:v>
                </c:pt>
                <c:pt idx="106">
                  <c:v>90577.699124380219</c:v>
                </c:pt>
                <c:pt idx="107">
                  <c:v>102447.90695221016</c:v>
                </c:pt>
                <c:pt idx="108">
                  <c:v>101691.83985652494</c:v>
                </c:pt>
                <c:pt idx="109">
                  <c:v>101107.83204979429</c:v>
                </c:pt>
                <c:pt idx="110">
                  <c:v>102512.00337588353</c:v>
                </c:pt>
                <c:pt idx="111">
                  <c:v>87374.636565038512</c:v>
                </c:pt>
                <c:pt idx="112">
                  <c:v>86904.98892288217</c:v>
                </c:pt>
                <c:pt idx="113">
                  <c:v>88099.641312374719</c:v>
                </c:pt>
                <c:pt idx="114">
                  <c:v>94218.514611245919</c:v>
                </c:pt>
                <c:pt idx="115">
                  <c:v>99873.592151070785</c:v>
                </c:pt>
                <c:pt idx="116">
                  <c:v>89302.799873404365</c:v>
                </c:pt>
                <c:pt idx="117">
                  <c:v>90228.243485599742</c:v>
                </c:pt>
                <c:pt idx="118">
                  <c:v>83082.73868551536</c:v>
                </c:pt>
                <c:pt idx="119">
                  <c:v>79530.298554699868</c:v>
                </c:pt>
                <c:pt idx="120">
                  <c:v>83075.49214052115</c:v>
                </c:pt>
                <c:pt idx="121">
                  <c:v>82963.323135351835</c:v>
                </c:pt>
                <c:pt idx="122">
                  <c:v>80172.164785314904</c:v>
                </c:pt>
                <c:pt idx="123">
                  <c:v>86973.36955375041</c:v>
                </c:pt>
                <c:pt idx="124">
                  <c:v>80981.913703977218</c:v>
                </c:pt>
                <c:pt idx="125">
                  <c:v>82131.100327038715</c:v>
                </c:pt>
                <c:pt idx="126">
                  <c:v>82218.161198438655</c:v>
                </c:pt>
                <c:pt idx="127">
                  <c:v>89196.791855680975</c:v>
                </c:pt>
                <c:pt idx="128">
                  <c:v>91494.739951471667</c:v>
                </c:pt>
                <c:pt idx="129">
                  <c:v>90851.694271547633</c:v>
                </c:pt>
                <c:pt idx="130">
                  <c:v>80385.500580229986</c:v>
                </c:pt>
                <c:pt idx="131">
                  <c:v>90373.740900938908</c:v>
                </c:pt>
                <c:pt idx="132">
                  <c:v>83921.773393817915</c:v>
                </c:pt>
                <c:pt idx="133">
                  <c:v>84344.306361430543</c:v>
                </c:pt>
                <c:pt idx="134">
                  <c:v>83250.985336005906</c:v>
                </c:pt>
                <c:pt idx="135">
                  <c:v>84517.07669585399</c:v>
                </c:pt>
                <c:pt idx="136">
                  <c:v>90420.683616415234</c:v>
                </c:pt>
                <c:pt idx="137">
                  <c:v>87965.532229138102</c:v>
                </c:pt>
                <c:pt idx="138">
                  <c:v>88107.3847452263</c:v>
                </c:pt>
                <c:pt idx="139">
                  <c:v>79615.574427682252</c:v>
                </c:pt>
                <c:pt idx="140">
                  <c:v>71874.224074269441</c:v>
                </c:pt>
                <c:pt idx="141">
                  <c:v>80844.170271125651</c:v>
                </c:pt>
                <c:pt idx="142">
                  <c:v>82142.882160565467</c:v>
                </c:pt>
                <c:pt idx="143">
                  <c:v>83413.137461757564</c:v>
                </c:pt>
                <c:pt idx="144">
                  <c:v>89143.952948623264</c:v>
                </c:pt>
                <c:pt idx="145">
                  <c:v>87019.466188416496</c:v>
                </c:pt>
                <c:pt idx="146">
                  <c:v>83305.328621162567</c:v>
                </c:pt>
                <c:pt idx="147">
                  <c:v>83873.321025424622</c:v>
                </c:pt>
                <c:pt idx="148">
                  <c:v>81253.670218377476</c:v>
                </c:pt>
                <c:pt idx="149">
                  <c:v>88471.921088722433</c:v>
                </c:pt>
                <c:pt idx="150">
                  <c:v>87116.150437809905</c:v>
                </c:pt>
                <c:pt idx="151">
                  <c:v>79014.307416394135</c:v>
                </c:pt>
                <c:pt idx="152">
                  <c:v>81634.78847979744</c:v>
                </c:pt>
                <c:pt idx="153">
                  <c:v>82850.960016879428</c:v>
                </c:pt>
                <c:pt idx="154">
                  <c:v>83729.504167106235</c:v>
                </c:pt>
                <c:pt idx="155">
                  <c:v>85629.818546260154</c:v>
                </c:pt>
                <c:pt idx="156">
                  <c:v>75136.017512395832</c:v>
                </c:pt>
                <c:pt idx="157">
                  <c:v>75799.510496887859</c:v>
                </c:pt>
                <c:pt idx="158">
                  <c:v>69200.774343285157</c:v>
                </c:pt>
                <c:pt idx="159">
                  <c:v>66343.770439919826</c:v>
                </c:pt>
                <c:pt idx="160">
                  <c:v>65513.681822977109</c:v>
                </c:pt>
                <c:pt idx="161">
                  <c:v>61078.825825509019</c:v>
                </c:pt>
                <c:pt idx="162">
                  <c:v>60702.976052326201</c:v>
                </c:pt>
                <c:pt idx="163">
                  <c:v>60718.190737419558</c:v>
                </c:pt>
                <c:pt idx="164">
                  <c:v>63502.375778035654</c:v>
                </c:pt>
                <c:pt idx="165">
                  <c:v>61374.742061398887</c:v>
                </c:pt>
                <c:pt idx="166">
                  <c:v>65359.569574849673</c:v>
                </c:pt>
                <c:pt idx="167">
                  <c:v>65745.559658191793</c:v>
                </c:pt>
                <c:pt idx="168">
                  <c:v>65948.026163097384</c:v>
                </c:pt>
                <c:pt idx="169">
                  <c:v>68848.16963814749</c:v>
                </c:pt>
                <c:pt idx="170">
                  <c:v>68501.480113936064</c:v>
                </c:pt>
                <c:pt idx="171">
                  <c:v>70662.00021099273</c:v>
                </c:pt>
                <c:pt idx="172">
                  <c:v>62040.949467243379</c:v>
                </c:pt>
                <c:pt idx="173">
                  <c:v>62030.778563139575</c:v>
                </c:pt>
                <c:pt idx="174">
                  <c:v>66267.886907901688</c:v>
                </c:pt>
                <c:pt idx="175">
                  <c:v>65885.701023314701</c:v>
                </c:pt>
                <c:pt idx="176">
                  <c:v>72685.936280198337</c:v>
                </c:pt>
                <c:pt idx="177">
                  <c:v>64284.998417554605</c:v>
                </c:pt>
                <c:pt idx="178">
                  <c:v>64493.604810634031</c:v>
                </c:pt>
                <c:pt idx="179">
                  <c:v>61728.459753138523</c:v>
                </c:pt>
                <c:pt idx="180">
                  <c:v>62305.856102964455</c:v>
                </c:pt>
                <c:pt idx="181">
                  <c:v>56805.572317755039</c:v>
                </c:pt>
                <c:pt idx="182">
                  <c:v>62272.843126912114</c:v>
                </c:pt>
                <c:pt idx="183">
                  <c:v>64725.753771494878</c:v>
                </c:pt>
                <c:pt idx="184">
                  <c:v>56853.913914969933</c:v>
                </c:pt>
                <c:pt idx="185">
                  <c:v>65575.181981221642</c:v>
                </c:pt>
                <c:pt idx="186">
                  <c:v>71621.587720223644</c:v>
                </c:pt>
                <c:pt idx="187">
                  <c:v>71364.961493828479</c:v>
                </c:pt>
                <c:pt idx="188">
                  <c:v>70438.821605654608</c:v>
                </c:pt>
                <c:pt idx="189">
                  <c:v>69216.148327882693</c:v>
                </c:pt>
                <c:pt idx="190">
                  <c:v>77780.836586137768</c:v>
                </c:pt>
                <c:pt idx="191">
                  <c:v>83512.425361325048</c:v>
                </c:pt>
                <c:pt idx="192">
                  <c:v>88067.045046945888</c:v>
                </c:pt>
                <c:pt idx="193">
                  <c:v>87878.847979744707</c:v>
                </c:pt>
                <c:pt idx="194">
                  <c:v>88397.708619052646</c:v>
                </c:pt>
                <c:pt idx="195">
                  <c:v>84626.786580862972</c:v>
                </c:pt>
                <c:pt idx="196">
                  <c:v>84722.519253085775</c:v>
                </c:pt>
                <c:pt idx="197">
                  <c:v>82946.689524211426</c:v>
                </c:pt>
                <c:pt idx="198">
                  <c:v>77361.524422407427</c:v>
                </c:pt>
                <c:pt idx="199">
                  <c:v>82611.373562612091</c:v>
                </c:pt>
                <c:pt idx="200">
                  <c:v>81289.805886696908</c:v>
                </c:pt>
                <c:pt idx="201">
                  <c:v>82316.752822027644</c:v>
                </c:pt>
                <c:pt idx="202">
                  <c:v>86132.519253085775</c:v>
                </c:pt>
                <c:pt idx="203">
                  <c:v>86285.379259415553</c:v>
                </c:pt>
                <c:pt idx="204">
                  <c:v>88185.01951682668</c:v>
                </c:pt>
                <c:pt idx="205">
                  <c:v>86953.177550374501</c:v>
                </c:pt>
                <c:pt idx="206">
                  <c:v>86045.164046840378</c:v>
                </c:pt>
                <c:pt idx="207">
                  <c:v>88652.930688891225</c:v>
                </c:pt>
                <c:pt idx="208">
                  <c:v>87684.782150015832</c:v>
                </c:pt>
                <c:pt idx="209">
                  <c:v>86764.704082709155</c:v>
                </c:pt>
                <c:pt idx="210">
                  <c:v>91540.221542356783</c:v>
                </c:pt>
                <c:pt idx="211">
                  <c:v>86633.504589091695</c:v>
                </c:pt>
                <c:pt idx="212">
                  <c:v>82472.377887962866</c:v>
                </c:pt>
                <c:pt idx="213">
                  <c:v>91513.840067517667</c:v>
                </c:pt>
                <c:pt idx="214">
                  <c:v>93831.596159932495</c:v>
                </c:pt>
                <c:pt idx="215">
                  <c:v>95391.784998417555</c:v>
                </c:pt>
                <c:pt idx="216">
                  <c:v>90541.260681506479</c:v>
                </c:pt>
                <c:pt idx="217">
                  <c:v>91733.460280620318</c:v>
                </c:pt>
                <c:pt idx="218">
                  <c:v>97119.849140204664</c:v>
                </c:pt>
                <c:pt idx="219">
                  <c:v>77245.575482645858</c:v>
                </c:pt>
                <c:pt idx="220">
                  <c:v>78547.767697014453</c:v>
                </c:pt>
                <c:pt idx="221">
                  <c:v>86852.544572212268</c:v>
                </c:pt>
                <c:pt idx="222">
                  <c:v>86267.181137250765</c:v>
                </c:pt>
                <c:pt idx="223">
                  <c:v>93726.923726131441</c:v>
                </c:pt>
                <c:pt idx="224">
                  <c:v>93683.189154974156</c:v>
                </c:pt>
                <c:pt idx="225">
                  <c:v>93227.544044730457</c:v>
                </c:pt>
                <c:pt idx="226">
                  <c:v>88128.923937124171</c:v>
                </c:pt>
                <c:pt idx="227">
                  <c:v>90662.683827407949</c:v>
                </c:pt>
                <c:pt idx="228">
                  <c:v>89507.457537714959</c:v>
                </c:pt>
                <c:pt idx="229">
                  <c:v>92485.064880261634</c:v>
                </c:pt>
                <c:pt idx="230">
                  <c:v>93101.236417343607</c:v>
                </c:pt>
                <c:pt idx="231">
                  <c:v>92384.398143264072</c:v>
                </c:pt>
                <c:pt idx="232">
                  <c:v>83812.653233463454</c:v>
                </c:pt>
                <c:pt idx="233">
                  <c:v>87848.37324612301</c:v>
                </c:pt>
                <c:pt idx="234">
                  <c:v>87210.993775714742</c:v>
                </c:pt>
                <c:pt idx="235">
                  <c:v>87556.820339698286</c:v>
                </c:pt>
                <c:pt idx="236">
                  <c:v>88219.897668530437</c:v>
                </c:pt>
                <c:pt idx="237">
                  <c:v>86745.74955164046</c:v>
                </c:pt>
                <c:pt idx="238">
                  <c:v>87983.368498786789</c:v>
                </c:pt>
                <c:pt idx="239">
                  <c:v>89576.06182086718</c:v>
                </c:pt>
                <c:pt idx="240">
                  <c:v>96481.233252452803</c:v>
                </c:pt>
                <c:pt idx="241">
                  <c:v>93677.168477687519</c:v>
                </c:pt>
                <c:pt idx="242">
                  <c:v>91094.904525793871</c:v>
                </c:pt>
                <c:pt idx="243">
                  <c:v>96651.666842493956</c:v>
                </c:pt>
                <c:pt idx="244">
                  <c:v>96603.508808946091</c:v>
                </c:pt>
                <c:pt idx="245">
                  <c:v>100840.45257938601</c:v>
                </c:pt>
                <c:pt idx="246">
                  <c:v>101486.34244118577</c:v>
                </c:pt>
                <c:pt idx="247">
                  <c:v>102664.27576748602</c:v>
                </c:pt>
                <c:pt idx="248">
                  <c:v>90272.189049477805</c:v>
                </c:pt>
                <c:pt idx="249">
                  <c:v>90103.611140415669</c:v>
                </c:pt>
                <c:pt idx="250">
                  <c:v>89922.267116784482</c:v>
                </c:pt>
                <c:pt idx="251">
                  <c:v>88957.248654921408</c:v>
                </c:pt>
                <c:pt idx="252">
                  <c:v>89645.968984070059</c:v>
                </c:pt>
                <c:pt idx="253">
                  <c:v>77428.072581495944</c:v>
                </c:pt>
                <c:pt idx="254">
                  <c:v>75891.799767908</c:v>
                </c:pt>
                <c:pt idx="255">
                  <c:v>76898.797341491736</c:v>
                </c:pt>
                <c:pt idx="256">
                  <c:v>81287.241270176193</c:v>
                </c:pt>
                <c:pt idx="257">
                  <c:v>84809.487287688564</c:v>
                </c:pt>
                <c:pt idx="258">
                  <c:v>86154.014136512313</c:v>
                </c:pt>
                <c:pt idx="259">
                  <c:v>86358.673910750091</c:v>
                </c:pt>
                <c:pt idx="260">
                  <c:v>84436.427893237691</c:v>
                </c:pt>
                <c:pt idx="261">
                  <c:v>81910.480008439699</c:v>
                </c:pt>
                <c:pt idx="262">
                  <c:v>80536.83827407955</c:v>
                </c:pt>
                <c:pt idx="263">
                  <c:v>79863.990927313018</c:v>
                </c:pt>
                <c:pt idx="264">
                  <c:v>100741.29866019622</c:v>
                </c:pt>
                <c:pt idx="265">
                  <c:v>102198.35742166894</c:v>
                </c:pt>
                <c:pt idx="266">
                  <c:v>102755.74111193165</c:v>
                </c:pt>
                <c:pt idx="267">
                  <c:v>104943.48770967401</c:v>
                </c:pt>
                <c:pt idx="268">
                  <c:v>108879.938812111</c:v>
                </c:pt>
                <c:pt idx="269">
                  <c:v>104790.09283679715</c:v>
                </c:pt>
                <c:pt idx="270">
                  <c:v>104790.82920139255</c:v>
                </c:pt>
                <c:pt idx="271">
                  <c:v>105798.73826352991</c:v>
                </c:pt>
                <c:pt idx="272">
                  <c:v>105990.60660407215</c:v>
                </c:pt>
                <c:pt idx="273">
                  <c:v>104981.1193163836</c:v>
                </c:pt>
                <c:pt idx="274">
                  <c:v>110809.41555016353</c:v>
                </c:pt>
                <c:pt idx="275">
                  <c:v>105905.15666209516</c:v>
                </c:pt>
                <c:pt idx="276">
                  <c:v>120439.22987656927</c:v>
                </c:pt>
                <c:pt idx="277">
                  <c:v>119491.41998101068</c:v>
                </c:pt>
                <c:pt idx="278">
                  <c:v>126873.09948306784</c:v>
                </c:pt>
                <c:pt idx="279">
                  <c:v>119238.05675704189</c:v>
                </c:pt>
                <c:pt idx="280">
                  <c:v>118645.71262791434</c:v>
                </c:pt>
                <c:pt idx="281">
                  <c:v>124541.60143475051</c:v>
                </c:pt>
                <c:pt idx="282">
                  <c:v>125594.62812532968</c:v>
                </c:pt>
                <c:pt idx="283">
                  <c:v>124899.65608186519</c:v>
                </c:pt>
                <c:pt idx="284">
                  <c:v>119602.96128283575</c:v>
                </c:pt>
                <c:pt idx="285">
                  <c:v>117472.11414706195</c:v>
                </c:pt>
                <c:pt idx="286">
                  <c:v>101813.4834898196</c:v>
                </c:pt>
                <c:pt idx="287">
                  <c:v>96602.324084819076</c:v>
                </c:pt>
                <c:pt idx="288">
                  <c:v>109649.40922038189</c:v>
                </c:pt>
                <c:pt idx="289">
                  <c:v>121640.52853676549</c:v>
                </c:pt>
                <c:pt idx="290">
                  <c:v>122314.74417132611</c:v>
                </c:pt>
                <c:pt idx="291">
                  <c:v>116676.50807047158</c:v>
                </c:pt>
                <c:pt idx="292">
                  <c:v>108550.41565565989</c:v>
                </c:pt>
                <c:pt idx="293">
                  <c:v>100594.95832893765</c:v>
                </c:pt>
                <c:pt idx="294">
                  <c:v>106437.3583711362</c:v>
                </c:pt>
                <c:pt idx="295">
                  <c:v>108873.95822344128</c:v>
                </c:pt>
                <c:pt idx="296">
                  <c:v>115804.74311636249</c:v>
                </c:pt>
                <c:pt idx="297">
                  <c:v>113980.45257938602</c:v>
                </c:pt>
                <c:pt idx="298">
                  <c:v>114781.45690473678</c:v>
                </c:pt>
                <c:pt idx="299">
                  <c:v>115768.7920666737</c:v>
                </c:pt>
                <c:pt idx="300">
                  <c:v>121797.54509969406</c:v>
                </c:pt>
                <c:pt idx="301">
                  <c:v>115515.31174174491</c:v>
                </c:pt>
                <c:pt idx="302">
                  <c:v>112515.77803565777</c:v>
                </c:pt>
                <c:pt idx="303">
                  <c:v>112986.80240531702</c:v>
                </c:pt>
                <c:pt idx="304">
                  <c:v>112784.70830256357</c:v>
                </c:pt>
                <c:pt idx="305">
                  <c:v>111472.8378520941</c:v>
                </c:pt>
                <c:pt idx="306">
                  <c:v>117698.65281147802</c:v>
                </c:pt>
                <c:pt idx="307">
                  <c:v>119537.04610190949</c:v>
                </c:pt>
                <c:pt idx="308">
                  <c:v>120270.49688785737</c:v>
                </c:pt>
                <c:pt idx="309">
                  <c:v>120117.47863698703</c:v>
                </c:pt>
                <c:pt idx="310">
                  <c:v>118400.5338115835</c:v>
                </c:pt>
                <c:pt idx="311">
                  <c:v>112208.21078172803</c:v>
                </c:pt>
                <c:pt idx="312">
                  <c:v>110286.46587192743</c:v>
                </c:pt>
                <c:pt idx="313">
                  <c:v>107690.38611667899</c:v>
                </c:pt>
                <c:pt idx="314">
                  <c:v>108131.02225973204</c:v>
                </c:pt>
                <c:pt idx="315">
                  <c:v>109099.36174701974</c:v>
                </c:pt>
                <c:pt idx="316">
                  <c:v>109833.70925203082</c:v>
                </c:pt>
                <c:pt idx="317">
                  <c:v>110215.30330203609</c:v>
                </c:pt>
                <c:pt idx="318">
                  <c:v>112859.43137461758</c:v>
                </c:pt>
                <c:pt idx="319">
                  <c:v>108150.50005274818</c:v>
                </c:pt>
                <c:pt idx="320">
                  <c:v>108646.43844287371</c:v>
                </c:pt>
                <c:pt idx="321">
                  <c:v>106819.10644582764</c:v>
                </c:pt>
                <c:pt idx="322">
                  <c:v>108110.3069944087</c:v>
                </c:pt>
                <c:pt idx="323">
                  <c:v>105121.40099166578</c:v>
                </c:pt>
                <c:pt idx="324">
                  <c:v>107158.38485072265</c:v>
                </c:pt>
                <c:pt idx="325">
                  <c:v>105187.91222702818</c:v>
                </c:pt>
                <c:pt idx="326">
                  <c:v>122962.59310053804</c:v>
                </c:pt>
                <c:pt idx="327">
                  <c:v>112112.24285262158</c:v>
                </c:pt>
                <c:pt idx="328">
                  <c:v>109432.98238210782</c:v>
                </c:pt>
                <c:pt idx="329">
                  <c:v>117699.40078067307</c:v>
                </c:pt>
                <c:pt idx="330">
                  <c:v>121054.49730984283</c:v>
                </c:pt>
                <c:pt idx="331">
                  <c:v>106647.83732461231</c:v>
                </c:pt>
                <c:pt idx="332">
                  <c:v>120746.84038400676</c:v>
                </c:pt>
                <c:pt idx="333">
                  <c:v>119859.92404262054</c:v>
                </c:pt>
                <c:pt idx="334">
                  <c:v>109667.42061398881</c:v>
                </c:pt>
                <c:pt idx="335">
                  <c:v>103783.41913703976</c:v>
                </c:pt>
                <c:pt idx="336">
                  <c:v>101985.19042093049</c:v>
                </c:pt>
                <c:pt idx="337">
                  <c:v>103340.50638252981</c:v>
                </c:pt>
                <c:pt idx="338">
                  <c:v>116877.15159826986</c:v>
                </c:pt>
                <c:pt idx="339">
                  <c:v>122294.72096212683</c:v>
                </c:pt>
                <c:pt idx="340">
                  <c:v>103340.51060238421</c:v>
                </c:pt>
                <c:pt idx="341">
                  <c:v>111819.28895453108</c:v>
                </c:pt>
                <c:pt idx="342">
                  <c:v>106293.74090093892</c:v>
                </c:pt>
                <c:pt idx="343">
                  <c:v>105469.16130393502</c:v>
                </c:pt>
                <c:pt idx="344">
                  <c:v>107803.58371136198</c:v>
                </c:pt>
                <c:pt idx="345">
                  <c:v>105084.88342652179</c:v>
                </c:pt>
                <c:pt idx="346">
                  <c:v>103754.85599746808</c:v>
                </c:pt>
                <c:pt idx="347">
                  <c:v>102467.37630551748</c:v>
                </c:pt>
                <c:pt idx="348">
                  <c:v>101273.31997046103</c:v>
                </c:pt>
                <c:pt idx="349">
                  <c:v>102263.2355733727</c:v>
                </c:pt>
                <c:pt idx="350">
                  <c:v>102373.0646692689</c:v>
                </c:pt>
                <c:pt idx="351">
                  <c:v>109968.16541829308</c:v>
                </c:pt>
                <c:pt idx="352">
                  <c:v>111147.63371663677</c:v>
                </c:pt>
                <c:pt idx="353">
                  <c:v>110741.71326089252</c:v>
                </c:pt>
                <c:pt idx="354">
                  <c:v>109692.18588458697</c:v>
                </c:pt>
                <c:pt idx="355">
                  <c:v>108491.27756092414</c:v>
                </c:pt>
                <c:pt idx="356">
                  <c:v>101933.13429686677</c:v>
                </c:pt>
                <c:pt idx="357">
                  <c:v>102403.38854309527</c:v>
                </c:pt>
                <c:pt idx="358">
                  <c:v>102583.93712416923</c:v>
                </c:pt>
                <c:pt idx="359">
                  <c:v>102634.84861272287</c:v>
                </c:pt>
                <c:pt idx="360">
                  <c:v>102229.41871505433</c:v>
                </c:pt>
                <c:pt idx="361">
                  <c:v>101725.86348770969</c:v>
                </c:pt>
                <c:pt idx="362">
                  <c:v>98285.614516299203</c:v>
                </c:pt>
                <c:pt idx="363">
                  <c:v>102209.90294334847</c:v>
                </c:pt>
                <c:pt idx="364">
                  <c:v>101201.41154130183</c:v>
                </c:pt>
              </c:numCache>
            </c:numRef>
          </c:val>
        </c:ser>
        <c:ser>
          <c:idx val="1"/>
          <c:order val="1"/>
          <c:tx>
            <c:strRef>
              <c:f>'6'!$P$5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</c:spPr>
          <c:invertIfNegative val="0"/>
          <c:cat>
            <c:numRef>
              <c:f>'6'!$N$6:$N$371</c:f>
              <c:numCache>
                <c:formatCode>d/m;@</c:formatCode>
                <c:ptCount val="366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'6'!$P$6:$P$371</c:f>
              <c:numCache>
                <c:formatCode>0.0</c:formatCode>
                <c:ptCount val="366"/>
                <c:pt idx="0">
                  <c:v>-95668.240320708952</c:v>
                </c:pt>
                <c:pt idx="1">
                  <c:v>-95921.671062348352</c:v>
                </c:pt>
                <c:pt idx="2">
                  <c:v>-97517.411119316384</c:v>
                </c:pt>
                <c:pt idx="3">
                  <c:v>-99731.736470091797</c:v>
                </c:pt>
                <c:pt idx="4">
                  <c:v>-95571.14569047367</c:v>
                </c:pt>
                <c:pt idx="5">
                  <c:v>-97314.309526321333</c:v>
                </c:pt>
                <c:pt idx="6">
                  <c:v>-93487.663255617692</c:v>
                </c:pt>
                <c:pt idx="7">
                  <c:v>-93844.095368709794</c:v>
                </c:pt>
                <c:pt idx="8">
                  <c:v>-92771.506488026163</c:v>
                </c:pt>
                <c:pt idx="9">
                  <c:v>-95500.605549108572</c:v>
                </c:pt>
                <c:pt idx="10">
                  <c:v>-95152.974997362588</c:v>
                </c:pt>
                <c:pt idx="11">
                  <c:v>-96072.801983331578</c:v>
                </c:pt>
                <c:pt idx="12">
                  <c:v>-92456.315012132094</c:v>
                </c:pt>
                <c:pt idx="13">
                  <c:v>-92742.794598586348</c:v>
                </c:pt>
                <c:pt idx="14">
                  <c:v>-93996.334001476964</c:v>
                </c:pt>
                <c:pt idx="15">
                  <c:v>-94719.050532756621</c:v>
                </c:pt>
                <c:pt idx="16">
                  <c:v>-95669.896613566831</c:v>
                </c:pt>
                <c:pt idx="17">
                  <c:v>-98050.293279881851</c:v>
                </c:pt>
                <c:pt idx="18">
                  <c:v>-96345.698913387489</c:v>
                </c:pt>
                <c:pt idx="19">
                  <c:v>-95541.329254140728</c:v>
                </c:pt>
                <c:pt idx="20">
                  <c:v>-96174.312691212152</c:v>
                </c:pt>
                <c:pt idx="21">
                  <c:v>-95391.81981221649</c:v>
                </c:pt>
                <c:pt idx="22">
                  <c:v>-95728.079966241159</c:v>
                </c:pt>
                <c:pt idx="23">
                  <c:v>-96909.76579807997</c:v>
                </c:pt>
                <c:pt idx="24">
                  <c:v>-96795.481590885116</c:v>
                </c:pt>
                <c:pt idx="25">
                  <c:v>-96766.899461968569</c:v>
                </c:pt>
                <c:pt idx="26">
                  <c:v>-97698.845869817495</c:v>
                </c:pt>
                <c:pt idx="27">
                  <c:v>-97355.564933009809</c:v>
                </c:pt>
                <c:pt idx="28">
                  <c:v>-95674.754720962126</c:v>
                </c:pt>
                <c:pt idx="29">
                  <c:v>-95805.48053592151</c:v>
                </c:pt>
                <c:pt idx="30">
                  <c:v>-96602.216478531496</c:v>
                </c:pt>
                <c:pt idx="31">
                  <c:v>-83924.333790484219</c:v>
                </c:pt>
                <c:pt idx="32">
                  <c:v>-84523.774659774237</c:v>
                </c:pt>
                <c:pt idx="33">
                  <c:v>-84100.986390969512</c:v>
                </c:pt>
                <c:pt idx="34">
                  <c:v>-85311.135140837636</c:v>
                </c:pt>
                <c:pt idx="35">
                  <c:v>-84722.953898090505</c:v>
                </c:pt>
                <c:pt idx="36">
                  <c:v>-84746.685304357001</c:v>
                </c:pt>
                <c:pt idx="37">
                  <c:v>-82242.426416288639</c:v>
                </c:pt>
                <c:pt idx="38">
                  <c:v>-81533.517248654927</c:v>
                </c:pt>
                <c:pt idx="39">
                  <c:v>-79646.757041882054</c:v>
                </c:pt>
                <c:pt idx="40">
                  <c:v>-81138.95347610506</c:v>
                </c:pt>
                <c:pt idx="41">
                  <c:v>-80236.742272391624</c:v>
                </c:pt>
                <c:pt idx="42">
                  <c:v>-81129.703555227345</c:v>
                </c:pt>
                <c:pt idx="43">
                  <c:v>-81274.575377149493</c:v>
                </c:pt>
                <c:pt idx="44">
                  <c:v>-80892.999261525489</c:v>
                </c:pt>
                <c:pt idx="45">
                  <c:v>-80664.613355839232</c:v>
                </c:pt>
                <c:pt idx="46">
                  <c:v>-80884.624960438872</c:v>
                </c:pt>
                <c:pt idx="47">
                  <c:v>-78729.941977001785</c:v>
                </c:pt>
                <c:pt idx="48">
                  <c:v>-78665.104968878572</c:v>
                </c:pt>
                <c:pt idx="49">
                  <c:v>-78354.124907690682</c:v>
                </c:pt>
                <c:pt idx="50">
                  <c:v>-78616.568203396993</c:v>
                </c:pt>
                <c:pt idx="51">
                  <c:v>-73125.73794704082</c:v>
                </c:pt>
                <c:pt idx="52">
                  <c:v>-73413.881211098225</c:v>
                </c:pt>
                <c:pt idx="53">
                  <c:v>-73983.314695643014</c:v>
                </c:pt>
                <c:pt idx="54">
                  <c:v>-72873.037240215213</c:v>
                </c:pt>
                <c:pt idx="55">
                  <c:v>-74317.174807469142</c:v>
                </c:pt>
                <c:pt idx="56">
                  <c:v>-75225.731617259211</c:v>
                </c:pt>
                <c:pt idx="57">
                  <c:v>-74520.714210359758</c:v>
                </c:pt>
                <c:pt idx="58">
                  <c:v>-73757.591518092624</c:v>
                </c:pt>
                <c:pt idx="59">
                  <c:v>-70502.159510496887</c:v>
                </c:pt>
                <c:pt idx="60">
                  <c:v>-72381.262791433692</c:v>
                </c:pt>
                <c:pt idx="61">
                  <c:v>-71001.548686570313</c:v>
                </c:pt>
                <c:pt idx="62">
                  <c:v>-69350.208882793551</c:v>
                </c:pt>
                <c:pt idx="63">
                  <c:v>-73414.882371558197</c:v>
                </c:pt>
                <c:pt idx="64">
                  <c:v>-73817.355206245396</c:v>
                </c:pt>
                <c:pt idx="65">
                  <c:v>-72889.589619158156</c:v>
                </c:pt>
                <c:pt idx="66">
                  <c:v>-69177.499736259109</c:v>
                </c:pt>
                <c:pt idx="67">
                  <c:v>-70574.338010338644</c:v>
                </c:pt>
                <c:pt idx="68">
                  <c:v>-71962.99609663467</c:v>
                </c:pt>
                <c:pt idx="69">
                  <c:v>-69330.197278193911</c:v>
                </c:pt>
                <c:pt idx="70">
                  <c:v>-72278.799451418934</c:v>
                </c:pt>
                <c:pt idx="71">
                  <c:v>-73075.424622850522</c:v>
                </c:pt>
                <c:pt idx="72">
                  <c:v>-73787.013398037772</c:v>
                </c:pt>
                <c:pt idx="73">
                  <c:v>-77206.109294229347</c:v>
                </c:pt>
                <c:pt idx="74">
                  <c:v>-75369.787952315659</c:v>
                </c:pt>
                <c:pt idx="75">
                  <c:v>-71485.070155079651</c:v>
                </c:pt>
                <c:pt idx="76">
                  <c:v>-75343.670218377476</c:v>
                </c:pt>
                <c:pt idx="77">
                  <c:v>-76184.482540352357</c:v>
                </c:pt>
                <c:pt idx="78">
                  <c:v>-74617.574638674982</c:v>
                </c:pt>
                <c:pt idx="79">
                  <c:v>-73363.50036923727</c:v>
                </c:pt>
                <c:pt idx="80">
                  <c:v>-75077.199071632029</c:v>
                </c:pt>
                <c:pt idx="81">
                  <c:v>-71907.731828251926</c:v>
                </c:pt>
                <c:pt idx="82">
                  <c:v>-71956.925836058668</c:v>
                </c:pt>
                <c:pt idx="83">
                  <c:v>-69339.456693744069</c:v>
                </c:pt>
                <c:pt idx="84">
                  <c:v>-72244.102753455008</c:v>
                </c:pt>
                <c:pt idx="85">
                  <c:v>-72299.587509230929</c:v>
                </c:pt>
                <c:pt idx="86">
                  <c:v>-70253.424411857792</c:v>
                </c:pt>
                <c:pt idx="87">
                  <c:v>-72500.288005063834</c:v>
                </c:pt>
                <c:pt idx="88">
                  <c:v>-71503.84217744488</c:v>
                </c:pt>
                <c:pt idx="89">
                  <c:v>-72482.037134718848</c:v>
                </c:pt>
                <c:pt idx="90">
                  <c:v>-59840.74480430426</c:v>
                </c:pt>
                <c:pt idx="91">
                  <c:v>-57183.716636776029</c:v>
                </c:pt>
                <c:pt idx="92">
                  <c:v>-68492.151070788052</c:v>
                </c:pt>
                <c:pt idx="93">
                  <c:v>-69460.490558075762</c:v>
                </c:pt>
                <c:pt idx="94">
                  <c:v>-69739.744698807888</c:v>
                </c:pt>
                <c:pt idx="95">
                  <c:v>-67072.044519464078</c:v>
                </c:pt>
                <c:pt idx="96">
                  <c:v>-67371.921088722433</c:v>
                </c:pt>
                <c:pt idx="97">
                  <c:v>-62069.145479480962</c:v>
                </c:pt>
                <c:pt idx="98">
                  <c:v>-60636.481696381481</c:v>
                </c:pt>
                <c:pt idx="99">
                  <c:v>-62876.433168055708</c:v>
                </c:pt>
                <c:pt idx="100">
                  <c:v>-61901.630973731408</c:v>
                </c:pt>
                <c:pt idx="101">
                  <c:v>-61800.102331469563</c:v>
                </c:pt>
                <c:pt idx="102">
                  <c:v>-62500.369237261315</c:v>
                </c:pt>
                <c:pt idx="103">
                  <c:v>-54997.166367760314</c:v>
                </c:pt>
                <c:pt idx="104">
                  <c:v>-54345.59447199072</c:v>
                </c:pt>
                <c:pt idx="105">
                  <c:v>-55692.460175123961</c:v>
                </c:pt>
                <c:pt idx="106">
                  <c:v>-58214.425572317763</c:v>
                </c:pt>
                <c:pt idx="107">
                  <c:v>-72599.747863698707</c:v>
                </c:pt>
                <c:pt idx="108">
                  <c:v>-73055.804409747871</c:v>
                </c:pt>
                <c:pt idx="109">
                  <c:v>-73129.110665682034</c:v>
                </c:pt>
                <c:pt idx="110">
                  <c:v>-68037.283468720329</c:v>
                </c:pt>
                <c:pt idx="111">
                  <c:v>-59288.31522312481</c:v>
                </c:pt>
                <c:pt idx="112">
                  <c:v>-59447.171642578331</c:v>
                </c:pt>
                <c:pt idx="113">
                  <c:v>-59360.200443084708</c:v>
                </c:pt>
                <c:pt idx="114">
                  <c:v>-66085.420402996097</c:v>
                </c:pt>
                <c:pt idx="115">
                  <c:v>-73464.667158983008</c:v>
                </c:pt>
                <c:pt idx="116">
                  <c:v>-65537.315117628445</c:v>
                </c:pt>
                <c:pt idx="117">
                  <c:v>-63558.10212047684</c:v>
                </c:pt>
                <c:pt idx="118">
                  <c:v>-55295.03639624433</c:v>
                </c:pt>
                <c:pt idx="119">
                  <c:v>-48712.541407321449</c:v>
                </c:pt>
                <c:pt idx="120">
                  <c:v>-57028.24243063615</c:v>
                </c:pt>
                <c:pt idx="121">
                  <c:v>-58582.90009494673</c:v>
                </c:pt>
                <c:pt idx="122">
                  <c:v>-55170.074902415872</c:v>
                </c:pt>
                <c:pt idx="123">
                  <c:v>-59933.025635615573</c:v>
                </c:pt>
                <c:pt idx="124">
                  <c:v>-55416.750712100438</c:v>
                </c:pt>
                <c:pt idx="125">
                  <c:v>-57165.287477582024</c:v>
                </c:pt>
                <c:pt idx="126">
                  <c:v>-56443.592151070785</c:v>
                </c:pt>
                <c:pt idx="127">
                  <c:v>-63577.075640890391</c:v>
                </c:pt>
                <c:pt idx="128">
                  <c:v>-66843.453950838695</c:v>
                </c:pt>
                <c:pt idx="129">
                  <c:v>-68102.675387699128</c:v>
                </c:pt>
                <c:pt idx="130">
                  <c:v>-61650.184618630665</c:v>
                </c:pt>
                <c:pt idx="131">
                  <c:v>-67136.502795653549</c:v>
                </c:pt>
                <c:pt idx="132">
                  <c:v>-60604.153391707987</c:v>
                </c:pt>
                <c:pt idx="133">
                  <c:v>-59551.567675915183</c:v>
                </c:pt>
                <c:pt idx="134">
                  <c:v>-60362.465449941978</c:v>
                </c:pt>
                <c:pt idx="135">
                  <c:v>-61764.26732777719</c:v>
                </c:pt>
                <c:pt idx="136">
                  <c:v>-66560.984281042314</c:v>
                </c:pt>
                <c:pt idx="137">
                  <c:v>-65203.295706298137</c:v>
                </c:pt>
                <c:pt idx="138">
                  <c:v>-66231.660512712318</c:v>
                </c:pt>
                <c:pt idx="139">
                  <c:v>-52118.627492351516</c:v>
                </c:pt>
                <c:pt idx="140">
                  <c:v>-45847.115729507335</c:v>
                </c:pt>
                <c:pt idx="141">
                  <c:v>-56819.408165418288</c:v>
                </c:pt>
                <c:pt idx="142">
                  <c:v>-59161.499103280941</c:v>
                </c:pt>
                <c:pt idx="143">
                  <c:v>-59392.494988922881</c:v>
                </c:pt>
                <c:pt idx="144">
                  <c:v>-60103.330520097057</c:v>
                </c:pt>
                <c:pt idx="145">
                  <c:v>-58277.506066040725</c:v>
                </c:pt>
                <c:pt idx="146">
                  <c:v>-54054.889756303412</c:v>
                </c:pt>
                <c:pt idx="147">
                  <c:v>-55588.684460386117</c:v>
                </c:pt>
                <c:pt idx="148">
                  <c:v>-53084.007806730675</c:v>
                </c:pt>
                <c:pt idx="149">
                  <c:v>-61463.556282308266</c:v>
                </c:pt>
                <c:pt idx="150">
                  <c:v>-59638.278299398669</c:v>
                </c:pt>
                <c:pt idx="151">
                  <c:v>-41524.506804515244</c:v>
                </c:pt>
                <c:pt idx="152">
                  <c:v>-43178.500896719066</c:v>
                </c:pt>
                <c:pt idx="153">
                  <c:v>-43136.626226395187</c:v>
                </c:pt>
                <c:pt idx="154">
                  <c:v>-46172.349403945562</c:v>
                </c:pt>
                <c:pt idx="155">
                  <c:v>-45543.558392235471</c:v>
                </c:pt>
                <c:pt idx="156">
                  <c:v>-28547.078225944984</c:v>
                </c:pt>
                <c:pt idx="157">
                  <c:v>-30044.918240320709</c:v>
                </c:pt>
                <c:pt idx="158">
                  <c:v>-26512.426416288636</c:v>
                </c:pt>
                <c:pt idx="159">
                  <c:v>-27799.170798607451</c:v>
                </c:pt>
                <c:pt idx="160">
                  <c:v>-28586.657875303303</c:v>
                </c:pt>
                <c:pt idx="161">
                  <c:v>-27296.858318388015</c:v>
                </c:pt>
                <c:pt idx="162">
                  <c:v>-25127.853149066359</c:v>
                </c:pt>
                <c:pt idx="163">
                  <c:v>-24166.659985230508</c:v>
                </c:pt>
                <c:pt idx="164">
                  <c:v>-25726.321341913706</c:v>
                </c:pt>
                <c:pt idx="165">
                  <c:v>-24354.418187572526</c:v>
                </c:pt>
                <c:pt idx="166">
                  <c:v>-28513.75778035658</c:v>
                </c:pt>
                <c:pt idx="167">
                  <c:v>-28403.918134824351</c:v>
                </c:pt>
                <c:pt idx="168">
                  <c:v>-27434.392868446041</c:v>
                </c:pt>
                <c:pt idx="169">
                  <c:v>-27012.520308049374</c:v>
                </c:pt>
                <c:pt idx="170">
                  <c:v>-33878.410169849143</c:v>
                </c:pt>
                <c:pt idx="171">
                  <c:v>-33273.562612089881</c:v>
                </c:pt>
                <c:pt idx="172">
                  <c:v>-24036.260154024687</c:v>
                </c:pt>
                <c:pt idx="173">
                  <c:v>-24415.400358687628</c:v>
                </c:pt>
                <c:pt idx="174">
                  <c:v>-25594.535288532548</c:v>
                </c:pt>
                <c:pt idx="175">
                  <c:v>-26388.911277560928</c:v>
                </c:pt>
                <c:pt idx="176">
                  <c:v>-33824.68825825509</c:v>
                </c:pt>
                <c:pt idx="177">
                  <c:v>-26690.050638252982</c:v>
                </c:pt>
                <c:pt idx="178">
                  <c:v>-25557.056651545525</c:v>
                </c:pt>
                <c:pt idx="179">
                  <c:v>-27325.760101276508</c:v>
                </c:pt>
                <c:pt idx="180">
                  <c:v>-25593.569996835107</c:v>
                </c:pt>
                <c:pt idx="181">
                  <c:v>-30332.669057917505</c:v>
                </c:pt>
                <c:pt idx="182">
                  <c:v>-34537.257094630237</c:v>
                </c:pt>
                <c:pt idx="183">
                  <c:v>-34625.813904420298</c:v>
                </c:pt>
                <c:pt idx="184">
                  <c:v>-28660.673066779196</c:v>
                </c:pt>
                <c:pt idx="185">
                  <c:v>-41063.696592467561</c:v>
                </c:pt>
                <c:pt idx="186">
                  <c:v>-42186.249604388657</c:v>
                </c:pt>
                <c:pt idx="187">
                  <c:v>-42185.121848296243</c:v>
                </c:pt>
                <c:pt idx="188">
                  <c:v>-43238.147483911809</c:v>
                </c:pt>
                <c:pt idx="189">
                  <c:v>-43901.321869395506</c:v>
                </c:pt>
                <c:pt idx="190">
                  <c:v>-49336.335056440555</c:v>
                </c:pt>
                <c:pt idx="191">
                  <c:v>-57894.649224601759</c:v>
                </c:pt>
                <c:pt idx="192">
                  <c:v>-58605.77487076696</c:v>
                </c:pt>
                <c:pt idx="193">
                  <c:v>-58676.010127650596</c:v>
                </c:pt>
                <c:pt idx="194">
                  <c:v>-59857.592573056238</c:v>
                </c:pt>
                <c:pt idx="195">
                  <c:v>-60210.235256883636</c:v>
                </c:pt>
                <c:pt idx="196">
                  <c:v>-56290.086507015512</c:v>
                </c:pt>
                <c:pt idx="197">
                  <c:v>-52504.804304251506</c:v>
                </c:pt>
                <c:pt idx="198">
                  <c:v>-47840.751134085876</c:v>
                </c:pt>
                <c:pt idx="199">
                  <c:v>-52318.210781728034</c:v>
                </c:pt>
                <c:pt idx="200">
                  <c:v>-52242.206983859061</c:v>
                </c:pt>
                <c:pt idx="201">
                  <c:v>-54607.329887118889</c:v>
                </c:pt>
                <c:pt idx="202">
                  <c:v>-59937.352041354585</c:v>
                </c:pt>
                <c:pt idx="203">
                  <c:v>-59379.432429581182</c:v>
                </c:pt>
                <c:pt idx="204">
                  <c:v>-59504.899250975846</c:v>
                </c:pt>
                <c:pt idx="205">
                  <c:v>-59253.670218377469</c:v>
                </c:pt>
                <c:pt idx="206">
                  <c:v>-60403.270387171644</c:v>
                </c:pt>
                <c:pt idx="207">
                  <c:v>-60090.833421246978</c:v>
                </c:pt>
                <c:pt idx="208">
                  <c:v>-61761.031754404481</c:v>
                </c:pt>
                <c:pt idx="209">
                  <c:v>-62393.516193691314</c:v>
                </c:pt>
                <c:pt idx="210">
                  <c:v>-65474.666104019409</c:v>
                </c:pt>
                <c:pt idx="211">
                  <c:v>-61619.339592784047</c:v>
                </c:pt>
                <c:pt idx="212">
                  <c:v>-60346.181031754408</c:v>
                </c:pt>
                <c:pt idx="213">
                  <c:v>-69595.890916763368</c:v>
                </c:pt>
                <c:pt idx="214">
                  <c:v>-71299.147589408152</c:v>
                </c:pt>
                <c:pt idx="215">
                  <c:v>-72083.402257622118</c:v>
                </c:pt>
                <c:pt idx="216">
                  <c:v>-67787.585188311015</c:v>
                </c:pt>
                <c:pt idx="217">
                  <c:v>-69495.707353096324</c:v>
                </c:pt>
                <c:pt idx="218">
                  <c:v>-74790.545416183144</c:v>
                </c:pt>
                <c:pt idx="219">
                  <c:v>-58390.672011815594</c:v>
                </c:pt>
                <c:pt idx="220">
                  <c:v>-53183.73879101171</c:v>
                </c:pt>
                <c:pt idx="221">
                  <c:v>-64808.842704926683</c:v>
                </c:pt>
                <c:pt idx="222">
                  <c:v>-61647.963920244751</c:v>
                </c:pt>
                <c:pt idx="223">
                  <c:v>-71884.750501107716</c:v>
                </c:pt>
                <c:pt idx="224">
                  <c:v>-70463.005591307097</c:v>
                </c:pt>
                <c:pt idx="225">
                  <c:v>-69523.070999050527</c:v>
                </c:pt>
                <c:pt idx="226">
                  <c:v>-65646.744382318808</c:v>
                </c:pt>
                <c:pt idx="227">
                  <c:v>-66103.994092203822</c:v>
                </c:pt>
                <c:pt idx="228">
                  <c:v>-65630.713155396137</c:v>
                </c:pt>
                <c:pt idx="229">
                  <c:v>-68596.21162569891</c:v>
                </c:pt>
                <c:pt idx="230">
                  <c:v>-69538.640151914762</c:v>
                </c:pt>
                <c:pt idx="231">
                  <c:v>-69501.903154341169</c:v>
                </c:pt>
                <c:pt idx="232">
                  <c:v>-62628.904947779316</c:v>
                </c:pt>
                <c:pt idx="233">
                  <c:v>-67587.753982487615</c:v>
                </c:pt>
                <c:pt idx="234">
                  <c:v>-63116.335056440555</c:v>
                </c:pt>
                <c:pt idx="235">
                  <c:v>-66110.259521046522</c:v>
                </c:pt>
                <c:pt idx="236">
                  <c:v>-65338.020888279367</c:v>
                </c:pt>
                <c:pt idx="237">
                  <c:v>-65452.697541934802</c:v>
                </c:pt>
                <c:pt idx="238">
                  <c:v>-66423.929739423984</c:v>
                </c:pt>
                <c:pt idx="239">
                  <c:v>-67460.151914758957</c:v>
                </c:pt>
                <c:pt idx="240">
                  <c:v>-72547.651651018037</c:v>
                </c:pt>
                <c:pt idx="241">
                  <c:v>-70163.108977740267</c:v>
                </c:pt>
                <c:pt idx="242">
                  <c:v>-69727.746597742385</c:v>
                </c:pt>
                <c:pt idx="243">
                  <c:v>-73145.932060343926</c:v>
                </c:pt>
                <c:pt idx="244">
                  <c:v>-75437.035552273446</c:v>
                </c:pt>
                <c:pt idx="245">
                  <c:v>-77337.559869184523</c:v>
                </c:pt>
                <c:pt idx="246">
                  <c:v>-77611.662622639516</c:v>
                </c:pt>
                <c:pt idx="247">
                  <c:v>-79780.484228294139</c:v>
                </c:pt>
                <c:pt idx="248">
                  <c:v>-68590.064352779838</c:v>
                </c:pt>
                <c:pt idx="249">
                  <c:v>-68508.15381369344</c:v>
                </c:pt>
                <c:pt idx="250">
                  <c:v>-67497.498681295503</c:v>
                </c:pt>
                <c:pt idx="251">
                  <c:v>-65665.40774343285</c:v>
                </c:pt>
                <c:pt idx="252">
                  <c:v>-67500.01160459964</c:v>
                </c:pt>
                <c:pt idx="253">
                  <c:v>-54091.829306888918</c:v>
                </c:pt>
                <c:pt idx="254">
                  <c:v>-59129.683510918876</c:v>
                </c:pt>
                <c:pt idx="255">
                  <c:v>-59012.637409009396</c:v>
                </c:pt>
                <c:pt idx="256">
                  <c:v>-63682.642683827406</c:v>
                </c:pt>
                <c:pt idx="257">
                  <c:v>-67150.549636037555</c:v>
                </c:pt>
                <c:pt idx="258">
                  <c:v>-68661.352463340008</c:v>
                </c:pt>
                <c:pt idx="259">
                  <c:v>-69525.646165207305</c:v>
                </c:pt>
                <c:pt idx="260">
                  <c:v>-66972.191159405003</c:v>
                </c:pt>
                <c:pt idx="261">
                  <c:v>-63378.098955586036</c:v>
                </c:pt>
                <c:pt idx="262">
                  <c:v>-62379.957801455857</c:v>
                </c:pt>
                <c:pt idx="263">
                  <c:v>-61461.639413440244</c:v>
                </c:pt>
                <c:pt idx="264">
                  <c:v>-74593.557337271865</c:v>
                </c:pt>
                <c:pt idx="265">
                  <c:v>-74165.83500369238</c:v>
                </c:pt>
                <c:pt idx="266">
                  <c:v>-73716.655765376097</c:v>
                </c:pt>
                <c:pt idx="267">
                  <c:v>-77225.069100116059</c:v>
                </c:pt>
                <c:pt idx="268">
                  <c:v>-79382.598375356043</c:v>
                </c:pt>
                <c:pt idx="269">
                  <c:v>-75065.187256039659</c:v>
                </c:pt>
                <c:pt idx="270">
                  <c:v>-75062.231248021941</c:v>
                </c:pt>
                <c:pt idx="271">
                  <c:v>-78926.517565144008</c:v>
                </c:pt>
                <c:pt idx="272">
                  <c:v>-76123.775714737843</c:v>
                </c:pt>
                <c:pt idx="273">
                  <c:v>-80259.314273657554</c:v>
                </c:pt>
                <c:pt idx="274">
                  <c:v>-87331.632028695007</c:v>
                </c:pt>
                <c:pt idx="275">
                  <c:v>-79844.745226289699</c:v>
                </c:pt>
                <c:pt idx="276">
                  <c:v>-97735.833948728774</c:v>
                </c:pt>
                <c:pt idx="277">
                  <c:v>-97398.044097478647</c:v>
                </c:pt>
                <c:pt idx="278">
                  <c:v>-101246.62095157718</c:v>
                </c:pt>
                <c:pt idx="279">
                  <c:v>-96862.227028167545</c:v>
                </c:pt>
                <c:pt idx="280">
                  <c:v>-96877.728663361137</c:v>
                </c:pt>
                <c:pt idx="281">
                  <c:v>-102886.37936491192</c:v>
                </c:pt>
                <c:pt idx="282">
                  <c:v>-103493.22291380948</c:v>
                </c:pt>
                <c:pt idx="283">
                  <c:v>-99793.207089355405</c:v>
                </c:pt>
                <c:pt idx="284">
                  <c:v>-96440.61926363541</c:v>
                </c:pt>
                <c:pt idx="285">
                  <c:v>-92766.434223019314</c:v>
                </c:pt>
                <c:pt idx="286">
                  <c:v>-77970.670956851987</c:v>
                </c:pt>
                <c:pt idx="287">
                  <c:v>-73735.304356999681</c:v>
                </c:pt>
                <c:pt idx="288">
                  <c:v>-84448.318388015614</c:v>
                </c:pt>
                <c:pt idx="289">
                  <c:v>-100359.97679080072</c:v>
                </c:pt>
                <c:pt idx="290">
                  <c:v>-99591.05390864014</c:v>
                </c:pt>
                <c:pt idx="291">
                  <c:v>-92087.152653233468</c:v>
                </c:pt>
                <c:pt idx="292">
                  <c:v>-81949.378626437378</c:v>
                </c:pt>
                <c:pt idx="293">
                  <c:v>-73319.595948939765</c:v>
                </c:pt>
                <c:pt idx="294">
                  <c:v>-77891.81137250764</c:v>
                </c:pt>
                <c:pt idx="295">
                  <c:v>-82877.690684671368</c:v>
                </c:pt>
                <c:pt idx="296">
                  <c:v>-89279.313218693962</c:v>
                </c:pt>
                <c:pt idx="297">
                  <c:v>-87984.020466293921</c:v>
                </c:pt>
                <c:pt idx="298">
                  <c:v>-91194.855997468097</c:v>
                </c:pt>
                <c:pt idx="299">
                  <c:v>-91040.207827829945</c:v>
                </c:pt>
                <c:pt idx="300">
                  <c:v>-92846.653655448885</c:v>
                </c:pt>
                <c:pt idx="301">
                  <c:v>-90528.461863065721</c:v>
                </c:pt>
                <c:pt idx="302">
                  <c:v>-86683.962443295721</c:v>
                </c:pt>
                <c:pt idx="303">
                  <c:v>-85153.564722017094</c:v>
                </c:pt>
                <c:pt idx="304">
                  <c:v>-88277.689629707776</c:v>
                </c:pt>
                <c:pt idx="305">
                  <c:v>-90740.723705032171</c:v>
                </c:pt>
                <c:pt idx="306">
                  <c:v>-98976.800295389796</c:v>
                </c:pt>
                <c:pt idx="307">
                  <c:v>-101437.74976263319</c:v>
                </c:pt>
                <c:pt idx="308">
                  <c:v>-102305.53328410171</c:v>
                </c:pt>
                <c:pt idx="309">
                  <c:v>-99158.135879312176</c:v>
                </c:pt>
                <c:pt idx="310">
                  <c:v>-98784.004641839856</c:v>
                </c:pt>
                <c:pt idx="311">
                  <c:v>-93527.247599957802</c:v>
                </c:pt>
                <c:pt idx="312">
                  <c:v>-89478.011393606925</c:v>
                </c:pt>
                <c:pt idx="313">
                  <c:v>-87835.474206139887</c:v>
                </c:pt>
                <c:pt idx="314">
                  <c:v>-90352.335689418716</c:v>
                </c:pt>
                <c:pt idx="315">
                  <c:v>-90751.104546893141</c:v>
                </c:pt>
                <c:pt idx="316">
                  <c:v>-87476.16942715476</c:v>
                </c:pt>
                <c:pt idx="317">
                  <c:v>-88353.665998523051</c:v>
                </c:pt>
                <c:pt idx="318">
                  <c:v>-88431.543411752296</c:v>
                </c:pt>
                <c:pt idx="319">
                  <c:v>-85810.670956851987</c:v>
                </c:pt>
                <c:pt idx="320">
                  <c:v>-90522.150015824445</c:v>
                </c:pt>
                <c:pt idx="321">
                  <c:v>-89165.886696908958</c:v>
                </c:pt>
                <c:pt idx="322">
                  <c:v>-89825.66198966137</c:v>
                </c:pt>
                <c:pt idx="323">
                  <c:v>-84515.411963287261</c:v>
                </c:pt>
                <c:pt idx="324">
                  <c:v>-85217.840489503113</c:v>
                </c:pt>
                <c:pt idx="325">
                  <c:v>-85787.174807469142</c:v>
                </c:pt>
                <c:pt idx="326">
                  <c:v>-104872.40109716216</c:v>
                </c:pt>
                <c:pt idx="327">
                  <c:v>-92484.059499947252</c:v>
                </c:pt>
                <c:pt idx="328">
                  <c:v>-91684.066884692482</c:v>
                </c:pt>
                <c:pt idx="329">
                  <c:v>-100945.79702500263</c:v>
                </c:pt>
                <c:pt idx="330">
                  <c:v>-98728.412279776356</c:v>
                </c:pt>
                <c:pt idx="331">
                  <c:v>-89267.008123219755</c:v>
                </c:pt>
                <c:pt idx="332">
                  <c:v>-102165.2811478004</c:v>
                </c:pt>
                <c:pt idx="333">
                  <c:v>-99980.759573794712</c:v>
                </c:pt>
                <c:pt idx="334">
                  <c:v>-90152.950733199716</c:v>
                </c:pt>
                <c:pt idx="335">
                  <c:v>-83752.371558181243</c:v>
                </c:pt>
                <c:pt idx="336">
                  <c:v>-81512.751345078606</c:v>
                </c:pt>
                <c:pt idx="337">
                  <c:v>-79493.628019833326</c:v>
                </c:pt>
                <c:pt idx="338">
                  <c:v>-98084.969933537286</c:v>
                </c:pt>
                <c:pt idx="339">
                  <c:v>-98353.443401202661</c:v>
                </c:pt>
                <c:pt idx="340">
                  <c:v>-91871.675282202763</c:v>
                </c:pt>
                <c:pt idx="341">
                  <c:v>-89733.709252030807</c:v>
                </c:pt>
                <c:pt idx="342">
                  <c:v>-86684.108028273025</c:v>
                </c:pt>
                <c:pt idx="343">
                  <c:v>-86892.404262052965</c:v>
                </c:pt>
                <c:pt idx="344">
                  <c:v>-86765.886696908958</c:v>
                </c:pt>
                <c:pt idx="345">
                  <c:v>-89810.01160459964</c:v>
                </c:pt>
                <c:pt idx="346">
                  <c:v>-81988.316278088416</c:v>
                </c:pt>
                <c:pt idx="347">
                  <c:v>-80889.657136828784</c:v>
                </c:pt>
                <c:pt idx="348">
                  <c:v>-81857.599957801445</c:v>
                </c:pt>
                <c:pt idx="349">
                  <c:v>-81511.073952948631</c:v>
                </c:pt>
                <c:pt idx="350">
                  <c:v>-80596.893132186946</c:v>
                </c:pt>
                <c:pt idx="351">
                  <c:v>-88781.876780251085</c:v>
                </c:pt>
                <c:pt idx="352">
                  <c:v>-88922.268171748074</c:v>
                </c:pt>
                <c:pt idx="353">
                  <c:v>-89142.727080915705</c:v>
                </c:pt>
                <c:pt idx="354">
                  <c:v>-89232.602595210483</c:v>
                </c:pt>
                <c:pt idx="355">
                  <c:v>-90180.801772338862</c:v>
                </c:pt>
                <c:pt idx="356">
                  <c:v>-83324.85810739531</c:v>
                </c:pt>
                <c:pt idx="357">
                  <c:v>-84189.135984808527</c:v>
                </c:pt>
                <c:pt idx="358">
                  <c:v>-85473.53096318178</c:v>
                </c:pt>
                <c:pt idx="359">
                  <c:v>-84535.034286317124</c:v>
                </c:pt>
                <c:pt idx="360">
                  <c:v>-83703.740900938923</c:v>
                </c:pt>
                <c:pt idx="361">
                  <c:v>-84498.070471568732</c:v>
                </c:pt>
                <c:pt idx="362">
                  <c:v>-84505.24211414707</c:v>
                </c:pt>
                <c:pt idx="363">
                  <c:v>-82975.473151176295</c:v>
                </c:pt>
                <c:pt idx="364">
                  <c:v>-83706.479586454268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96726272"/>
        <c:axId val="396727808"/>
      </c:barChart>
      <c:dateAx>
        <c:axId val="396726272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396727808"/>
        <c:crosses val="autoZero"/>
        <c:auto val="1"/>
        <c:lblOffset val="100"/>
        <c:baseTimeUnit val="days"/>
        <c:majorUnit val="1"/>
        <c:majorTimeUnit val="months"/>
      </c:dateAx>
      <c:valAx>
        <c:axId val="396727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96726272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03937007874012E-2"/>
          <c:y val="2.4804922784001298E-2"/>
          <c:w val="0.87933232030206754"/>
          <c:h val="0.78288934170008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'10'!$K$20</c:f>
              <c:strCache>
                <c:ptCount val="1"/>
                <c:pt idx="0">
                  <c:v>Nejvyšší dosažený stav provozních zásob</c:v>
                </c:pt>
              </c:strCache>
            </c:strRef>
          </c:tx>
          <c:spPr>
            <a:solidFill>
              <a:schemeClr val="tx1">
                <a:lumMod val="50000"/>
                <a:lumOff val="50000"/>
                <a:alpha val="70000"/>
              </a:schemeClr>
            </a:solidFill>
          </c:spPr>
          <c:invertIfNegative val="0"/>
          <c:cat>
            <c:numRef>
              <c:f>'10'!$J$21:$J$30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'10'!$K$21:$K$30</c:f>
              <c:numCache>
                <c:formatCode>#,##0.0</c:formatCode>
                <c:ptCount val="10"/>
                <c:pt idx="0">
                  <c:v>2964</c:v>
                </c:pt>
                <c:pt idx="1">
                  <c:v>2966.1</c:v>
                </c:pt>
                <c:pt idx="2">
                  <c:v>2485.7011722999996</c:v>
                </c:pt>
                <c:pt idx="3">
                  <c:v>2603.4657553523152</c:v>
                </c:pt>
                <c:pt idx="4">
                  <c:v>2846.921496629066</c:v>
                </c:pt>
                <c:pt idx="5">
                  <c:v>2735.5117726524104</c:v>
                </c:pt>
                <c:pt idx="6">
                  <c:v>2956.515307842169</c:v>
                </c:pt>
                <c:pt idx="7">
                  <c:v>2757.4041568421703</c:v>
                </c:pt>
                <c:pt idx="8">
                  <c:v>3062.2431608421693</c:v>
                </c:pt>
                <c:pt idx="9">
                  <c:v>3069.3719999999998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99307136"/>
        <c:axId val="399308672"/>
      </c:barChart>
      <c:catAx>
        <c:axId val="39930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399308672"/>
        <c:crossesAt val="0"/>
        <c:auto val="1"/>
        <c:lblAlgn val="ctr"/>
        <c:lblOffset val="100"/>
        <c:noMultiLvlLbl val="0"/>
      </c:catAx>
      <c:valAx>
        <c:axId val="399308672"/>
        <c:scaling>
          <c:orientation val="minMax"/>
          <c:max val="3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99307136"/>
        <c:crosses val="autoZero"/>
        <c:crossBetween val="between"/>
        <c:majorUnit val="3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03937007874012E-2"/>
          <c:y val="2.4804922784001298E-2"/>
          <c:w val="0.87933232030206754"/>
          <c:h val="0.782889341700088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strRef>
              <c:f>'11'!$C$23:$C$34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'11'!$D$23:$D$34</c:f>
              <c:numCache>
                <c:formatCode>0</c:formatCode>
                <c:ptCount val="12"/>
                <c:pt idx="0">
                  <c:v>11.867870000000003</c:v>
                </c:pt>
                <c:pt idx="1">
                  <c:v>10.710225999999999</c:v>
                </c:pt>
                <c:pt idx="2">
                  <c:v>12.003358999999998</c:v>
                </c:pt>
                <c:pt idx="3">
                  <c:v>12.285959999999999</c:v>
                </c:pt>
                <c:pt idx="4">
                  <c:v>12.025919999999999</c:v>
                </c:pt>
                <c:pt idx="5">
                  <c:v>12.470312</c:v>
                </c:pt>
                <c:pt idx="6">
                  <c:v>12.695032999999999</c:v>
                </c:pt>
                <c:pt idx="7">
                  <c:v>13.03938</c:v>
                </c:pt>
                <c:pt idx="8">
                  <c:v>12.642577000000001</c:v>
                </c:pt>
                <c:pt idx="9">
                  <c:v>11.995231</c:v>
                </c:pt>
                <c:pt idx="10">
                  <c:v>11.816737</c:v>
                </c:pt>
                <c:pt idx="11">
                  <c:v>12.691633000000003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01105664"/>
        <c:axId val="401107200"/>
      </c:barChart>
      <c:catAx>
        <c:axId val="401105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401107200"/>
        <c:crosses val="autoZero"/>
        <c:auto val="1"/>
        <c:lblAlgn val="ctr"/>
        <c:lblOffset val="100"/>
        <c:noMultiLvlLbl val="0"/>
      </c:catAx>
      <c:valAx>
        <c:axId val="401107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40110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1875182268883"/>
          <c:y val="2.4804922784001298E-2"/>
          <c:w val="0.86451746864975199"/>
          <c:h val="0.78288934170008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'11'!$H$22</c:f>
              <c:strCache>
                <c:ptCount val="1"/>
                <c:pt idx="0">
                  <c:v>Celková výroba plynu 
včetně ztrát a vlastní spotřeby plynu</c:v>
                </c:pt>
              </c:strCache>
            </c:strRef>
          </c:tx>
          <c:spPr>
            <a:solidFill>
              <a:schemeClr val="tx1">
                <a:lumMod val="50000"/>
                <a:lumOff val="50000"/>
                <a:alpha val="70000"/>
              </a:schemeClr>
            </a:solidFill>
          </c:spPr>
          <c:invertIfNegative val="0"/>
          <c:cat>
            <c:numRef>
              <c:f>'11'!$G$23:$G$32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'11'!$H$23:$H$32</c:f>
              <c:numCache>
                <c:formatCode>#,##0.0</c:formatCode>
                <c:ptCount val="10"/>
                <c:pt idx="0">
                  <c:v>124.1</c:v>
                </c:pt>
                <c:pt idx="1">
                  <c:v>113.2</c:v>
                </c:pt>
                <c:pt idx="2">
                  <c:v>155.82</c:v>
                </c:pt>
                <c:pt idx="3">
                  <c:v>145.66999999999999</c:v>
                </c:pt>
                <c:pt idx="4">
                  <c:v>167.21199999999999</c:v>
                </c:pt>
                <c:pt idx="5">
                  <c:v>163.43700000000001</c:v>
                </c:pt>
                <c:pt idx="6">
                  <c:v>168.00440900000001</c:v>
                </c:pt>
                <c:pt idx="7">
                  <c:v>158.42110200000002</c:v>
                </c:pt>
                <c:pt idx="8">
                  <c:v>135.920783</c:v>
                </c:pt>
                <c:pt idx="9">
                  <c:v>146.24423799999997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01127296"/>
        <c:axId val="401128832"/>
      </c:barChart>
      <c:catAx>
        <c:axId val="4011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401128832"/>
        <c:crosses val="autoZero"/>
        <c:auto val="1"/>
        <c:lblAlgn val="ctr"/>
        <c:lblOffset val="100"/>
        <c:noMultiLvlLbl val="0"/>
      </c:catAx>
      <c:valAx>
        <c:axId val="401128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01127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cs-CZ" b="0"/>
              <a:t>Meziroční porovnání měsíčních skutečných spotřeb plynu</a:t>
            </a:r>
          </a:p>
        </c:rich>
      </c:tx>
      <c:layout>
        <c:manualLayout>
          <c:xMode val="edge"/>
          <c:yMode val="edge"/>
          <c:x val="0.21865755006651941"/>
          <c:y val="2.41545893719806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525970916453"/>
          <c:y val="9.9178743961352664E-2"/>
          <c:w val="0.84827117164626953"/>
          <c:h val="0.67367382579123136"/>
        </c:manualLayout>
      </c:layout>
      <c:lineChart>
        <c:grouping val="standard"/>
        <c:varyColors val="0"/>
        <c:ser>
          <c:idx val="1"/>
          <c:order val="0"/>
          <c:tx>
            <c:strRef>
              <c:f>'12'!$O$7</c:f>
              <c:strCache>
                <c:ptCount val="1"/>
                <c:pt idx="0">
                  <c:v>2016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'12'!$M$8:$M$19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'12'!$O$8:$O$19</c:f>
              <c:numCache>
                <c:formatCode>#,##0.0</c:formatCode>
                <c:ptCount val="12"/>
                <c:pt idx="0">
                  <c:v>1187.264788615279</c:v>
                </c:pt>
                <c:pt idx="1">
                  <c:v>894.9775109236499</c:v>
                </c:pt>
                <c:pt idx="2">
                  <c:v>894.92809451256755</c:v>
                </c:pt>
                <c:pt idx="3">
                  <c:v>602.68370065666431</c:v>
                </c:pt>
                <c:pt idx="4">
                  <c:v>415.73715074428043</c:v>
                </c:pt>
                <c:pt idx="5">
                  <c:v>311.81407125916962</c:v>
                </c:pt>
                <c:pt idx="6">
                  <c:v>296.64972694376223</c:v>
                </c:pt>
                <c:pt idx="7">
                  <c:v>327.92968151401999</c:v>
                </c:pt>
                <c:pt idx="8">
                  <c:v>401.9938936252293</c:v>
                </c:pt>
                <c:pt idx="9">
                  <c:v>769.56834511857073</c:v>
                </c:pt>
                <c:pt idx="10">
                  <c:v>974.72660043127769</c:v>
                </c:pt>
                <c:pt idx="11">
                  <c:v>1176.860669189386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'12'!$N$7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'12'!$M$8:$M$19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'12'!$N$8:$N$19</c:f>
              <c:numCache>
                <c:formatCode>#,##0.0</c:formatCode>
                <c:ptCount val="12"/>
                <c:pt idx="0">
                  <c:v>1455.8500270682691</c:v>
                </c:pt>
                <c:pt idx="1">
                  <c:v>1021.1736168225515</c:v>
                </c:pt>
                <c:pt idx="2">
                  <c:v>803.62548712329124</c:v>
                </c:pt>
                <c:pt idx="3">
                  <c:v>661.95091023427085</c:v>
                </c:pt>
                <c:pt idx="4">
                  <c:v>425.74588169714985</c:v>
                </c:pt>
                <c:pt idx="5">
                  <c:v>341.17312032297468</c:v>
                </c:pt>
                <c:pt idx="6">
                  <c:v>347.23823468572687</c:v>
                </c:pt>
                <c:pt idx="7">
                  <c:v>325.75286528301183</c:v>
                </c:pt>
                <c:pt idx="8">
                  <c:v>460.65275006763613</c:v>
                </c:pt>
                <c:pt idx="9">
                  <c:v>657.3441964893608</c:v>
                </c:pt>
                <c:pt idx="10">
                  <c:v>947.05070711760902</c:v>
                </c:pt>
                <c:pt idx="11">
                  <c:v>1079.9249565070677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666432"/>
        <c:axId val="401667968"/>
      </c:lineChart>
      <c:catAx>
        <c:axId val="401666432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401667968"/>
        <c:crosses val="autoZero"/>
        <c:auto val="1"/>
        <c:lblAlgn val="ctr"/>
        <c:lblOffset val="100"/>
        <c:noMultiLvlLbl val="0"/>
      </c:catAx>
      <c:valAx>
        <c:axId val="401667968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mil .m</a:t>
                </a:r>
                <a:r>
                  <a:rPr lang="cs-CZ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endParaRPr lang="en-US" b="0" baseline="30000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9.3726852272796157E-3"/>
              <c:y val="0.3977168418150066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401666432"/>
        <c:crosses val="autoZero"/>
        <c:crossBetween val="midCat"/>
        <c:majorUnit val="150"/>
      </c:valAx>
    </c:plotArea>
    <c:legend>
      <c:legendPos val="b"/>
      <c:layout>
        <c:manualLayout>
          <c:xMode val="edge"/>
          <c:yMode val="edge"/>
          <c:x val="0.41763249988488282"/>
          <c:y val="0.94844910185483322"/>
          <c:w val="0.28526558891454967"/>
          <c:h val="5.155100748593196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960" b="0"/>
            </a:pPr>
            <a:r>
              <a:rPr lang="cs-CZ" sz="960" b="0"/>
              <a:t>Změna objemu skutečné spotřeby plynu</a:t>
            </a:r>
            <a:r>
              <a:rPr lang="cs-CZ" sz="960" b="0" i="0" baseline="0">
                <a:effectLst/>
              </a:rPr>
              <a:t> roku 2017 od roku</a:t>
            </a:r>
            <a:r>
              <a:rPr lang="en-US" sz="960" b="0" i="0" baseline="0">
                <a:effectLst/>
              </a:rPr>
              <a:t> 201</a:t>
            </a:r>
            <a:r>
              <a:rPr lang="cs-CZ" sz="960" b="0" i="0" baseline="0">
                <a:effectLst/>
              </a:rPr>
              <a:t>6</a:t>
            </a:r>
            <a:endParaRPr lang="cs-CZ" sz="960">
              <a:effectLst/>
            </a:endParaRPr>
          </a:p>
        </c:rich>
      </c:tx>
      <c:layout>
        <c:manualLayout>
          <c:xMode val="edge"/>
          <c:yMode val="edge"/>
          <c:x val="0.16729121650491363"/>
          <c:y val="3.6786833696367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92840139168651"/>
          <c:y val="0.11082350514046006"/>
          <c:w val="0.86364621864127433"/>
          <c:h val="0.69961428734451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'12'!$P$7</c:f>
              <c:strCache>
                <c:ptCount val="1"/>
                <c:pt idx="0">
                  <c:v>Rozdíl</c:v>
                </c:pt>
              </c:strCache>
            </c:strRef>
          </c:tx>
          <c:spPr>
            <a:solidFill>
              <a:schemeClr val="tx2">
                <a:lumMod val="75000"/>
                <a:alpha val="7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70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70000"/>
                </a:schemeClr>
              </a:solidFill>
            </c:spPr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7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7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70000"/>
                </a:schemeClr>
              </a:solidFill>
            </c:spPr>
          </c:dPt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'12'!$M$8:$M$19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'12'!$P$8:$P$19</c:f>
              <c:numCache>
                <c:formatCode>#,##0.0</c:formatCode>
                <c:ptCount val="12"/>
                <c:pt idx="0">
                  <c:v>268.5852384529901</c:v>
                </c:pt>
                <c:pt idx="1">
                  <c:v>126.19610589890158</c:v>
                </c:pt>
                <c:pt idx="2">
                  <c:v>-91.302607389276318</c:v>
                </c:pt>
                <c:pt idx="3">
                  <c:v>59.267209577606536</c:v>
                </c:pt>
                <c:pt idx="4">
                  <c:v>10.008730952869428</c:v>
                </c:pt>
                <c:pt idx="5">
                  <c:v>29.35904906380506</c:v>
                </c:pt>
                <c:pt idx="6">
                  <c:v>50.588507741964634</c:v>
                </c:pt>
                <c:pt idx="7">
                  <c:v>-2.1768162310081607</c:v>
                </c:pt>
                <c:pt idx="8">
                  <c:v>58.65885644240683</c:v>
                </c:pt>
                <c:pt idx="9">
                  <c:v>-112.22414862920994</c:v>
                </c:pt>
                <c:pt idx="10">
                  <c:v>-27.675893313668666</c:v>
                </c:pt>
                <c:pt idx="11">
                  <c:v>-96.935712682318353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1023744"/>
        <c:axId val="401025280"/>
      </c:barChart>
      <c:catAx>
        <c:axId val="401023744"/>
        <c:scaling>
          <c:orientation val="minMax"/>
        </c:scaling>
        <c:delete val="0"/>
        <c:axPos val="b"/>
        <c:majorGridlines/>
        <c:majorTickMark val="none"/>
        <c:minorTickMark val="none"/>
        <c:tickLblPos val="low"/>
        <c:crossAx val="401025280"/>
        <c:crosses val="autoZero"/>
        <c:auto val="1"/>
        <c:lblAlgn val="ctr"/>
        <c:lblOffset val="100"/>
        <c:noMultiLvlLbl val="0"/>
      </c:catAx>
      <c:valAx>
        <c:axId val="401025280"/>
        <c:scaling>
          <c:orientation val="minMax"/>
          <c:max val="350"/>
          <c:min val="-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mil .m</a:t>
                </a:r>
                <a:r>
                  <a:rPr lang="cs-CZ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endParaRPr lang="en-US" b="0" baseline="30000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2322228952150212E-2"/>
              <c:y val="0.4444094488188976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401023744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2687394438233"/>
          <c:y val="2.196078973865425E-2"/>
          <c:w val="0.85973685107543374"/>
          <c:h val="0.964735286289202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'13'!$A$7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'13'!$B$7:$C$7</c:f>
              <c:numCache>
                <c:formatCode>0.0%</c:formatCode>
                <c:ptCount val="2"/>
                <c:pt idx="0">
                  <c:v>0.17072447628047985</c:v>
                </c:pt>
                <c:pt idx="1">
                  <c:v>0.14382137891742494</c:v>
                </c:pt>
              </c:numCache>
            </c:numRef>
          </c:val>
        </c:ser>
        <c:ser>
          <c:idx val="1"/>
          <c:order val="1"/>
          <c:tx>
            <c:strRef>
              <c:f>'13'!$A$8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'13'!$B$8:$C$8</c:f>
              <c:numCache>
                <c:formatCode>0.0%</c:formatCode>
                <c:ptCount val="2"/>
                <c:pt idx="0">
                  <c:v>0.11975088620532628</c:v>
                </c:pt>
                <c:pt idx="1">
                  <c:v>0.10841465270038718</c:v>
                </c:pt>
              </c:numCache>
            </c:numRef>
          </c:val>
        </c:ser>
        <c:ser>
          <c:idx val="2"/>
          <c:order val="2"/>
          <c:tx>
            <c:strRef>
              <c:f>'13'!$A$9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'13'!$B$9:$C$9</c:f>
              <c:numCache>
                <c:formatCode>0.0%</c:formatCode>
                <c:ptCount val="2"/>
                <c:pt idx="0">
                  <c:v>9.4239473753388023E-2</c:v>
                </c:pt>
                <c:pt idx="1">
                  <c:v>0.10840866655774135</c:v>
                </c:pt>
              </c:numCache>
            </c:numRef>
          </c:val>
        </c:ser>
        <c:ser>
          <c:idx val="3"/>
          <c:order val="3"/>
          <c:tx>
            <c:strRef>
              <c:f>'13'!$A$10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'13'!$B$10:$C$10</c:f>
              <c:numCache>
                <c:formatCode>0.0%</c:formatCode>
                <c:ptCount val="2"/>
                <c:pt idx="0">
                  <c:v>7.7625593551493871E-2</c:v>
                </c:pt>
                <c:pt idx="1">
                  <c:v>7.3007135148505958E-2</c:v>
                </c:pt>
              </c:numCache>
            </c:numRef>
          </c:val>
        </c:ser>
        <c:ser>
          <c:idx val="4"/>
          <c:order val="4"/>
          <c:tx>
            <c:strRef>
              <c:f>'13'!$A$11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'13'!$B$11:$C$11</c:f>
              <c:numCache>
                <c:formatCode>0.0%</c:formatCode>
                <c:ptCount val="2"/>
                <c:pt idx="0">
                  <c:v>4.9926325740905872E-2</c:v>
                </c:pt>
                <c:pt idx="1">
                  <c:v>5.0361040654612318E-2</c:v>
                </c:pt>
              </c:numCache>
            </c:numRef>
          </c:val>
        </c:ser>
        <c:ser>
          <c:idx val="5"/>
          <c:order val="5"/>
          <c:tx>
            <c:strRef>
              <c:f>'13'!$A$12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'13'!$B$12:$C$12</c:f>
              <c:numCache>
                <c:formatCode>0.0%</c:formatCode>
                <c:ptCount val="2"/>
                <c:pt idx="0">
                  <c:v>4.0008655565581572E-2</c:v>
                </c:pt>
                <c:pt idx="1">
                  <c:v>3.7772138215817763E-2</c:v>
                </c:pt>
              </c:numCache>
            </c:numRef>
          </c:val>
        </c:ser>
        <c:ser>
          <c:idx val="6"/>
          <c:order val="6"/>
          <c:tx>
            <c:strRef>
              <c:f>'13'!$A$13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'13'!$B$13:$C$13</c:f>
              <c:numCache>
                <c:formatCode>0.0%</c:formatCode>
                <c:ptCount val="2"/>
                <c:pt idx="0">
                  <c:v>4.071989879387429E-2</c:v>
                </c:pt>
                <c:pt idx="1">
                  <c:v>3.5935179071797177E-2</c:v>
                </c:pt>
              </c:numCache>
            </c:numRef>
          </c:val>
        </c:ser>
        <c:ser>
          <c:idx val="7"/>
          <c:order val="7"/>
          <c:tx>
            <c:strRef>
              <c:f>'13'!$A$14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'13'!$B$14:$C$14</c:f>
              <c:numCache>
                <c:formatCode>0.0%</c:formatCode>
                <c:ptCount val="2"/>
                <c:pt idx="0">
                  <c:v>3.8200354630140751E-2</c:v>
                </c:pt>
                <c:pt idx="1">
                  <c:v>3.9724330608933045E-2</c:v>
                </c:pt>
              </c:numCache>
            </c:numRef>
          </c:val>
        </c:ser>
        <c:ser>
          <c:idx val="8"/>
          <c:order val="8"/>
          <c:tx>
            <c:strRef>
              <c:f>'13'!$A$15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'13'!$B$15:$C$15</c:f>
              <c:numCache>
                <c:formatCode>0.0%</c:formatCode>
                <c:ptCount val="2"/>
                <c:pt idx="0">
                  <c:v>5.4019780911658467E-2</c:v>
                </c:pt>
                <c:pt idx="1">
                  <c:v>4.8696227372325096E-2</c:v>
                </c:pt>
              </c:numCache>
            </c:numRef>
          </c:val>
        </c:ser>
        <c:ser>
          <c:idx val="9"/>
          <c:order val="9"/>
          <c:tx>
            <c:strRef>
              <c:f>'13'!$A$16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'13'!$B$16:$C$16</c:f>
              <c:numCache>
                <c:formatCode>0.0%</c:formatCode>
                <c:ptCount val="2"/>
                <c:pt idx="0">
                  <c:v>7.7085373901907006E-2</c:v>
                </c:pt>
                <c:pt idx="1">
                  <c:v>9.3222995937781869E-2</c:v>
                </c:pt>
              </c:numCache>
            </c:numRef>
          </c:val>
        </c:ser>
        <c:ser>
          <c:idx val="10"/>
          <c:order val="10"/>
          <c:tx>
            <c:strRef>
              <c:f>'13'!$A$17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'13'!$B$17:$C$17</c:f>
              <c:numCache>
                <c:formatCode>0.0%</c:formatCode>
                <c:ptCount val="2"/>
                <c:pt idx="0">
                  <c:v>0.11105864819696158</c:v>
                </c:pt>
                <c:pt idx="1">
                  <c:v>0.118075196944922</c:v>
                </c:pt>
              </c:numCache>
            </c:numRef>
          </c:val>
        </c:ser>
        <c:ser>
          <c:idx val="11"/>
          <c:order val="11"/>
          <c:tx>
            <c:strRef>
              <c:f>'13'!$A$18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'13'!$B$6:$C$6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'13'!$B$18:$C$18</c:f>
              <c:numCache>
                <c:formatCode>0.0%</c:formatCode>
                <c:ptCount val="2"/>
                <c:pt idx="0">
                  <c:v>0.1266405324682825</c:v>
                </c:pt>
                <c:pt idx="1">
                  <c:v>0.14256105786975143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1730560"/>
        <c:axId val="400777984"/>
      </c:barChart>
      <c:catAx>
        <c:axId val="40173056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00777984"/>
        <c:crosses val="autoZero"/>
        <c:auto val="1"/>
        <c:lblAlgn val="ctr"/>
        <c:lblOffset val="100"/>
        <c:noMultiLvlLbl val="0"/>
      </c:catAx>
      <c:valAx>
        <c:axId val="4007779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01730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3499176803484E-2"/>
          <c:y val="2.1032839426709752E-2"/>
          <c:w val="0.89500659419193918"/>
          <c:h val="0.9789671605732902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1"/>
              <c:layout/>
              <c:numFmt formatCode="0.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numFmt formatCode="0.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'13'!$N$8:$N$11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'13'!$O$8:$O$11</c:f>
              <c:numCache>
                <c:formatCode>0%</c:formatCode>
                <c:ptCount val="4"/>
                <c:pt idx="0">
                  <c:v>0.38471483623919417</c:v>
                </c:pt>
                <c:pt idx="1">
                  <c:v>0.16756057485798131</c:v>
                </c:pt>
                <c:pt idx="2">
                  <c:v>0.1329400343356735</c:v>
                </c:pt>
                <c:pt idx="3">
                  <c:v>0.3147845545671511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3"/>
        <c:holeSize val="4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3499176803484E-2"/>
          <c:y val="2.1032839426709752E-2"/>
          <c:w val="0.89500659419193918"/>
          <c:h val="0.97896716057329025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1"/>
              <c:layout/>
              <c:numFmt formatCode="0.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'13'!$N$22:$N$23</c:f>
              <c:strCache>
                <c:ptCount val="1"/>
                <c:pt idx="0">
                  <c:v>topné období</c:v>
                </c:pt>
              </c:strCache>
            </c:strRef>
          </c:cat>
          <c:val>
            <c:numRef>
              <c:f>'13'!$O$22:$O$23</c:f>
              <c:numCache>
                <c:formatCode>0%</c:formatCode>
                <c:ptCount val="2"/>
                <c:pt idx="0">
                  <c:v>0.69949939080634527</c:v>
                </c:pt>
                <c:pt idx="1">
                  <c:v>0.30050060919365484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3"/>
        <c:holeSize val="4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cs-CZ" b="0"/>
              <a:t>Meziroční porovnání měsíčních průměrných teplot</a:t>
            </a:r>
          </a:p>
        </c:rich>
      </c:tx>
      <c:layout>
        <c:manualLayout>
          <c:xMode val="edge"/>
          <c:yMode val="edge"/>
          <c:x val="0.26754108036325108"/>
          <c:y val="6.2350119904076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514131644958347E-2"/>
          <c:y val="0.15546385649162275"/>
          <c:w val="0.77249325946692782"/>
          <c:h val="0.66082765970043222"/>
        </c:manualLayout>
      </c:layout>
      <c:lineChart>
        <c:grouping val="standard"/>
        <c:varyColors val="0"/>
        <c:ser>
          <c:idx val="0"/>
          <c:order val="0"/>
          <c:tx>
            <c:strRef>
              <c:f>'14'!$L$7</c:f>
              <c:strCache>
                <c:ptCount val="1"/>
                <c:pt idx="0">
                  <c:v>normál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'14'!$K$8:$K$19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'14'!$L$8:$L$19</c:f>
              <c:numCache>
                <c:formatCode>0.0</c:formatCode>
                <c:ptCount val="12"/>
                <c:pt idx="0">
                  <c:v>-1.9612903225806451</c:v>
                </c:pt>
                <c:pt idx="1">
                  <c:v>-0.66206896551724137</c:v>
                </c:pt>
                <c:pt idx="2">
                  <c:v>3.3032258064516129</c:v>
                </c:pt>
                <c:pt idx="3">
                  <c:v>7.5500000000000007</c:v>
                </c:pt>
                <c:pt idx="4">
                  <c:v>12.95483870967742</c:v>
                </c:pt>
                <c:pt idx="5">
                  <c:v>15.81</c:v>
                </c:pt>
                <c:pt idx="6">
                  <c:v>17.525806451612908</c:v>
                </c:pt>
                <c:pt idx="7">
                  <c:v>17.219354838709684</c:v>
                </c:pt>
                <c:pt idx="8">
                  <c:v>13.010000000000002</c:v>
                </c:pt>
                <c:pt idx="9">
                  <c:v>7.9935483870967738</c:v>
                </c:pt>
                <c:pt idx="10">
                  <c:v>2.6366666666666658</c:v>
                </c:pt>
                <c:pt idx="11">
                  <c:v>-0.43548387096774194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'14'!$M$7</c:f>
              <c:strCache>
                <c:ptCount val="1"/>
                <c:pt idx="0">
                  <c:v>průměr
2016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'14'!$K$8:$K$19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'14'!$M$8:$M$19</c:f>
              <c:numCache>
                <c:formatCode>0.0</c:formatCode>
                <c:ptCount val="12"/>
                <c:pt idx="0">
                  <c:v>-1.1806451612903228</c:v>
                </c:pt>
                <c:pt idx="1">
                  <c:v>3.5607142857142859</c:v>
                </c:pt>
                <c:pt idx="2">
                  <c:v>3.7806451612903227</c:v>
                </c:pt>
                <c:pt idx="3">
                  <c:v>8.086666666666666</c:v>
                </c:pt>
                <c:pt idx="4">
                  <c:v>13.622580645161289</c:v>
                </c:pt>
                <c:pt idx="5">
                  <c:v>17.560000000000002</c:v>
                </c:pt>
                <c:pt idx="6">
                  <c:v>18.864516129032257</c:v>
                </c:pt>
                <c:pt idx="7">
                  <c:v>17.267741935483869</c:v>
                </c:pt>
                <c:pt idx="8">
                  <c:v>16.003333333333334</c:v>
                </c:pt>
                <c:pt idx="9">
                  <c:v>7.6451612903225818</c:v>
                </c:pt>
                <c:pt idx="10">
                  <c:v>2.8433333333333333</c:v>
                </c:pt>
                <c:pt idx="11">
                  <c:v>-0.38709677419354827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'14'!$N$7</c:f>
              <c:strCache>
                <c:ptCount val="1"/>
                <c:pt idx="0">
                  <c:v>průměr
2017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'14'!$K$8:$K$19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'14'!$N$8:$N$19</c:f>
              <c:numCache>
                <c:formatCode>0.0</c:formatCode>
                <c:ptCount val="12"/>
                <c:pt idx="0">
                  <c:v>-5.5709677419354851</c:v>
                </c:pt>
                <c:pt idx="1">
                  <c:v>1.1749999999999996</c:v>
                </c:pt>
                <c:pt idx="2">
                  <c:v>6.1225806451612916</c:v>
                </c:pt>
                <c:pt idx="3">
                  <c:v>7.1266666666666669</c:v>
                </c:pt>
                <c:pt idx="4">
                  <c:v>14.054838709677419</c:v>
                </c:pt>
                <c:pt idx="5">
                  <c:v>18.436666666666667</c:v>
                </c:pt>
                <c:pt idx="6">
                  <c:v>18.767741935483873</c:v>
                </c:pt>
                <c:pt idx="7">
                  <c:v>19.025806451612901</c:v>
                </c:pt>
                <c:pt idx="8">
                  <c:v>12.04</c:v>
                </c:pt>
                <c:pt idx="9">
                  <c:v>9.7129032258064498</c:v>
                </c:pt>
                <c:pt idx="10">
                  <c:v>3.8933333333333322</c:v>
                </c:pt>
                <c:pt idx="11">
                  <c:v>1.0096774193548386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277888"/>
        <c:axId val="402279424"/>
      </c:lineChart>
      <c:catAx>
        <c:axId val="402277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cs-CZ"/>
          </a:p>
        </c:txPr>
        <c:crossAx val="402279424"/>
        <c:crosses val="autoZero"/>
        <c:auto val="1"/>
        <c:lblAlgn val="ctr"/>
        <c:lblOffset val="100"/>
        <c:noMultiLvlLbl val="0"/>
      </c:catAx>
      <c:valAx>
        <c:axId val="402279424"/>
        <c:scaling>
          <c:orientation val="minMax"/>
          <c:max val="22"/>
          <c:min val="-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02277888"/>
        <c:crosses val="autoZero"/>
        <c:crossBetween val="midCat"/>
        <c:majorUnit val="2"/>
      </c:valAx>
    </c:plotArea>
    <c:legend>
      <c:legendPos val="r"/>
      <c:layout>
        <c:manualLayout>
          <c:xMode val="edge"/>
          <c:yMode val="edge"/>
          <c:x val="0.86683750956440264"/>
          <c:y val="0.36241386161391187"/>
          <c:w val="0.13316249043559739"/>
          <c:h val="0.381493867051479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cs-CZ" b="0"/>
              <a:t>O</a:t>
            </a:r>
            <a:r>
              <a:rPr lang="en-US" b="0"/>
              <a:t>dchylka</a:t>
            </a:r>
            <a:r>
              <a:rPr lang="cs-CZ" b="0"/>
              <a:t> průměrné teploty roku 2017 od roku</a:t>
            </a:r>
            <a:r>
              <a:rPr lang="en-US" b="0"/>
              <a:t> 201</a:t>
            </a:r>
            <a:r>
              <a:rPr lang="cs-CZ" b="0"/>
              <a:t>6</a:t>
            </a:r>
            <a:endParaRPr lang="en-US" b="0"/>
          </a:p>
        </c:rich>
      </c:tx>
      <c:layout>
        <c:manualLayout>
          <c:xMode val="edge"/>
          <c:yMode val="edge"/>
          <c:x val="0.25422038346901554"/>
          <c:y val="7.97720439814056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052849326037637E-2"/>
          <c:y val="0.17672379176535355"/>
          <c:w val="0.75713012144668357"/>
          <c:h val="0.61444529042093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'14'!$Q$7</c:f>
              <c:strCache>
                <c:ptCount val="1"/>
                <c:pt idx="0">
                  <c:v>odchylka
od r. 2016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7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  <a:ln>
                <a:noFill/>
              </a:ln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  <a:ln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  <a:ln>
                <a:noFill/>
              </a:ln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  <a:ln>
                <a:noFill/>
              </a:ln>
            </c:spPr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  <a:ln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  <a:ln>
                <a:noFill/>
              </a:ln>
            </c:spPr>
          </c:dPt>
          <c:dPt>
            <c:idx val="11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  <a:ln>
                <a:noFill/>
              </a:ln>
            </c:spPr>
          </c:dPt>
          <c:dLbls>
            <c:dLbl>
              <c:idx val="7"/>
              <c:layout>
                <c:manualLayout>
                  <c:x val="0"/>
                  <c:y val="5.3763440860215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'14'!$P$8:$P$19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'14'!$Q$8:$Q$19</c:f>
              <c:numCache>
                <c:formatCode>#,##0.0</c:formatCode>
                <c:ptCount val="12"/>
                <c:pt idx="0">
                  <c:v>-4.3903225806451625</c:v>
                </c:pt>
                <c:pt idx="1">
                  <c:v>-2.3857142857142861</c:v>
                </c:pt>
                <c:pt idx="2">
                  <c:v>2.3419354838709689</c:v>
                </c:pt>
                <c:pt idx="3">
                  <c:v>-0.95999999999999908</c:v>
                </c:pt>
                <c:pt idx="4">
                  <c:v>0.43225806451613025</c:v>
                </c:pt>
                <c:pt idx="5">
                  <c:v>0.87666666666666515</c:v>
                </c:pt>
                <c:pt idx="6">
                  <c:v>-9.6774193548384346E-2</c:v>
                </c:pt>
                <c:pt idx="7">
                  <c:v>1.758064516129032</c:v>
                </c:pt>
                <c:pt idx="8">
                  <c:v>-3.9633333333333347</c:v>
                </c:pt>
                <c:pt idx="9">
                  <c:v>2.067741935483868</c:v>
                </c:pt>
                <c:pt idx="10">
                  <c:v>1.0499999999999989</c:v>
                </c:pt>
                <c:pt idx="11">
                  <c:v>1.3967741935483868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2315904"/>
        <c:axId val="402317696"/>
      </c:barChart>
      <c:catAx>
        <c:axId val="402315904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cs-CZ"/>
          </a:p>
        </c:txPr>
        <c:crossAx val="402317696"/>
        <c:crosses val="autoZero"/>
        <c:auto val="1"/>
        <c:lblAlgn val="ctr"/>
        <c:lblOffset val="100"/>
        <c:noMultiLvlLbl val="0"/>
      </c:catAx>
      <c:valAx>
        <c:axId val="402317696"/>
        <c:scaling>
          <c:orientation val="minMax"/>
          <c:max val="5"/>
          <c:min val="-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0231590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'6'!$Q$5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1">
                <a:lumMod val="50000"/>
                <a:alpha val="90000"/>
              </a:schemeClr>
            </a:solidFill>
          </c:spPr>
          <c:invertIfNegative val="0"/>
          <c:cat>
            <c:numRef>
              <c:f>'6'!$N$6:$N$373</c:f>
              <c:numCache>
                <c:formatCode>d/m;@</c:formatCode>
                <c:ptCount val="368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'6'!$Q$6:$Q$373</c:f>
              <c:numCache>
                <c:formatCode>0.0</c:formatCode>
                <c:ptCount val="368"/>
                <c:pt idx="0">
                  <c:v>27507.947999999997</c:v>
                </c:pt>
                <c:pt idx="1">
                  <c:v>30545.849000000002</c:v>
                </c:pt>
                <c:pt idx="2">
                  <c:v>35309.228999999999</c:v>
                </c:pt>
                <c:pt idx="3">
                  <c:v>26788.205999999998</c:v>
                </c:pt>
                <c:pt idx="4">
                  <c:v>30117.274000000001</c:v>
                </c:pt>
                <c:pt idx="5">
                  <c:v>33055.871999999996</c:v>
                </c:pt>
                <c:pt idx="6">
                  <c:v>30098.679000000004</c:v>
                </c:pt>
                <c:pt idx="7">
                  <c:v>31420.734999999993</c:v>
                </c:pt>
                <c:pt idx="8">
                  <c:v>30371.963999999996</c:v>
                </c:pt>
                <c:pt idx="9">
                  <c:v>30857.862000000001</c:v>
                </c:pt>
                <c:pt idx="10">
                  <c:v>33369.472999999998</c:v>
                </c:pt>
                <c:pt idx="11">
                  <c:v>28078.257000000001</c:v>
                </c:pt>
                <c:pt idx="12">
                  <c:v>21821.717000000001</c:v>
                </c:pt>
                <c:pt idx="13">
                  <c:v>22667.189000000002</c:v>
                </c:pt>
                <c:pt idx="14">
                  <c:v>22182.553</c:v>
                </c:pt>
                <c:pt idx="15">
                  <c:v>28461.620999999999</c:v>
                </c:pt>
                <c:pt idx="16">
                  <c:v>32342.135999999999</c:v>
                </c:pt>
                <c:pt idx="17">
                  <c:v>32837.145000000004</c:v>
                </c:pt>
                <c:pt idx="18">
                  <c:v>34571.429000000004</c:v>
                </c:pt>
                <c:pt idx="19">
                  <c:v>33114.553</c:v>
                </c:pt>
                <c:pt idx="20">
                  <c:v>23347.42</c:v>
                </c:pt>
                <c:pt idx="21">
                  <c:v>22395.724999999999</c:v>
                </c:pt>
                <c:pt idx="22">
                  <c:v>28156.181999999997</c:v>
                </c:pt>
                <c:pt idx="23">
                  <c:v>28140.017999999996</c:v>
                </c:pt>
                <c:pt idx="24">
                  <c:v>26516.078000000001</c:v>
                </c:pt>
                <c:pt idx="25">
                  <c:v>26092.199999999997</c:v>
                </c:pt>
                <c:pt idx="26">
                  <c:v>24123.044999999998</c:v>
                </c:pt>
                <c:pt idx="27">
                  <c:v>22452.308000000001</c:v>
                </c:pt>
                <c:pt idx="28">
                  <c:v>24355.447</c:v>
                </c:pt>
                <c:pt idx="29">
                  <c:v>28049.061999999998</c:v>
                </c:pt>
                <c:pt idx="30">
                  <c:v>27796.578000000001</c:v>
                </c:pt>
                <c:pt idx="31">
                  <c:v>24072.713</c:v>
                </c:pt>
                <c:pt idx="32">
                  <c:v>22168.437000000002</c:v>
                </c:pt>
                <c:pt idx="33">
                  <c:v>16727.775000000001</c:v>
                </c:pt>
                <c:pt idx="34">
                  <c:v>14416.777999999998</c:v>
                </c:pt>
                <c:pt idx="35">
                  <c:v>14182.722000000002</c:v>
                </c:pt>
                <c:pt idx="36">
                  <c:v>19115.788000000004</c:v>
                </c:pt>
                <c:pt idx="37">
                  <c:v>20097.243000000002</c:v>
                </c:pt>
                <c:pt idx="38">
                  <c:v>22855.673999999999</c:v>
                </c:pt>
                <c:pt idx="39">
                  <c:v>23609.672999999999</c:v>
                </c:pt>
                <c:pt idx="40">
                  <c:v>20860.905999999999</c:v>
                </c:pt>
                <c:pt idx="41">
                  <c:v>18579.708000000002</c:v>
                </c:pt>
                <c:pt idx="42">
                  <c:v>19279.561999999998</c:v>
                </c:pt>
                <c:pt idx="43">
                  <c:v>21671.165999999997</c:v>
                </c:pt>
                <c:pt idx="44">
                  <c:v>19041.298999999999</c:v>
                </c:pt>
                <c:pt idx="45">
                  <c:v>18641.206999999999</c:v>
                </c:pt>
                <c:pt idx="46">
                  <c:v>16026.089</c:v>
                </c:pt>
                <c:pt idx="47">
                  <c:v>14530.132000000001</c:v>
                </c:pt>
                <c:pt idx="48">
                  <c:v>14881.119999999999</c:v>
                </c:pt>
                <c:pt idx="49">
                  <c:v>14999.66</c:v>
                </c:pt>
                <c:pt idx="50">
                  <c:v>13754.746999999999</c:v>
                </c:pt>
                <c:pt idx="51">
                  <c:v>12879.034</c:v>
                </c:pt>
                <c:pt idx="52">
                  <c:v>12562.639000000001</c:v>
                </c:pt>
                <c:pt idx="53">
                  <c:v>10835.262000000001</c:v>
                </c:pt>
                <c:pt idx="54">
                  <c:v>11733.941000000001</c:v>
                </c:pt>
                <c:pt idx="55">
                  <c:v>9625.5810000000001</c:v>
                </c:pt>
                <c:pt idx="56">
                  <c:v>8369.9830000000002</c:v>
                </c:pt>
                <c:pt idx="57">
                  <c:v>8227.1699999999983</c:v>
                </c:pt>
                <c:pt idx="58">
                  <c:v>7191.7409999999991</c:v>
                </c:pt>
                <c:pt idx="59">
                  <c:v>7336.1779999999999</c:v>
                </c:pt>
                <c:pt idx="60">
                  <c:v>10220.006000000001</c:v>
                </c:pt>
                <c:pt idx="61">
                  <c:v>7607.1039999999994</c:v>
                </c:pt>
                <c:pt idx="62">
                  <c:v>3154.7169999999996</c:v>
                </c:pt>
                <c:pt idx="63">
                  <c:v>2311.6390000000001</c:v>
                </c:pt>
                <c:pt idx="64">
                  <c:v>7999.7039999999997</c:v>
                </c:pt>
                <c:pt idx="65">
                  <c:v>9019.5810000000001</c:v>
                </c:pt>
                <c:pt idx="66">
                  <c:v>4260.2439999999997</c:v>
                </c:pt>
                <c:pt idx="67">
                  <c:v>6267.3429999999998</c:v>
                </c:pt>
                <c:pt idx="68">
                  <c:v>4174.0940000000001</c:v>
                </c:pt>
                <c:pt idx="69">
                  <c:v>6227.4210000000003</c:v>
                </c:pt>
                <c:pt idx="70">
                  <c:v>4108.4400000000005</c:v>
                </c:pt>
                <c:pt idx="71">
                  <c:v>5945.576</c:v>
                </c:pt>
                <c:pt idx="72">
                  <c:v>5395.1279999999997</c:v>
                </c:pt>
                <c:pt idx="73">
                  <c:v>3892.7999999999997</c:v>
                </c:pt>
                <c:pt idx="74">
                  <c:v>3286.779</c:v>
                </c:pt>
                <c:pt idx="75">
                  <c:v>2904.5660000000003</c:v>
                </c:pt>
                <c:pt idx="76">
                  <c:v>1596.6120000000001</c:v>
                </c:pt>
                <c:pt idx="77">
                  <c:v>1969.91</c:v>
                </c:pt>
                <c:pt idx="78">
                  <c:v>2628.134</c:v>
                </c:pt>
                <c:pt idx="79">
                  <c:v>3551.7450000000003</c:v>
                </c:pt>
                <c:pt idx="80">
                  <c:v>1448.4549999999999</c:v>
                </c:pt>
                <c:pt idx="81">
                  <c:v>2933.6880000000001</c:v>
                </c:pt>
                <c:pt idx="82">
                  <c:v>4053.7039999999997</c:v>
                </c:pt>
                <c:pt idx="83">
                  <c:v>2361</c:v>
                </c:pt>
                <c:pt idx="84">
                  <c:v>2719.1769999999997</c:v>
                </c:pt>
                <c:pt idx="85">
                  <c:v>3691.9350000000004</c:v>
                </c:pt>
                <c:pt idx="86">
                  <c:v>1431.1779999999999</c:v>
                </c:pt>
                <c:pt idx="87">
                  <c:v>864.24699999999996</c:v>
                </c:pt>
                <c:pt idx="88">
                  <c:v>1790.002</c:v>
                </c:pt>
                <c:pt idx="89">
                  <c:v>1155.616</c:v>
                </c:pt>
                <c:pt idx="90">
                  <c:v>0.23599999999999999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140.124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428.84399999999999</c:v>
                </c:pt>
                <c:pt idx="108">
                  <c:v>2170.7750000000001</c:v>
                </c:pt>
                <c:pt idx="109">
                  <c:v>4623.6440000000002</c:v>
                </c:pt>
                <c:pt idx="110">
                  <c:v>385.34</c:v>
                </c:pt>
                <c:pt idx="111">
                  <c:v>0</c:v>
                </c:pt>
                <c:pt idx="112">
                  <c:v>164.41800000000001</c:v>
                </c:pt>
                <c:pt idx="113">
                  <c:v>432.84100000000001</c:v>
                </c:pt>
                <c:pt idx="114">
                  <c:v>0</c:v>
                </c:pt>
                <c:pt idx="115">
                  <c:v>2609.183</c:v>
                </c:pt>
                <c:pt idx="116">
                  <c:v>7318.4489999999996</c:v>
                </c:pt>
                <c:pt idx="117">
                  <c:v>1283.7950000000001</c:v>
                </c:pt>
                <c:pt idx="118">
                  <c:v>0</c:v>
                </c:pt>
                <c:pt idx="119">
                  <c:v>301.28300000000002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7.7130000000000001</c:v>
                </c:pt>
                <c:pt idx="128">
                  <c:v>2972.348</c:v>
                </c:pt>
                <c:pt idx="129">
                  <c:v>8453.1650000000009</c:v>
                </c:pt>
                <c:pt idx="130">
                  <c:v>5537.7809999999999</c:v>
                </c:pt>
                <c:pt idx="131">
                  <c:v>2935.9960000000001</c:v>
                </c:pt>
                <c:pt idx="132">
                  <c:v>12.544</c:v>
                </c:pt>
                <c:pt idx="133">
                  <c:v>25.777999999999999</c:v>
                </c:pt>
                <c:pt idx="134">
                  <c:v>24.635000000000002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5.367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1468.57</c:v>
                </c:pt>
                <c:pt idx="205">
                  <c:v>1449.749</c:v>
                </c:pt>
                <c:pt idx="206">
                  <c:v>1449.634</c:v>
                </c:pt>
                <c:pt idx="207">
                  <c:v>1449.6569999999999</c:v>
                </c:pt>
                <c:pt idx="208">
                  <c:v>1449.7670000000001</c:v>
                </c:pt>
                <c:pt idx="209">
                  <c:v>2173.3719999999998</c:v>
                </c:pt>
                <c:pt idx="210">
                  <c:v>1399.1869999999999</c:v>
                </c:pt>
                <c:pt idx="211">
                  <c:v>10.32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2210.5619999999999</c:v>
                </c:pt>
                <c:pt idx="222">
                  <c:v>2893.4259999999999</c:v>
                </c:pt>
                <c:pt idx="223">
                  <c:v>2893.502</c:v>
                </c:pt>
                <c:pt idx="224">
                  <c:v>2135.0419999999999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1.2909999999999999</c:v>
                </c:pt>
                <c:pt idx="229">
                  <c:v>15.052</c:v>
                </c:pt>
                <c:pt idx="230">
                  <c:v>0</c:v>
                </c:pt>
                <c:pt idx="231">
                  <c:v>9.7569999999999997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2762.7890000000002</c:v>
                </c:pt>
                <c:pt idx="255">
                  <c:v>2951.7809999999999</c:v>
                </c:pt>
                <c:pt idx="256">
                  <c:v>2880.127</c:v>
                </c:pt>
                <c:pt idx="257">
                  <c:v>3692.828</c:v>
                </c:pt>
                <c:pt idx="258">
                  <c:v>3238.1660000000002</c:v>
                </c:pt>
                <c:pt idx="259">
                  <c:v>3331.7130000000002</c:v>
                </c:pt>
                <c:pt idx="260">
                  <c:v>3472.8339999999998</c:v>
                </c:pt>
                <c:pt idx="261">
                  <c:v>7001.317</c:v>
                </c:pt>
                <c:pt idx="262">
                  <c:v>6671.6730000000007</c:v>
                </c:pt>
                <c:pt idx="263">
                  <c:v>6166.951</c:v>
                </c:pt>
                <c:pt idx="264">
                  <c:v>2811.6680000000001</c:v>
                </c:pt>
                <c:pt idx="265">
                  <c:v>0</c:v>
                </c:pt>
                <c:pt idx="266">
                  <c:v>0.622</c:v>
                </c:pt>
                <c:pt idx="267">
                  <c:v>5.6669999999999998</c:v>
                </c:pt>
                <c:pt idx="268">
                  <c:v>6.8639999999999999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11.058</c:v>
                </c:pt>
                <c:pt idx="276">
                  <c:v>0</c:v>
                </c:pt>
                <c:pt idx="277">
                  <c:v>2412.4679999999998</c:v>
                </c:pt>
                <c:pt idx="278">
                  <c:v>2727.453</c:v>
                </c:pt>
                <c:pt idx="279">
                  <c:v>2541.8319999999999</c:v>
                </c:pt>
                <c:pt idx="280">
                  <c:v>2644.94</c:v>
                </c:pt>
                <c:pt idx="281">
                  <c:v>3246.4720000000002</c:v>
                </c:pt>
                <c:pt idx="282">
                  <c:v>935.42</c:v>
                </c:pt>
                <c:pt idx="283">
                  <c:v>495.68599999999998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280.96800000000002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527.79700000000003</c:v>
                </c:pt>
                <c:pt idx="297">
                  <c:v>1133.2</c:v>
                </c:pt>
                <c:pt idx="298">
                  <c:v>1061.4549999999999</c:v>
                </c:pt>
                <c:pt idx="299">
                  <c:v>533.173</c:v>
                </c:pt>
                <c:pt idx="300">
                  <c:v>0</c:v>
                </c:pt>
                <c:pt idx="301">
                  <c:v>0</c:v>
                </c:pt>
                <c:pt idx="302">
                  <c:v>25.353000000000002</c:v>
                </c:pt>
                <c:pt idx="303">
                  <c:v>1877.0820000000001</c:v>
                </c:pt>
                <c:pt idx="304">
                  <c:v>5268.08</c:v>
                </c:pt>
                <c:pt idx="305">
                  <c:v>7397.2049999999999</c:v>
                </c:pt>
                <c:pt idx="306">
                  <c:v>9528.0730000000003</c:v>
                </c:pt>
                <c:pt idx="307">
                  <c:v>8115.6440000000002</c:v>
                </c:pt>
                <c:pt idx="308">
                  <c:v>6872.7669999999998</c:v>
                </c:pt>
                <c:pt idx="309">
                  <c:v>9948.1739999999991</c:v>
                </c:pt>
                <c:pt idx="310">
                  <c:v>10994.803</c:v>
                </c:pt>
                <c:pt idx="311">
                  <c:v>10990.895</c:v>
                </c:pt>
                <c:pt idx="312">
                  <c:v>9243.3829999999998</c:v>
                </c:pt>
                <c:pt idx="313">
                  <c:v>11097.501999999999</c:v>
                </c:pt>
                <c:pt idx="314">
                  <c:v>8739.2479999999996</c:v>
                </c:pt>
                <c:pt idx="315">
                  <c:v>9370.0920000000006</c:v>
                </c:pt>
                <c:pt idx="316">
                  <c:v>11542.28</c:v>
                </c:pt>
                <c:pt idx="317">
                  <c:v>13832.422999999999</c:v>
                </c:pt>
                <c:pt idx="318">
                  <c:v>11595.457</c:v>
                </c:pt>
                <c:pt idx="319">
                  <c:v>11779.236000000001</c:v>
                </c:pt>
                <c:pt idx="320">
                  <c:v>11464.067000000001</c:v>
                </c:pt>
                <c:pt idx="321">
                  <c:v>10982.625</c:v>
                </c:pt>
                <c:pt idx="322">
                  <c:v>12267.002000000002</c:v>
                </c:pt>
                <c:pt idx="323">
                  <c:v>13529.711000000001</c:v>
                </c:pt>
                <c:pt idx="324">
                  <c:v>12472.215</c:v>
                </c:pt>
                <c:pt idx="325">
                  <c:v>12332.027</c:v>
                </c:pt>
                <c:pt idx="326">
                  <c:v>10989.642999999998</c:v>
                </c:pt>
                <c:pt idx="327">
                  <c:v>11549.763000000001</c:v>
                </c:pt>
                <c:pt idx="328">
                  <c:v>11569.966</c:v>
                </c:pt>
                <c:pt idx="329">
                  <c:v>12350.275000000001</c:v>
                </c:pt>
                <c:pt idx="330">
                  <c:v>16662.368999999999</c:v>
                </c:pt>
                <c:pt idx="331">
                  <c:v>14241.398000000001</c:v>
                </c:pt>
                <c:pt idx="332">
                  <c:v>19636.398999999998</c:v>
                </c:pt>
                <c:pt idx="333">
                  <c:v>19064.635999999999</c:v>
                </c:pt>
                <c:pt idx="334">
                  <c:v>17779.557999999997</c:v>
                </c:pt>
                <c:pt idx="335">
                  <c:v>14826.019</c:v>
                </c:pt>
                <c:pt idx="336">
                  <c:v>16227.918000000001</c:v>
                </c:pt>
                <c:pt idx="337">
                  <c:v>15937.249</c:v>
                </c:pt>
                <c:pt idx="338">
                  <c:v>16376.34</c:v>
                </c:pt>
                <c:pt idx="339">
                  <c:v>16144.305</c:v>
                </c:pt>
                <c:pt idx="340">
                  <c:v>14379.619000000001</c:v>
                </c:pt>
                <c:pt idx="341">
                  <c:v>13449.334000000003</c:v>
                </c:pt>
                <c:pt idx="342">
                  <c:v>14049.002</c:v>
                </c:pt>
                <c:pt idx="343">
                  <c:v>14656.809000000001</c:v>
                </c:pt>
                <c:pt idx="344">
                  <c:v>14911.554</c:v>
                </c:pt>
                <c:pt idx="345">
                  <c:v>16629.462</c:v>
                </c:pt>
                <c:pt idx="346">
                  <c:v>17307.54</c:v>
                </c:pt>
                <c:pt idx="347">
                  <c:v>15962.217000000001</c:v>
                </c:pt>
                <c:pt idx="348">
                  <c:v>15781.656000000001</c:v>
                </c:pt>
                <c:pt idx="349">
                  <c:v>15246.312999999998</c:v>
                </c:pt>
                <c:pt idx="350">
                  <c:v>15199.197</c:v>
                </c:pt>
                <c:pt idx="351">
                  <c:v>17734.761000000002</c:v>
                </c:pt>
                <c:pt idx="352">
                  <c:v>21372.885000000002</c:v>
                </c:pt>
                <c:pt idx="353">
                  <c:v>21204.875</c:v>
                </c:pt>
                <c:pt idx="354">
                  <c:v>18175.830999999998</c:v>
                </c:pt>
                <c:pt idx="355">
                  <c:v>16448.156999999999</c:v>
                </c:pt>
                <c:pt idx="356">
                  <c:v>12092.603999999999</c:v>
                </c:pt>
                <c:pt idx="357">
                  <c:v>10197.573</c:v>
                </c:pt>
                <c:pt idx="358">
                  <c:v>9094.8189999999995</c:v>
                </c:pt>
                <c:pt idx="359">
                  <c:v>9855.0069999999996</c:v>
                </c:pt>
                <c:pt idx="360">
                  <c:v>15081.335999999999</c:v>
                </c:pt>
                <c:pt idx="361">
                  <c:v>16186.466</c:v>
                </c:pt>
                <c:pt idx="362">
                  <c:v>16838.715</c:v>
                </c:pt>
                <c:pt idx="363">
                  <c:v>12667.503999999999</c:v>
                </c:pt>
                <c:pt idx="364">
                  <c:v>13052.177</c:v>
                </c:pt>
              </c:numCache>
            </c:numRef>
          </c:val>
        </c:ser>
        <c:ser>
          <c:idx val="1"/>
          <c:order val="1"/>
          <c:tx>
            <c:strRef>
              <c:f>'6'!$R$5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0000"/>
              </a:schemeClr>
            </a:solidFill>
          </c:spPr>
          <c:invertIfNegative val="0"/>
          <c:cat>
            <c:numRef>
              <c:f>'6'!$N$6:$N$373</c:f>
              <c:numCache>
                <c:formatCode>d/m;@</c:formatCode>
                <c:ptCount val="368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'6'!$R$6:$R$373</c:f>
              <c:numCache>
                <c:formatCode>0.0</c:formatCode>
                <c:ptCount val="3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-271.25900000000001</c:v>
                </c:pt>
                <c:pt idx="11">
                  <c:v>0</c:v>
                </c:pt>
                <c:pt idx="12">
                  <c:v>-193.43899999999999</c:v>
                </c:pt>
                <c:pt idx="13">
                  <c:v>-220.178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-3701.3780000000002</c:v>
                </c:pt>
                <c:pt idx="34" formatCode="General">
                  <c:v>-2424.096</c:v>
                </c:pt>
                <c:pt idx="35" formatCode="General">
                  <c:v>-2341.7890000000002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-225.49100000000001</c:v>
                </c:pt>
                <c:pt idx="48" formatCode="General">
                  <c:v>-3625.9029999999998</c:v>
                </c:pt>
                <c:pt idx="49" formatCode="General">
                  <c:v>-3747.866</c:v>
                </c:pt>
                <c:pt idx="50" formatCode="General">
                  <c:v>-1578.0820000000001</c:v>
                </c:pt>
                <c:pt idx="51" formatCode="General">
                  <c:v>-3106.2049999999999</c:v>
                </c:pt>
                <c:pt idx="52" formatCode="General">
                  <c:v>-4733.1940000000004</c:v>
                </c:pt>
                <c:pt idx="53" formatCode="General">
                  <c:v>-746.04899999999998</c:v>
                </c:pt>
                <c:pt idx="54" formatCode="General">
                  <c:v>-582.57000000000005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-820.22900000000004</c:v>
                </c:pt>
                <c:pt idx="58" formatCode="General">
                  <c:v>-2508.5439999999999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-522.02700000000004</c:v>
                </c:pt>
                <c:pt idx="63" formatCode="General">
                  <c:v>-216.47399999999999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General">
                  <c:v>0</c:v>
                </c:pt>
                <c:pt idx="75" formatCode="General">
                  <c:v>0</c:v>
                </c:pt>
                <c:pt idx="76" formatCode="General">
                  <c:v>-711.64300000000003</c:v>
                </c:pt>
                <c:pt idx="77" formatCode="General">
                  <c:v>0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-718.577</c:v>
                </c:pt>
                <c:pt idx="81" formatCode="General">
                  <c:v>0</c:v>
                </c:pt>
                <c:pt idx="82" formatCode="General">
                  <c:v>-551.72699999999998</c:v>
                </c:pt>
                <c:pt idx="83" formatCode="General">
                  <c:v>-736.34799999999996</c:v>
                </c:pt>
                <c:pt idx="84" formatCode="General">
                  <c:v>-1041.3539999999998</c:v>
                </c:pt>
                <c:pt idx="85" formatCode="General">
                  <c:v>-1635.2080000000001</c:v>
                </c:pt>
                <c:pt idx="86" formatCode="General">
                  <c:v>-3092.3020000000001</c:v>
                </c:pt>
                <c:pt idx="87" formatCode="General">
                  <c:v>-5521.3220000000001</c:v>
                </c:pt>
                <c:pt idx="88" formatCode="General">
                  <c:v>-3198.9839999999999</c:v>
                </c:pt>
                <c:pt idx="89" formatCode="General">
                  <c:v>-6695.25</c:v>
                </c:pt>
                <c:pt idx="90" formatCode="General">
                  <c:v>-13015.642</c:v>
                </c:pt>
                <c:pt idx="91" formatCode="General">
                  <c:v>-15635.226999999999</c:v>
                </c:pt>
                <c:pt idx="92" formatCode="General">
                  <c:v>-11536.187</c:v>
                </c:pt>
                <c:pt idx="93" formatCode="General">
                  <c:v>-8979.380000000001</c:v>
                </c:pt>
                <c:pt idx="94" formatCode="General">
                  <c:v>-9103.2119999999995</c:v>
                </c:pt>
                <c:pt idx="95" formatCode="General">
                  <c:v>-7574.2089999999998</c:v>
                </c:pt>
                <c:pt idx="96" formatCode="General">
                  <c:v>-5796.2259999999997</c:v>
                </c:pt>
                <c:pt idx="97" formatCode="General">
                  <c:v>-9672.3450000000012</c:v>
                </c:pt>
                <c:pt idx="98" formatCode="General">
                  <c:v>-10392.179999999998</c:v>
                </c:pt>
                <c:pt idx="99" formatCode="General">
                  <c:v>-8717.2379999999994</c:v>
                </c:pt>
                <c:pt idx="100" formatCode="General">
                  <c:v>-7129.1900000000005</c:v>
                </c:pt>
                <c:pt idx="101" formatCode="General">
                  <c:v>-8313.9860000000008</c:v>
                </c:pt>
                <c:pt idx="102" formatCode="General">
                  <c:v>-8969.5619999999999</c:v>
                </c:pt>
                <c:pt idx="103" formatCode="General">
                  <c:v>-11971.444</c:v>
                </c:pt>
                <c:pt idx="104" formatCode="General">
                  <c:v>-13425.338</c:v>
                </c:pt>
                <c:pt idx="105" formatCode="General">
                  <c:v>-13027.913999999999</c:v>
                </c:pt>
                <c:pt idx="106" formatCode="General">
                  <c:v>-10729.912</c:v>
                </c:pt>
                <c:pt idx="107" formatCode="General">
                  <c:v>-3568.9539999999997</c:v>
                </c:pt>
                <c:pt idx="108" formatCode="General">
                  <c:v>-455.21500000000003</c:v>
                </c:pt>
                <c:pt idx="109" formatCode="General">
                  <c:v>-4.6670000000000007</c:v>
                </c:pt>
                <c:pt idx="110" formatCode="General">
                  <c:v>-1614.9939999999999</c:v>
                </c:pt>
                <c:pt idx="111" formatCode="General">
                  <c:v>-7866.4249999999993</c:v>
                </c:pt>
                <c:pt idx="112" formatCode="General">
                  <c:v>-6355.5390000000007</c:v>
                </c:pt>
                <c:pt idx="113" formatCode="General">
                  <c:v>-4520.6989999999996</c:v>
                </c:pt>
                <c:pt idx="114" formatCode="General">
                  <c:v>-5132.1810000000005</c:v>
                </c:pt>
                <c:pt idx="115" formatCode="General">
                  <c:v>-2945.0450000000001</c:v>
                </c:pt>
                <c:pt idx="116" formatCode="General">
                  <c:v>-1072.5239999999999</c:v>
                </c:pt>
                <c:pt idx="117" formatCode="General">
                  <c:v>-3333.819</c:v>
                </c:pt>
                <c:pt idx="118" formatCode="General">
                  <c:v>-5485.7350000000006</c:v>
                </c:pt>
                <c:pt idx="119" formatCode="General">
                  <c:v>-7047.1409999999996</c:v>
                </c:pt>
                <c:pt idx="120" formatCode="General">
                  <c:v>-7629.3330000000005</c:v>
                </c:pt>
                <c:pt idx="121" formatCode="General">
                  <c:v>-5912.9880000000003</c:v>
                </c:pt>
                <c:pt idx="122" formatCode="General">
                  <c:v>-6569.2100000000009</c:v>
                </c:pt>
                <c:pt idx="123" formatCode="General">
                  <c:v>-7856.8940000000002</c:v>
                </c:pt>
                <c:pt idx="124" formatCode="General">
                  <c:v>-7955.902000000001</c:v>
                </c:pt>
                <c:pt idx="125" formatCode="General">
                  <c:v>-10647.028</c:v>
                </c:pt>
                <c:pt idx="126" formatCode="General">
                  <c:v>-11038.067000000001</c:v>
                </c:pt>
                <c:pt idx="127" formatCode="General">
                  <c:v>-10433.775</c:v>
                </c:pt>
                <c:pt idx="128" formatCode="General">
                  <c:v>-7894.6839999999993</c:v>
                </c:pt>
                <c:pt idx="129" formatCode="General">
                  <c:v>-7626.3869999999997</c:v>
                </c:pt>
                <c:pt idx="130" formatCode="General">
                  <c:v>-7371.7309999999998</c:v>
                </c:pt>
                <c:pt idx="131" formatCode="General">
                  <c:v>-12585.155000000001</c:v>
                </c:pt>
                <c:pt idx="132" formatCode="General">
                  <c:v>-11024.024999999998</c:v>
                </c:pt>
                <c:pt idx="133" formatCode="General">
                  <c:v>-12272.281999999999</c:v>
                </c:pt>
                <c:pt idx="134" formatCode="General">
                  <c:v>-11400.648000000001</c:v>
                </c:pt>
                <c:pt idx="135" formatCode="General">
                  <c:v>-11063.135999999999</c:v>
                </c:pt>
                <c:pt idx="136" formatCode="General">
                  <c:v>-11489.94</c:v>
                </c:pt>
                <c:pt idx="137" formatCode="General">
                  <c:v>-12110.493</c:v>
                </c:pt>
                <c:pt idx="138" formatCode="General">
                  <c:v>-11992.322</c:v>
                </c:pt>
                <c:pt idx="139" formatCode="General">
                  <c:v>-14939.125</c:v>
                </c:pt>
                <c:pt idx="140" formatCode="General">
                  <c:v>-15183.960999999999</c:v>
                </c:pt>
                <c:pt idx="141" formatCode="General">
                  <c:v>-13726.628000000001</c:v>
                </c:pt>
                <c:pt idx="142" formatCode="General">
                  <c:v>-12310.764999999999</c:v>
                </c:pt>
                <c:pt idx="143" formatCode="General">
                  <c:v>-12998.890000000001</c:v>
                </c:pt>
                <c:pt idx="144" formatCode="General">
                  <c:v>-17380.343000000001</c:v>
                </c:pt>
                <c:pt idx="145" formatCode="General">
                  <c:v>-17703.877</c:v>
                </c:pt>
                <c:pt idx="146" formatCode="General">
                  <c:v>-18271.949999999997</c:v>
                </c:pt>
                <c:pt idx="147" formatCode="General">
                  <c:v>-18871.496000000003</c:v>
                </c:pt>
                <c:pt idx="148" formatCode="General">
                  <c:v>-17575.399000000001</c:v>
                </c:pt>
                <c:pt idx="149" formatCode="General">
                  <c:v>-15598.925000000001</c:v>
                </c:pt>
                <c:pt idx="150" formatCode="General">
                  <c:v>-15770.815999999999</c:v>
                </c:pt>
                <c:pt idx="151" formatCode="General">
                  <c:v>-26345.931</c:v>
                </c:pt>
                <c:pt idx="152" formatCode="General">
                  <c:v>-27997.128000000001</c:v>
                </c:pt>
                <c:pt idx="153" formatCode="General">
                  <c:v>-29526.859999999997</c:v>
                </c:pt>
                <c:pt idx="154" formatCode="General">
                  <c:v>-29601.659</c:v>
                </c:pt>
                <c:pt idx="155" formatCode="General">
                  <c:v>-28114.668000000001</c:v>
                </c:pt>
                <c:pt idx="156" formatCode="General">
                  <c:v>-30622.880999999994</c:v>
                </c:pt>
                <c:pt idx="157" formatCode="General">
                  <c:v>-33277.023999999998</c:v>
                </c:pt>
                <c:pt idx="158" formatCode="General">
                  <c:v>-31875.175999999996</c:v>
                </c:pt>
                <c:pt idx="159" formatCode="General">
                  <c:v>-24790.273000000001</c:v>
                </c:pt>
                <c:pt idx="160" formatCode="General">
                  <c:v>-26351.164000000001</c:v>
                </c:pt>
                <c:pt idx="161" formatCode="General">
                  <c:v>-26338.74</c:v>
                </c:pt>
                <c:pt idx="162" formatCode="General">
                  <c:v>-24540.425999999999</c:v>
                </c:pt>
                <c:pt idx="163" formatCode="General">
                  <c:v>-25040.417000000001</c:v>
                </c:pt>
                <c:pt idx="164" formatCode="General">
                  <c:v>-25018.951000000001</c:v>
                </c:pt>
                <c:pt idx="165" formatCode="General">
                  <c:v>-26627.674999999999</c:v>
                </c:pt>
                <c:pt idx="166" formatCode="General">
                  <c:v>-28157.006000000005</c:v>
                </c:pt>
                <c:pt idx="167" formatCode="General">
                  <c:v>-28782.160000000003</c:v>
                </c:pt>
                <c:pt idx="168" formatCode="General">
                  <c:v>-27633.728000000003</c:v>
                </c:pt>
                <c:pt idx="169" formatCode="General">
                  <c:v>-26669.490999999998</c:v>
                </c:pt>
                <c:pt idx="170" formatCode="General">
                  <c:v>-24780.038999999997</c:v>
                </c:pt>
                <c:pt idx="171" formatCode="General">
                  <c:v>-22781.614000000005</c:v>
                </c:pt>
                <c:pt idx="172" formatCode="General">
                  <c:v>-26013.51</c:v>
                </c:pt>
                <c:pt idx="173" formatCode="General">
                  <c:v>-26047.620999999996</c:v>
                </c:pt>
                <c:pt idx="174" formatCode="General">
                  <c:v>-29663.444</c:v>
                </c:pt>
                <c:pt idx="175" formatCode="General">
                  <c:v>-29474.240999999998</c:v>
                </c:pt>
                <c:pt idx="176" formatCode="General">
                  <c:v>-25222.633000000002</c:v>
                </c:pt>
                <c:pt idx="177" formatCode="General">
                  <c:v>-26992.981</c:v>
                </c:pt>
                <c:pt idx="178" formatCode="General">
                  <c:v>-25708.371999999999</c:v>
                </c:pt>
                <c:pt idx="179" formatCode="General">
                  <c:v>-23929.417999999998</c:v>
                </c:pt>
                <c:pt idx="180" formatCode="General">
                  <c:v>-24855.575000000001</c:v>
                </c:pt>
                <c:pt idx="181" formatCode="General">
                  <c:v>-18259.266</c:v>
                </c:pt>
                <c:pt idx="182" formatCode="General">
                  <c:v>-17753.840000000004</c:v>
                </c:pt>
                <c:pt idx="183" formatCode="General">
                  <c:v>-18479.228999999999</c:v>
                </c:pt>
                <c:pt idx="184" formatCode="General">
                  <c:v>-17455.242000000002</c:v>
                </c:pt>
                <c:pt idx="185" formatCode="General">
                  <c:v>-16935.973999999998</c:v>
                </c:pt>
                <c:pt idx="186" formatCode="General">
                  <c:v>-18039.477999999999</c:v>
                </c:pt>
                <c:pt idx="187" formatCode="General">
                  <c:v>-17370.396000000001</c:v>
                </c:pt>
                <c:pt idx="188" formatCode="General">
                  <c:v>-17854.224999999999</c:v>
                </c:pt>
                <c:pt idx="189" formatCode="General">
                  <c:v>-17907.259999999998</c:v>
                </c:pt>
                <c:pt idx="190" formatCode="General">
                  <c:v>-17264.120999999999</c:v>
                </c:pt>
                <c:pt idx="191" formatCode="General">
                  <c:v>-14868.93</c:v>
                </c:pt>
                <c:pt idx="192" formatCode="General">
                  <c:v>-14817.459000000001</c:v>
                </c:pt>
                <c:pt idx="193" formatCode="General">
                  <c:v>-14820.909000000001</c:v>
                </c:pt>
                <c:pt idx="194" formatCode="General">
                  <c:v>-14798.784</c:v>
                </c:pt>
                <c:pt idx="195" formatCode="General">
                  <c:v>-15655.171999999999</c:v>
                </c:pt>
                <c:pt idx="196" formatCode="General">
                  <c:v>-17640.203000000001</c:v>
                </c:pt>
                <c:pt idx="197" formatCode="General">
                  <c:v>-17592.768</c:v>
                </c:pt>
                <c:pt idx="198" formatCode="General">
                  <c:v>-17245.189999999999</c:v>
                </c:pt>
                <c:pt idx="199" formatCode="General">
                  <c:v>-16839.649999999998</c:v>
                </c:pt>
                <c:pt idx="200" formatCode="General">
                  <c:v>-16798.079999999998</c:v>
                </c:pt>
                <c:pt idx="201" formatCode="General">
                  <c:v>-16215.818000000001</c:v>
                </c:pt>
                <c:pt idx="202" formatCode="General">
                  <c:v>-17119.306</c:v>
                </c:pt>
                <c:pt idx="203" formatCode="General">
                  <c:v>-18825.953000000001</c:v>
                </c:pt>
                <c:pt idx="204" formatCode="General">
                  <c:v>-19166.613000000005</c:v>
                </c:pt>
                <c:pt idx="205" formatCode="General">
                  <c:v>-16291.323</c:v>
                </c:pt>
                <c:pt idx="206" formatCode="General">
                  <c:v>-16232.602999999999</c:v>
                </c:pt>
                <c:pt idx="207" formatCode="General">
                  <c:v>-16602.703000000001</c:v>
                </c:pt>
                <c:pt idx="208" formatCode="General">
                  <c:v>-16145.005999999998</c:v>
                </c:pt>
                <c:pt idx="209" formatCode="General">
                  <c:v>-19159.868999999999</c:v>
                </c:pt>
                <c:pt idx="210" formatCode="General">
                  <c:v>-19372.819</c:v>
                </c:pt>
                <c:pt idx="211" formatCode="General">
                  <c:v>-15259.998</c:v>
                </c:pt>
                <c:pt idx="212" formatCode="General">
                  <c:v>-13471.755000000001</c:v>
                </c:pt>
                <c:pt idx="213" formatCode="General">
                  <c:v>-11327.204</c:v>
                </c:pt>
                <c:pt idx="214" formatCode="General">
                  <c:v>-14310.673999999999</c:v>
                </c:pt>
                <c:pt idx="215" formatCode="General">
                  <c:v>-14108.977999999999</c:v>
                </c:pt>
                <c:pt idx="216" formatCode="General">
                  <c:v>-14085.861999999999</c:v>
                </c:pt>
                <c:pt idx="217" formatCode="General">
                  <c:v>-13984.741</c:v>
                </c:pt>
                <c:pt idx="218" formatCode="General">
                  <c:v>-13436.267999999998</c:v>
                </c:pt>
                <c:pt idx="219" formatCode="General">
                  <c:v>-11809.76</c:v>
                </c:pt>
                <c:pt idx="220" formatCode="General">
                  <c:v>-11585.468999999997</c:v>
                </c:pt>
                <c:pt idx="221" formatCode="General">
                  <c:v>-15399.983999999999</c:v>
                </c:pt>
                <c:pt idx="222" formatCode="General">
                  <c:v>-15377.313999999998</c:v>
                </c:pt>
                <c:pt idx="223" formatCode="General">
                  <c:v>-16355.098999999998</c:v>
                </c:pt>
                <c:pt idx="224" formatCode="General">
                  <c:v>-15630.309000000003</c:v>
                </c:pt>
                <c:pt idx="225" formatCode="General">
                  <c:v>-12874.365000000002</c:v>
                </c:pt>
                <c:pt idx="226" formatCode="General">
                  <c:v>-13313.746000000001</c:v>
                </c:pt>
                <c:pt idx="227" formatCode="General">
                  <c:v>-13266.36</c:v>
                </c:pt>
                <c:pt idx="228" formatCode="General">
                  <c:v>-13515.2</c:v>
                </c:pt>
                <c:pt idx="229" formatCode="General">
                  <c:v>-13779.188</c:v>
                </c:pt>
                <c:pt idx="230" formatCode="General">
                  <c:v>-13671.77</c:v>
                </c:pt>
                <c:pt idx="231" formatCode="General">
                  <c:v>-13389.841000000002</c:v>
                </c:pt>
                <c:pt idx="232" formatCode="General">
                  <c:v>-11770.26</c:v>
                </c:pt>
                <c:pt idx="233" formatCode="General">
                  <c:v>-9915.4850000000006</c:v>
                </c:pt>
                <c:pt idx="234" formatCode="General">
                  <c:v>-9901.2010000000009</c:v>
                </c:pt>
                <c:pt idx="235" formatCode="General">
                  <c:v>-10155.597</c:v>
                </c:pt>
                <c:pt idx="236" formatCode="General">
                  <c:v>-12561.982</c:v>
                </c:pt>
                <c:pt idx="237" formatCode="General">
                  <c:v>-11945.221</c:v>
                </c:pt>
                <c:pt idx="238" formatCode="General">
                  <c:v>-11927.901</c:v>
                </c:pt>
                <c:pt idx="239" formatCode="General">
                  <c:v>-11438.384</c:v>
                </c:pt>
                <c:pt idx="240" formatCode="General">
                  <c:v>-11774.147000000001</c:v>
                </c:pt>
                <c:pt idx="241" formatCode="General">
                  <c:v>-12176.433999999999</c:v>
                </c:pt>
                <c:pt idx="242" formatCode="General">
                  <c:v>-9416.6059999999998</c:v>
                </c:pt>
                <c:pt idx="243" formatCode="General">
                  <c:v>-9266.4830000000002</c:v>
                </c:pt>
                <c:pt idx="244" formatCode="General">
                  <c:v>-12252.810000000001</c:v>
                </c:pt>
                <c:pt idx="245" formatCode="General">
                  <c:v>-13015.964000000002</c:v>
                </c:pt>
                <c:pt idx="246" formatCode="General">
                  <c:v>-10997.751</c:v>
                </c:pt>
                <c:pt idx="247" formatCode="General">
                  <c:v>-10282.642</c:v>
                </c:pt>
                <c:pt idx="248" formatCode="General">
                  <c:v>-9580.273000000001</c:v>
                </c:pt>
                <c:pt idx="249" formatCode="General">
                  <c:v>-11171.395</c:v>
                </c:pt>
                <c:pt idx="250" formatCode="General">
                  <c:v>-10696.302000000001</c:v>
                </c:pt>
                <c:pt idx="251" formatCode="General">
                  <c:v>-11732.121000000001</c:v>
                </c:pt>
                <c:pt idx="252" formatCode="General">
                  <c:v>-10647.953000000001</c:v>
                </c:pt>
                <c:pt idx="253" formatCode="General">
                  <c:v>-10099.019</c:v>
                </c:pt>
                <c:pt idx="254" formatCode="General">
                  <c:v>-8608.0319999999992</c:v>
                </c:pt>
                <c:pt idx="255" formatCode="General">
                  <c:v>-8198.6929999999993</c:v>
                </c:pt>
                <c:pt idx="256" formatCode="General">
                  <c:v>-7728.96</c:v>
                </c:pt>
                <c:pt idx="257" formatCode="General">
                  <c:v>-5844.1180000000004</c:v>
                </c:pt>
                <c:pt idx="258" formatCode="General">
                  <c:v>-5854.1290000000008</c:v>
                </c:pt>
                <c:pt idx="259" formatCode="General">
                  <c:v>-5106.0190000000002</c:v>
                </c:pt>
                <c:pt idx="260" formatCode="General">
                  <c:v>-3670.73</c:v>
                </c:pt>
                <c:pt idx="261" formatCode="General">
                  <c:v>-3156.08</c:v>
                </c:pt>
                <c:pt idx="262" formatCode="General">
                  <c:v>-2887.337</c:v>
                </c:pt>
                <c:pt idx="263" formatCode="General">
                  <c:v>-2872.4929999999999</c:v>
                </c:pt>
                <c:pt idx="264" formatCode="General">
                  <c:v>-5449.8680000000004</c:v>
                </c:pt>
                <c:pt idx="265" formatCode="General">
                  <c:v>-11294.74</c:v>
                </c:pt>
                <c:pt idx="266" formatCode="General">
                  <c:v>-10120.876999999999</c:v>
                </c:pt>
                <c:pt idx="267" formatCode="General">
                  <c:v>-8907.1219999999994</c:v>
                </c:pt>
                <c:pt idx="268" formatCode="General">
                  <c:v>-11492.435999999998</c:v>
                </c:pt>
                <c:pt idx="269" formatCode="General">
                  <c:v>-12543.412</c:v>
                </c:pt>
                <c:pt idx="270" formatCode="General">
                  <c:v>-12946.477999999999</c:v>
                </c:pt>
                <c:pt idx="271" formatCode="General">
                  <c:v>-14170.949999999999</c:v>
                </c:pt>
                <c:pt idx="272" formatCode="General">
                  <c:v>-13738.928</c:v>
                </c:pt>
                <c:pt idx="273" formatCode="General">
                  <c:v>-7767.9490000000005</c:v>
                </c:pt>
                <c:pt idx="274" formatCode="General">
                  <c:v>-6753.223</c:v>
                </c:pt>
                <c:pt idx="275" formatCode="General">
                  <c:v>-8148.098</c:v>
                </c:pt>
                <c:pt idx="276" formatCode="General">
                  <c:v>-5778.3789999999999</c:v>
                </c:pt>
                <c:pt idx="277" formatCode="General">
                  <c:v>-5807.107</c:v>
                </c:pt>
                <c:pt idx="278" formatCode="General">
                  <c:v>-6210.6779999999999</c:v>
                </c:pt>
                <c:pt idx="279" formatCode="General">
                  <c:v>-5355.9849999999997</c:v>
                </c:pt>
                <c:pt idx="280" formatCode="General">
                  <c:v>-3377.7</c:v>
                </c:pt>
                <c:pt idx="281" formatCode="General">
                  <c:v>-3246.4720000000002</c:v>
                </c:pt>
                <c:pt idx="282" formatCode="General">
                  <c:v>-100.575</c:v>
                </c:pt>
                <c:pt idx="283" formatCode="General">
                  <c:v>-3306.1289999999999</c:v>
                </c:pt>
                <c:pt idx="284" formatCode="General">
                  <c:v>-4051.1779999999999</c:v>
                </c:pt>
                <c:pt idx="285" formatCode="General">
                  <c:v>-5102.058</c:v>
                </c:pt>
                <c:pt idx="286" formatCode="General">
                  <c:v>-6426.1910000000007</c:v>
                </c:pt>
                <c:pt idx="287" formatCode="General">
                  <c:v>-6570.09</c:v>
                </c:pt>
                <c:pt idx="288" formatCode="General">
                  <c:v>-4422.6190000000006</c:v>
                </c:pt>
                <c:pt idx="289" formatCode="General">
                  <c:v>-5870.619999999999</c:v>
                </c:pt>
                <c:pt idx="290" formatCode="General">
                  <c:v>-4693.8729999999996</c:v>
                </c:pt>
                <c:pt idx="291" formatCode="General">
                  <c:v>-4369.0290000000005</c:v>
                </c:pt>
                <c:pt idx="292" formatCode="General">
                  <c:v>-5193.6909999999998</c:v>
                </c:pt>
                <c:pt idx="293" formatCode="General">
                  <c:v>-7643.8089999999993</c:v>
                </c:pt>
                <c:pt idx="294" formatCode="General">
                  <c:v>-6777.875</c:v>
                </c:pt>
                <c:pt idx="295" formatCode="General">
                  <c:v>-3744.1890000000003</c:v>
                </c:pt>
                <c:pt idx="296" formatCode="General">
                  <c:v>-3938.7809999999999</c:v>
                </c:pt>
                <c:pt idx="297" formatCode="General">
                  <c:v>-4230.0619999999999</c:v>
                </c:pt>
                <c:pt idx="298" formatCode="General">
                  <c:v>-4333.5950000000003</c:v>
                </c:pt>
                <c:pt idx="299" formatCode="General">
                  <c:v>-4179.0889999999999</c:v>
                </c:pt>
                <c:pt idx="300" formatCode="General">
                  <c:v>-3904.79</c:v>
                </c:pt>
                <c:pt idx="301" formatCode="General">
                  <c:v>-2819.5279999999998</c:v>
                </c:pt>
                <c:pt idx="302" formatCode="General">
                  <c:v>-194.429</c:v>
                </c:pt>
                <c:pt idx="303" formatCode="General">
                  <c:v>0</c:v>
                </c:pt>
                <c:pt idx="304" formatCode="General">
                  <c:v>-40.627000000000002</c:v>
                </c:pt>
                <c:pt idx="305" formatCode="General">
                  <c:v>0</c:v>
                </c:pt>
                <c:pt idx="306" formatCode="General">
                  <c:v>0</c:v>
                </c:pt>
                <c:pt idx="307" formatCode="General">
                  <c:v>0</c:v>
                </c:pt>
                <c:pt idx="308" formatCode="General">
                  <c:v>0</c:v>
                </c:pt>
                <c:pt idx="309" formatCode="General">
                  <c:v>0</c:v>
                </c:pt>
                <c:pt idx="310" formatCode="General">
                  <c:v>0</c:v>
                </c:pt>
                <c:pt idx="311" formatCode="General">
                  <c:v>0</c:v>
                </c:pt>
                <c:pt idx="312" formatCode="General">
                  <c:v>-1.462</c:v>
                </c:pt>
                <c:pt idx="313" formatCode="General">
                  <c:v>0</c:v>
                </c:pt>
                <c:pt idx="314" formatCode="General">
                  <c:v>-0.01</c:v>
                </c:pt>
                <c:pt idx="315" formatCode="General">
                  <c:v>0</c:v>
                </c:pt>
                <c:pt idx="316" formatCode="General">
                  <c:v>-449.38600000000002</c:v>
                </c:pt>
                <c:pt idx="317" formatCode="General">
                  <c:v>0</c:v>
                </c:pt>
                <c:pt idx="318" formatCode="General">
                  <c:v>0</c:v>
                </c:pt>
                <c:pt idx="319" formatCode="General">
                  <c:v>0</c:v>
                </c:pt>
                <c:pt idx="320" formatCode="General">
                  <c:v>0</c:v>
                </c:pt>
                <c:pt idx="321" formatCode="General">
                  <c:v>0</c:v>
                </c:pt>
                <c:pt idx="322" formatCode="General">
                  <c:v>0</c:v>
                </c:pt>
                <c:pt idx="323" formatCode="General">
                  <c:v>0</c:v>
                </c:pt>
                <c:pt idx="324" formatCode="General">
                  <c:v>0</c:v>
                </c:pt>
                <c:pt idx="325" formatCode="General">
                  <c:v>0</c:v>
                </c:pt>
                <c:pt idx="326" formatCode="General">
                  <c:v>-2.246</c:v>
                </c:pt>
                <c:pt idx="327" formatCode="General">
                  <c:v>0</c:v>
                </c:pt>
                <c:pt idx="328" formatCode="General">
                  <c:v>0</c:v>
                </c:pt>
                <c:pt idx="329" formatCode="General">
                  <c:v>0</c:v>
                </c:pt>
                <c:pt idx="330" formatCode="General">
                  <c:v>0</c:v>
                </c:pt>
                <c:pt idx="331" formatCode="General">
                  <c:v>0</c:v>
                </c:pt>
                <c:pt idx="332" formatCode="General">
                  <c:v>0</c:v>
                </c:pt>
                <c:pt idx="333" formatCode="General">
                  <c:v>0</c:v>
                </c:pt>
                <c:pt idx="334" formatCode="General">
                  <c:v>0</c:v>
                </c:pt>
                <c:pt idx="335" formatCode="General">
                  <c:v>0</c:v>
                </c:pt>
                <c:pt idx="336" formatCode="General">
                  <c:v>0</c:v>
                </c:pt>
                <c:pt idx="337" formatCode="General">
                  <c:v>0</c:v>
                </c:pt>
                <c:pt idx="338" formatCode="General">
                  <c:v>-692.50400000000002</c:v>
                </c:pt>
                <c:pt idx="339" formatCode="General">
                  <c:v>-1096.3800000000001</c:v>
                </c:pt>
                <c:pt idx="340" formatCode="General">
                  <c:v>-24.812999999999999</c:v>
                </c:pt>
                <c:pt idx="341" formatCode="General">
                  <c:v>-310.60700000000003</c:v>
                </c:pt>
                <c:pt idx="342" formatCode="General">
                  <c:v>0</c:v>
                </c:pt>
                <c:pt idx="343" formatCode="General">
                  <c:v>0</c:v>
                </c:pt>
                <c:pt idx="344" formatCode="General">
                  <c:v>0</c:v>
                </c:pt>
                <c:pt idx="345" formatCode="General">
                  <c:v>0</c:v>
                </c:pt>
                <c:pt idx="346" formatCode="General">
                  <c:v>0</c:v>
                </c:pt>
                <c:pt idx="347" formatCode="General">
                  <c:v>0</c:v>
                </c:pt>
                <c:pt idx="348" formatCode="General">
                  <c:v>-1.2E-2</c:v>
                </c:pt>
                <c:pt idx="349" formatCode="General">
                  <c:v>-1567.4190000000001</c:v>
                </c:pt>
                <c:pt idx="350" formatCode="General">
                  <c:v>-1683.4010000000001</c:v>
                </c:pt>
                <c:pt idx="351" formatCode="General">
                  <c:v>-1533.845</c:v>
                </c:pt>
                <c:pt idx="352" formatCode="General">
                  <c:v>0</c:v>
                </c:pt>
                <c:pt idx="353" formatCode="General">
                  <c:v>0</c:v>
                </c:pt>
                <c:pt idx="354" formatCode="General">
                  <c:v>0</c:v>
                </c:pt>
                <c:pt idx="355" formatCode="General">
                  <c:v>-700.88900000000001</c:v>
                </c:pt>
                <c:pt idx="356" formatCode="General">
                  <c:v>-1077.2449999999999</c:v>
                </c:pt>
                <c:pt idx="357" formatCode="General">
                  <c:v>-969.98400000000004</c:v>
                </c:pt>
                <c:pt idx="358" formatCode="General">
                  <c:v>-726.096</c:v>
                </c:pt>
                <c:pt idx="359" formatCode="General">
                  <c:v>-1186.239</c:v>
                </c:pt>
                <c:pt idx="360" formatCode="General">
                  <c:v>-750.11599999999999</c:v>
                </c:pt>
                <c:pt idx="361" formatCode="General">
                  <c:v>0</c:v>
                </c:pt>
                <c:pt idx="362" formatCode="General">
                  <c:v>-637.08299999999997</c:v>
                </c:pt>
                <c:pt idx="363" formatCode="General">
                  <c:v>-552.56600000000003</c:v>
                </c:pt>
                <c:pt idx="364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99472512"/>
        <c:axId val="399474048"/>
      </c:barChart>
      <c:dateAx>
        <c:axId val="399472512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399474048"/>
        <c:crosses val="autoZero"/>
        <c:auto val="1"/>
        <c:lblOffset val="100"/>
        <c:baseTimeUnit val="days"/>
        <c:majorUnit val="1"/>
        <c:majorTimeUnit val="months"/>
      </c:dateAx>
      <c:valAx>
        <c:axId val="399474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994725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Podíly ročních skutečných spotřeb plynu na největší roční spotřebě (rok 2010) za posledních deset let</a:t>
            </a:r>
          </a:p>
        </c:rich>
      </c:tx>
      <c:layout>
        <c:manualLayout>
          <c:xMode val="edge"/>
          <c:yMode val="edge"/>
          <c:x val="0.13717930828266717"/>
          <c:y val="5.27472405763339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20532243596133"/>
          <c:y val="0.1758241352544466"/>
          <c:w val="0.81803515066945742"/>
          <c:h val="0.668242007847017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'15'!$G$20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chemeClr val="tx2">
                <a:lumMod val="75000"/>
                <a:alpha val="8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tx1">
                  <a:lumMod val="75000"/>
                  <a:lumOff val="25000"/>
                  <a:alpha val="80000"/>
                </a:schemeClr>
              </a:solidFill>
            </c:spPr>
          </c:dPt>
          <c:dLbls>
            <c:numFmt formatCode="#,##0" sourceLinked="0"/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'15'!$F$21:$F$30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'15'!$G$21:$G$30</c:f>
              <c:numCache>
                <c:formatCode>0.0</c:formatCode>
                <c:ptCount val="10"/>
                <c:pt idx="0">
                  <c:v>8685.2000000000007</c:v>
                </c:pt>
                <c:pt idx="1">
                  <c:v>8161.3</c:v>
                </c:pt>
                <c:pt idx="2">
                  <c:v>8979.2000000000007</c:v>
                </c:pt>
                <c:pt idx="3">
                  <c:v>8085.8</c:v>
                </c:pt>
                <c:pt idx="4">
                  <c:v>8158.2250050503235</c:v>
                </c:pt>
                <c:pt idx="5">
                  <c:v>8277.0944147694499</c:v>
                </c:pt>
                <c:pt idx="6">
                  <c:v>7280.4197495994158</c:v>
                </c:pt>
                <c:pt idx="7">
                  <c:v>7607.5646329449373</c:v>
                </c:pt>
                <c:pt idx="8">
                  <c:v>8255.1342335338559</c:v>
                </c:pt>
                <c:pt idx="9">
                  <c:v>8527.4827534189189</c:v>
                </c:pt>
              </c:numCache>
            </c:numRef>
          </c:val>
        </c:ser>
        <c:ser>
          <c:idx val="1"/>
          <c:order val="1"/>
          <c:tx>
            <c:strRef>
              <c:f>'15'!$H$20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'15'!$F$21:$F$30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'15'!$H$21:$H$30</c:f>
              <c:numCache>
                <c:formatCode>#,##0.0</c:formatCode>
                <c:ptCount val="10"/>
                <c:pt idx="0">
                  <c:v>294</c:v>
                </c:pt>
                <c:pt idx="1">
                  <c:v>817.90000000000055</c:v>
                </c:pt>
                <c:pt idx="2">
                  <c:v>0</c:v>
                </c:pt>
                <c:pt idx="3">
                  <c:v>893.40000000000055</c:v>
                </c:pt>
                <c:pt idx="4">
                  <c:v>820.97499494967724</c:v>
                </c:pt>
                <c:pt idx="5">
                  <c:v>702.10558523055079</c:v>
                </c:pt>
                <c:pt idx="6">
                  <c:v>1698.7802504005849</c:v>
                </c:pt>
                <c:pt idx="7">
                  <c:v>1371.6353670550634</c:v>
                </c:pt>
                <c:pt idx="8">
                  <c:v>724.06576646614485</c:v>
                </c:pt>
                <c:pt idx="9">
                  <c:v>451.71724658108178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1987840"/>
        <c:axId val="402399232"/>
      </c:barChart>
      <c:catAx>
        <c:axId val="4019878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402399232"/>
        <c:crosses val="autoZero"/>
        <c:auto val="1"/>
        <c:lblAlgn val="ctr"/>
        <c:lblOffset val="100"/>
        <c:noMultiLvlLbl val="0"/>
      </c:catAx>
      <c:valAx>
        <c:axId val="402399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94048307252732644"/>
              <c:y val="0.4515565281517053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4019878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M</a:t>
            </a:r>
            <a:r>
              <a:rPr lang="en-US" sz="1000" b="0"/>
              <a:t>eziroční změna</a:t>
            </a:r>
            <a:r>
              <a:rPr lang="cs-CZ" sz="1000" b="0"/>
              <a:t> skutečné spotřeby zemního plynu (%)</a:t>
            </a:r>
            <a:endParaRPr lang="en-US" sz="1000" b="0"/>
          </a:p>
        </c:rich>
      </c:tx>
      <c:layout>
        <c:manualLayout>
          <c:xMode val="edge"/>
          <c:yMode val="edge"/>
          <c:x val="0.30498936841755542"/>
          <c:y val="1.90023705581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39954815774611"/>
          <c:y val="0.12335730491522998"/>
          <c:w val="0.81687049403634671"/>
          <c:h val="0.74713430785735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'15'!$D$47</c:f>
              <c:strCache>
                <c:ptCount val="1"/>
                <c:pt idx="0">
                  <c:v>meziroční změna</c:v>
                </c:pt>
              </c:strCache>
            </c:strRef>
          </c:tx>
          <c:spPr>
            <a:solidFill>
              <a:schemeClr val="tx2">
                <a:lumMod val="75000"/>
                <a:alpha val="8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8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8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8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'15'!$C$48:$C$57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'15'!$D$48:$D$57</c:f>
              <c:numCache>
                <c:formatCode>0.0%</c:formatCode>
                <c:ptCount val="10"/>
                <c:pt idx="0">
                  <c:v>4.0000000000000001E-3</c:v>
                </c:pt>
                <c:pt idx="1">
                  <c:v>-0.06</c:v>
                </c:pt>
                <c:pt idx="2">
                  <c:v>0.1</c:v>
                </c:pt>
                <c:pt idx="3">
                  <c:v>-0.1</c:v>
                </c:pt>
                <c:pt idx="4">
                  <c:v>8.9605550404244193E-3</c:v>
                </c:pt>
                <c:pt idx="5">
                  <c:v>1.4570499054088446E-2</c:v>
                </c:pt>
                <c:pt idx="6">
                  <c:v>-0.1204135914399613</c:v>
                </c:pt>
                <c:pt idx="7">
                  <c:v>4.4934294270935982E-2</c:v>
                </c:pt>
                <c:pt idx="8">
                  <c:v>8.5121800711963222E-2</c:v>
                </c:pt>
                <c:pt idx="9">
                  <c:v>3.2991410215806531E-2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02434688"/>
        <c:axId val="402444672"/>
      </c:barChart>
      <c:catAx>
        <c:axId val="402434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402444672"/>
        <c:crosses val="autoZero"/>
        <c:auto val="1"/>
        <c:lblAlgn val="ctr"/>
        <c:lblOffset val="100"/>
        <c:noMultiLvlLbl val="0"/>
      </c:catAx>
      <c:valAx>
        <c:axId val="402444672"/>
        <c:scaling>
          <c:orientation val="minMax"/>
          <c:max val="0.15000000000000002"/>
          <c:min val="-0.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402434688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Průběhy ročních s</a:t>
            </a:r>
            <a:r>
              <a:rPr lang="en-US" sz="1000" b="0"/>
              <a:t>potřeb</a:t>
            </a:r>
            <a:r>
              <a:rPr lang="cs-CZ" sz="1000" b="0"/>
              <a:t> </a:t>
            </a:r>
            <a:r>
              <a:rPr lang="en-US" sz="1000" b="0"/>
              <a:t>zemního plynu</a:t>
            </a:r>
            <a:r>
              <a:rPr lang="cs-CZ" sz="1000" b="0"/>
              <a:t> a průměrných teplot</a:t>
            </a:r>
            <a:endParaRPr lang="en-US" sz="1000" b="0"/>
          </a:p>
        </c:rich>
      </c:tx>
      <c:layout>
        <c:manualLayout>
          <c:xMode val="edge"/>
          <c:yMode val="edge"/>
          <c:x val="0.28795552729821811"/>
          <c:y val="4.5490012900929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04721148986811"/>
          <c:y val="0.13658665806689393"/>
          <c:w val="0.78141259516473482"/>
          <c:h val="0.68061034743538418"/>
        </c:manualLayout>
      </c:layout>
      <c:lineChart>
        <c:grouping val="standard"/>
        <c:varyColors val="0"/>
        <c:ser>
          <c:idx val="1"/>
          <c:order val="0"/>
          <c:tx>
            <c:strRef>
              <c:f>'15'!$C$20</c:f>
              <c:strCache>
                <c:ptCount val="1"/>
                <c:pt idx="0">
                  <c:v>skutečnost</c:v>
                </c:pt>
              </c:strCache>
            </c:strRef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Pt>
            <c:idx val="9"/>
            <c:bubble3D val="0"/>
          </c:dPt>
          <c:cat>
            <c:numRef>
              <c:f>'15'!$B$21:$B$30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'15'!$C$21:$C$30</c:f>
              <c:numCache>
                <c:formatCode>#,##0.0</c:formatCode>
                <c:ptCount val="10"/>
                <c:pt idx="0">
                  <c:v>8685.2000000000007</c:v>
                </c:pt>
                <c:pt idx="1">
                  <c:v>8161.3</c:v>
                </c:pt>
                <c:pt idx="2">
                  <c:v>8979.2000000000007</c:v>
                </c:pt>
                <c:pt idx="3">
                  <c:v>8085.8</c:v>
                </c:pt>
                <c:pt idx="4">
                  <c:v>8158.2250050503235</c:v>
                </c:pt>
                <c:pt idx="5">
                  <c:v>8277.0944147694499</c:v>
                </c:pt>
                <c:pt idx="6">
                  <c:v>7280.4197495994158</c:v>
                </c:pt>
                <c:pt idx="7">
                  <c:v>7607.5646329449373</c:v>
                </c:pt>
                <c:pt idx="8">
                  <c:v>8255.1342335338559</c:v>
                </c:pt>
                <c:pt idx="9">
                  <c:v>8527.4827534189189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'15'!$D$20</c:f>
              <c:strCache>
                <c:ptCount val="1"/>
                <c:pt idx="0">
                  <c:v>přepočet</c:v>
                </c:pt>
              </c:strCache>
            </c:strRef>
          </c:tx>
          <c:spPr>
            <a:ln w="38100" cmpd="sng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'15'!$B$21:$B$30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'15'!$D$21:$D$30</c:f>
              <c:numCache>
                <c:formatCode>#,##0.0</c:formatCode>
                <c:ptCount val="10"/>
                <c:pt idx="0">
                  <c:v>9177.9</c:v>
                </c:pt>
                <c:pt idx="1">
                  <c:v>8312.5</c:v>
                </c:pt>
                <c:pt idx="2">
                  <c:v>8668.2000000000007</c:v>
                </c:pt>
                <c:pt idx="3">
                  <c:v>8384.4</c:v>
                </c:pt>
                <c:pt idx="4">
                  <c:v>8252.4311379860101</c:v>
                </c:pt>
                <c:pt idx="5">
                  <c:v>8353.3381749207947</c:v>
                </c:pt>
                <c:pt idx="6">
                  <c:v>8040.7391621005245</c:v>
                </c:pt>
                <c:pt idx="7">
                  <c:v>8085.3660724135771</c:v>
                </c:pt>
                <c:pt idx="8">
                  <c:v>8432.6727866868077</c:v>
                </c:pt>
                <c:pt idx="9">
                  <c:v>8733.122113124442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028608"/>
        <c:axId val="403034496"/>
      </c:lineChart>
      <c:lineChart>
        <c:grouping val="standard"/>
        <c:varyColors val="0"/>
        <c:ser>
          <c:idx val="0"/>
          <c:order val="2"/>
          <c:tx>
            <c:strRef>
              <c:f>'15'!$E$20</c:f>
              <c:strCache>
                <c:ptCount val="1"/>
                <c:pt idx="0">
                  <c:v>průměr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ysDash"/>
            </a:ln>
            <a:effectLst/>
          </c:spPr>
          <c:marker>
            <c:symbol val="none"/>
          </c:marker>
          <c:dPt>
            <c:idx val="7"/>
            <c:bubble3D val="0"/>
          </c:dPt>
          <c:dPt>
            <c:idx val="9"/>
            <c:bubble3D val="0"/>
          </c:dPt>
          <c:cat>
            <c:numRef>
              <c:f>'15'!$B$21:$B$30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'15'!$E$21:$E$30</c:f>
              <c:numCache>
                <c:formatCode>#,##0.0</c:formatCode>
                <c:ptCount val="10"/>
                <c:pt idx="0">
                  <c:v>9.3000000000000007</c:v>
                </c:pt>
                <c:pt idx="1">
                  <c:v>8.8000000000000007</c:v>
                </c:pt>
                <c:pt idx="2">
                  <c:v>7.6</c:v>
                </c:pt>
                <c:pt idx="3">
                  <c:v>8.9</c:v>
                </c:pt>
                <c:pt idx="4">
                  <c:v>8.6999999999999993</c:v>
                </c:pt>
                <c:pt idx="5">
                  <c:v>8.3000000000000007</c:v>
                </c:pt>
                <c:pt idx="6">
                  <c:v>9.6999999999999993</c:v>
                </c:pt>
                <c:pt idx="7">
                  <c:v>9.8000000000000007</c:v>
                </c:pt>
                <c:pt idx="8">
                  <c:v>8.9722459037378375</c:v>
                </c:pt>
                <c:pt idx="9">
                  <c:v>8.8161872759856621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12320"/>
        <c:axId val="403036416"/>
      </c:lineChart>
      <c:dateAx>
        <c:axId val="403028608"/>
        <c:scaling>
          <c:orientation val="minMax"/>
          <c:max val="2017"/>
          <c:min val="2008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03034496"/>
        <c:crosses val="autoZero"/>
        <c:auto val="0"/>
        <c:lblOffset val="100"/>
        <c:baseTimeUnit val="days"/>
      </c:dateAx>
      <c:valAx>
        <c:axId val="403034496"/>
        <c:scaling>
          <c:orientation val="minMax"/>
          <c:max val="9400"/>
          <c:min val="7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50000"/>
                      </a:schemeClr>
                    </a:solidFill>
                  </a:rPr>
                  <a:t>množství plynu</a:t>
                </a:r>
                <a:r>
                  <a:rPr lang="en-US" b="0">
                    <a:solidFill>
                      <a:schemeClr val="accent1">
                        <a:lumMod val="50000"/>
                      </a:schemeClr>
                    </a:solidFill>
                  </a:rPr>
                  <a:t> (mil. m</a:t>
                </a:r>
                <a:r>
                  <a:rPr lang="en-US" b="0" baseline="30000">
                    <a:solidFill>
                      <a:schemeClr val="accent1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1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0273552762426439E-2"/>
              <c:y val="0.246554562035677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cs-CZ"/>
          </a:p>
        </c:txPr>
        <c:crossAx val="403028608"/>
        <c:crosses val="autoZero"/>
        <c:crossBetween val="midCat"/>
        <c:majorUnit val="300"/>
      </c:valAx>
      <c:valAx>
        <c:axId val="403036416"/>
        <c:scaling>
          <c:orientation val="minMax"/>
          <c:max val="11"/>
          <c:min val="7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3">
                        <a:lumMod val="50000"/>
                      </a:schemeClr>
                    </a:solidFill>
                  </a:rPr>
                  <a:t>průměrná teplota (°C)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  <c:crossAx val="403112320"/>
        <c:crosses val="max"/>
        <c:crossBetween val="between"/>
        <c:majorUnit val="0.5"/>
      </c:valAx>
      <c:catAx>
        <c:axId val="403112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03641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egendEntry>
        <c:idx val="2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.28609282535335256"/>
          <c:y val="0.91542728769073356"/>
          <c:w val="0.42781434929329487"/>
          <c:h val="8.4572712309266426E-2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</a:rPr>
              <a:t>Průběh d</a:t>
            </a:r>
            <a:r>
              <a:rPr lang="en-US" sz="1000" b="0" i="0" baseline="0">
                <a:effectLst/>
              </a:rPr>
              <a:t>enní</a:t>
            </a:r>
            <a:r>
              <a:rPr lang="cs-CZ" sz="1000" b="0" i="0" baseline="0">
                <a:effectLst/>
              </a:rPr>
              <a:t>ch</a:t>
            </a:r>
            <a:r>
              <a:rPr lang="en-US" sz="1000" b="0" i="0" baseline="0">
                <a:effectLst/>
              </a:rPr>
              <a:t> spotřeb zemního plynu a průměrn</a:t>
            </a:r>
            <a:r>
              <a:rPr lang="cs-CZ" sz="1000" b="0" i="0" baseline="0">
                <a:effectLst/>
              </a:rPr>
              <a:t>ých</a:t>
            </a:r>
            <a:r>
              <a:rPr lang="en-US" sz="1000" b="0" i="0" baseline="0">
                <a:effectLst/>
              </a:rPr>
              <a:t> teplot</a:t>
            </a:r>
            <a:r>
              <a:rPr lang="cs-CZ" sz="1000" b="0" i="0" baseline="0">
                <a:effectLst/>
              </a:rPr>
              <a:t> </a:t>
            </a:r>
            <a:endParaRPr lang="cs-CZ" sz="1000">
              <a:effectLst/>
            </a:endParaRPr>
          </a:p>
          <a:p>
            <a:pPr>
              <a:defRPr sz="1000"/>
            </a:pPr>
            <a:r>
              <a:rPr lang="cs-CZ" sz="1000" b="0" i="0" baseline="0">
                <a:effectLst/>
              </a:rPr>
              <a:t>v období od 1.1. do 31.12. 2017</a:t>
            </a:r>
            <a:endParaRPr lang="cs-CZ" sz="1000">
              <a:effectLst/>
            </a:endParaRPr>
          </a:p>
        </c:rich>
      </c:tx>
      <c:layout>
        <c:manualLayout>
          <c:xMode val="edge"/>
          <c:yMode val="edge"/>
          <c:x val="0.20443564356435645"/>
          <c:y val="4.318487917159840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'16'!$P$5</c:f>
              <c:strCache>
                <c:ptCount val="1"/>
                <c:pt idx="0">
                  <c:v>spotřeba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'16'!$O$6:$O$370</c:f>
              <c:numCache>
                <c:formatCode>d/m;@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'16'!$P$6:$P$370</c:f>
              <c:numCache>
                <c:formatCode>0.000</c:formatCode>
                <c:ptCount val="365"/>
                <c:pt idx="0">
                  <c:v>39.578944942835477</c:v>
                </c:pt>
                <c:pt idx="1">
                  <c:v>45.682125046060321</c:v>
                </c:pt>
                <c:pt idx="2">
                  <c:v>42.294086666028321</c:v>
                </c:pt>
                <c:pt idx="3">
                  <c:v>41.22904468366589</c:v>
                </c:pt>
                <c:pt idx="4">
                  <c:v>47.280801117822215</c:v>
                </c:pt>
                <c:pt idx="5">
                  <c:v>50.739636446154215</c:v>
                </c:pt>
                <c:pt idx="6">
                  <c:v>48.506921645880432</c:v>
                </c:pt>
                <c:pt idx="7">
                  <c:v>47.042336923918477</c:v>
                </c:pt>
                <c:pt idx="8">
                  <c:v>49.251644091997029</c:v>
                </c:pt>
                <c:pt idx="9">
                  <c:v>51.995614436617075</c:v>
                </c:pt>
                <c:pt idx="10">
                  <c:v>50.829635811926771</c:v>
                </c:pt>
                <c:pt idx="11">
                  <c:v>43.612045645635149</c:v>
                </c:pt>
                <c:pt idx="12">
                  <c:v>40.971163769777718</c:v>
                </c:pt>
                <c:pt idx="13">
                  <c:v>37.9260077860677</c:v>
                </c:pt>
                <c:pt idx="14">
                  <c:v>39.275688593196016</c:v>
                </c:pt>
                <c:pt idx="15">
                  <c:v>47.604631609224157</c:v>
                </c:pt>
                <c:pt idx="16">
                  <c:v>48.763168136318242</c:v>
                </c:pt>
                <c:pt idx="17">
                  <c:v>50.914353799852158</c:v>
                </c:pt>
                <c:pt idx="18">
                  <c:v>54.886108595098101</c:v>
                </c:pt>
                <c:pt idx="19">
                  <c:v>52.420924068072871</c:v>
                </c:pt>
                <c:pt idx="20">
                  <c:v>46.317202685997891</c:v>
                </c:pt>
                <c:pt idx="21">
                  <c:v>45.246528958579553</c:v>
                </c:pt>
                <c:pt idx="22">
                  <c:v>50.936372939433603</c:v>
                </c:pt>
                <c:pt idx="23">
                  <c:v>51.017949138054838</c:v>
                </c:pt>
                <c:pt idx="24">
                  <c:v>48.146990453078672</c:v>
                </c:pt>
                <c:pt idx="25">
                  <c:v>46.198378519408145</c:v>
                </c:pt>
                <c:pt idx="26">
                  <c:v>46.661457251326262</c:v>
                </c:pt>
                <c:pt idx="27">
                  <c:v>44.627866695508438</c:v>
                </c:pt>
                <c:pt idx="28">
                  <c:v>45.718578562225112</c:v>
                </c:pt>
                <c:pt idx="29">
                  <c:v>50.743394891230793</c:v>
                </c:pt>
                <c:pt idx="30">
                  <c:v>49.263468509195853</c:v>
                </c:pt>
                <c:pt idx="31">
                  <c:v>45.852518113979073</c:v>
                </c:pt>
                <c:pt idx="32">
                  <c:v>43.377608413477567</c:v>
                </c:pt>
                <c:pt idx="33">
                  <c:v>40.191160813082753</c:v>
                </c:pt>
                <c:pt idx="34">
                  <c:v>33.820725135271729</c:v>
                </c:pt>
                <c:pt idx="35">
                  <c:v>33.703265188189853</c:v>
                </c:pt>
                <c:pt idx="36">
                  <c:v>40.389762244342954</c:v>
                </c:pt>
                <c:pt idx="37">
                  <c:v>42.340319251949623</c:v>
                </c:pt>
                <c:pt idx="38">
                  <c:v>46.445680672516012</c:v>
                </c:pt>
                <c:pt idx="39">
                  <c:v>45.881798300340904</c:v>
                </c:pt>
                <c:pt idx="40">
                  <c:v>42.679452677903392</c:v>
                </c:pt>
                <c:pt idx="41">
                  <c:v>36.390041870737164</c:v>
                </c:pt>
                <c:pt idx="42">
                  <c:v>36.846279671709524</c:v>
                </c:pt>
                <c:pt idx="43">
                  <c:v>42.112328399892021</c:v>
                </c:pt>
                <c:pt idx="44">
                  <c:v>41.736570968305749</c:v>
                </c:pt>
                <c:pt idx="45">
                  <c:v>39.284182754802494</c:v>
                </c:pt>
                <c:pt idx="46">
                  <c:v>37.102327160767572</c:v>
                </c:pt>
                <c:pt idx="47">
                  <c:v>37.096843471403211</c:v>
                </c:pt>
                <c:pt idx="48">
                  <c:v>32.996472211262791</c:v>
                </c:pt>
                <c:pt idx="49">
                  <c:v>31.912672948467279</c:v>
                </c:pt>
                <c:pt idx="50">
                  <c:v>33.274419135969964</c:v>
                </c:pt>
                <c:pt idx="51">
                  <c:v>32.106712537408313</c:v>
                </c:pt>
                <c:pt idx="52">
                  <c:v>30.367758571637026</c:v>
                </c:pt>
                <c:pt idx="53">
                  <c:v>27.993366334471432</c:v>
                </c:pt>
                <c:pt idx="54">
                  <c:v>30.449492185441727</c:v>
                </c:pt>
                <c:pt idx="55">
                  <c:v>28.506715590143251</c:v>
                </c:pt>
                <c:pt idx="56">
                  <c:v>29.588540521020015</c:v>
                </c:pt>
                <c:pt idx="57">
                  <c:v>28.900562247505579</c:v>
                </c:pt>
                <c:pt idx="58">
                  <c:v>29.762830622239413</c:v>
                </c:pt>
                <c:pt idx="59">
                  <c:v>30.475560836612345</c:v>
                </c:pt>
                <c:pt idx="60">
                  <c:v>29.327362249490374</c:v>
                </c:pt>
                <c:pt idx="61">
                  <c:v>28.854621390779926</c:v>
                </c:pt>
                <c:pt idx="62">
                  <c:v>21.692712757684099</c:v>
                </c:pt>
                <c:pt idx="63">
                  <c:v>23.408619337493647</c:v>
                </c:pt>
                <c:pt idx="64">
                  <c:v>30.341368150367693</c:v>
                </c:pt>
                <c:pt idx="65">
                  <c:v>32.408470185623251</c:v>
                </c:pt>
                <c:pt idx="66">
                  <c:v>29.329652488563372</c:v>
                </c:pt>
                <c:pt idx="67">
                  <c:v>30.572088785074673</c:v>
                </c:pt>
                <c:pt idx="68">
                  <c:v>30.97669962047588</c:v>
                </c:pt>
                <c:pt idx="69">
                  <c:v>26.148949074012183</c:v>
                </c:pt>
                <c:pt idx="70">
                  <c:v>28.564017570307779</c:v>
                </c:pt>
                <c:pt idx="71">
                  <c:v>30.781549714968246</c:v>
                </c:pt>
                <c:pt idx="72">
                  <c:v>28.779244479764689</c:v>
                </c:pt>
                <c:pt idx="73">
                  <c:v>28.001039947350513</c:v>
                </c:pt>
                <c:pt idx="74">
                  <c:v>25.836046302313072</c:v>
                </c:pt>
                <c:pt idx="75">
                  <c:v>24.360476891797344</c:v>
                </c:pt>
                <c:pt idx="76">
                  <c:v>24.559435062782352</c:v>
                </c:pt>
                <c:pt idx="77">
                  <c:v>24.403234857206794</c:v>
                </c:pt>
                <c:pt idx="78">
                  <c:v>24.129103279619041</c:v>
                </c:pt>
                <c:pt idx="79">
                  <c:v>23.534278094388771</c:v>
                </c:pt>
                <c:pt idx="80">
                  <c:v>29.432150230916577</c:v>
                </c:pt>
                <c:pt idx="81">
                  <c:v>26.383947083859013</c:v>
                </c:pt>
                <c:pt idx="82">
                  <c:v>25.451546315586935</c:v>
                </c:pt>
                <c:pt idx="83">
                  <c:v>21.343139743532468</c:v>
                </c:pt>
                <c:pt idx="84">
                  <c:v>23.268566965548239</c:v>
                </c:pt>
                <c:pt idx="85">
                  <c:v>25.015999746449971</c:v>
                </c:pt>
                <c:pt idx="86">
                  <c:v>21.247834927613454</c:v>
                </c:pt>
                <c:pt idx="87">
                  <c:v>19.255150826379019</c:v>
                </c:pt>
                <c:pt idx="88">
                  <c:v>19.078914086186497</c:v>
                </c:pt>
                <c:pt idx="89">
                  <c:v>16.518171639868264</c:v>
                </c:pt>
                <c:pt idx="90">
                  <c:v>12.914201111614561</c:v>
                </c:pt>
                <c:pt idx="91">
                  <c:v>13.457431666727679</c:v>
                </c:pt>
                <c:pt idx="92">
                  <c:v>17.70980134348487</c:v>
                </c:pt>
                <c:pt idx="93">
                  <c:v>21.295822839637331</c:v>
                </c:pt>
                <c:pt idx="94">
                  <c:v>20.281092485942622</c:v>
                </c:pt>
                <c:pt idx="95">
                  <c:v>22.841812004851782</c:v>
                </c:pt>
                <c:pt idx="96">
                  <c:v>23.66037906068787</c:v>
                </c:pt>
                <c:pt idx="97">
                  <c:v>18.723522495456784</c:v>
                </c:pt>
                <c:pt idx="98">
                  <c:v>16.883420269237998</c:v>
                </c:pt>
                <c:pt idx="99">
                  <c:v>17.238490687665731</c:v>
                </c:pt>
                <c:pt idx="100">
                  <c:v>21.296070309897861</c:v>
                </c:pt>
                <c:pt idx="101">
                  <c:v>21.688678214946329</c:v>
                </c:pt>
                <c:pt idx="102">
                  <c:v>21.318256526473569</c:v>
                </c:pt>
                <c:pt idx="103">
                  <c:v>17.983224821988607</c:v>
                </c:pt>
                <c:pt idx="104">
                  <c:v>17.860398645893518</c:v>
                </c:pt>
                <c:pt idx="105">
                  <c:v>18.789179473807486</c:v>
                </c:pt>
                <c:pt idx="106">
                  <c:v>23.103981873457638</c:v>
                </c:pt>
                <c:pt idx="107">
                  <c:v>27.908104990849438</c:v>
                </c:pt>
                <c:pt idx="108">
                  <c:v>31.21254607184461</c:v>
                </c:pt>
                <c:pt idx="109">
                  <c:v>31.528864331500799</c:v>
                </c:pt>
                <c:pt idx="110">
                  <c:v>26.065586409361732</c:v>
                </c:pt>
                <c:pt idx="111">
                  <c:v>23.231177674813942</c:v>
                </c:pt>
                <c:pt idx="112">
                  <c:v>24.352728864271263</c:v>
                </c:pt>
                <c:pt idx="113">
                  <c:v>22.983716437019705</c:v>
                </c:pt>
                <c:pt idx="114">
                  <c:v>22.366003239632384</c:v>
                </c:pt>
                <c:pt idx="115">
                  <c:v>28.468413507886215</c:v>
                </c:pt>
                <c:pt idx="116">
                  <c:v>29.068711609433826</c:v>
                </c:pt>
                <c:pt idx="117">
                  <c:v>27.464888840120111</c:v>
                </c:pt>
                <c:pt idx="118">
                  <c:v>21.44448766540301</c:v>
                </c:pt>
                <c:pt idx="119">
                  <c:v>18.809671955299258</c:v>
                </c:pt>
                <c:pt idx="120">
                  <c:v>17.992894749548793</c:v>
                </c:pt>
                <c:pt idx="121">
                  <c:v>20.697542704167834</c:v>
                </c:pt>
                <c:pt idx="122">
                  <c:v>18.575012491982854</c:v>
                </c:pt>
                <c:pt idx="123">
                  <c:v>18.143586664798708</c:v>
                </c:pt>
                <c:pt idx="124">
                  <c:v>17.552941743489011</c:v>
                </c:pt>
                <c:pt idx="125">
                  <c:v>13.886366246443469</c:v>
                </c:pt>
                <c:pt idx="126">
                  <c:v>13.458082547416897</c:v>
                </c:pt>
                <c:pt idx="127">
                  <c:v>15.701267321850901</c:v>
                </c:pt>
                <c:pt idx="128">
                  <c:v>22.468749241411775</c:v>
                </c:pt>
                <c:pt idx="129">
                  <c:v>20.237090126048571</c:v>
                </c:pt>
                <c:pt idx="130">
                  <c:v>16.401659861326927</c:v>
                </c:pt>
                <c:pt idx="131">
                  <c:v>13.817556124463705</c:v>
                </c:pt>
                <c:pt idx="132">
                  <c:v>11.830210394278238</c:v>
                </c:pt>
                <c:pt idx="133">
                  <c:v>11.768947542888734</c:v>
                </c:pt>
                <c:pt idx="134">
                  <c:v>13.341338742040787</c:v>
                </c:pt>
                <c:pt idx="135">
                  <c:v>12.75162610753036</c:v>
                </c:pt>
                <c:pt idx="136">
                  <c:v>12.254045126981016</c:v>
                </c:pt>
                <c:pt idx="137">
                  <c:v>11.677782663225351</c:v>
                </c:pt>
                <c:pt idx="138">
                  <c:v>10.617689749692408</c:v>
                </c:pt>
                <c:pt idx="139">
                  <c:v>9.7834775951259179</c:v>
                </c:pt>
                <c:pt idx="140">
                  <c:v>9.9670306089681642</c:v>
                </c:pt>
                <c:pt idx="141">
                  <c:v>11.651360758985636</c:v>
                </c:pt>
                <c:pt idx="142">
                  <c:v>11.459481550891937</c:v>
                </c:pt>
                <c:pt idx="143">
                  <c:v>12.175376968548306</c:v>
                </c:pt>
                <c:pt idx="144">
                  <c:v>12.449983040729547</c:v>
                </c:pt>
                <c:pt idx="145">
                  <c:v>11.295351348962145</c:v>
                </c:pt>
                <c:pt idx="146">
                  <c:v>9.4462637866360808</c:v>
                </c:pt>
                <c:pt idx="147">
                  <c:v>9.3971368295736859</c:v>
                </c:pt>
                <c:pt idx="148">
                  <c:v>13.001246625629593</c:v>
                </c:pt>
                <c:pt idx="149">
                  <c:v>10.825032297585738</c:v>
                </c:pt>
                <c:pt idx="150">
                  <c:v>11.119589962580726</c:v>
                </c:pt>
                <c:pt idx="151">
                  <c:v>12.894997852462319</c:v>
                </c:pt>
                <c:pt idx="152">
                  <c:v>10.395611657203151</c:v>
                </c:pt>
                <c:pt idx="153">
                  <c:v>8.685953631103045</c:v>
                </c:pt>
                <c:pt idx="154">
                  <c:v>9.2819326402634719</c:v>
                </c:pt>
                <c:pt idx="155">
                  <c:v>11.587661491430966</c:v>
                </c:pt>
                <c:pt idx="156">
                  <c:v>13.42771364330226</c:v>
                </c:pt>
                <c:pt idx="157">
                  <c:v>13.308588433917036</c:v>
                </c:pt>
                <c:pt idx="158">
                  <c:v>11.427617473240009</c:v>
                </c:pt>
                <c:pt idx="159">
                  <c:v>10.548668791561893</c:v>
                </c:pt>
                <c:pt idx="160">
                  <c:v>9.1252500024944556</c:v>
                </c:pt>
                <c:pt idx="161">
                  <c:v>8.9746613396824788</c:v>
                </c:pt>
                <c:pt idx="162">
                  <c:v>11.380389602892727</c:v>
                </c:pt>
                <c:pt idx="163">
                  <c:v>11.050849011276252</c:v>
                </c:pt>
                <c:pt idx="164">
                  <c:v>13.277974543709876</c:v>
                </c:pt>
                <c:pt idx="165">
                  <c:v>10.63268325971217</c:v>
                </c:pt>
                <c:pt idx="166">
                  <c:v>10.260330099660406</c:v>
                </c:pt>
                <c:pt idx="167">
                  <c:v>9.1461463347856231</c:v>
                </c:pt>
                <c:pt idx="168">
                  <c:v>9.4417594617185596</c:v>
                </c:pt>
                <c:pt idx="169">
                  <c:v>13.748361637102519</c:v>
                </c:pt>
                <c:pt idx="170">
                  <c:v>13.637896607876918</c:v>
                </c:pt>
                <c:pt idx="171">
                  <c:v>13.399146208116164</c:v>
                </c:pt>
                <c:pt idx="172">
                  <c:v>13.059180659753872</c:v>
                </c:pt>
                <c:pt idx="173">
                  <c:v>12.184046438710272</c:v>
                </c:pt>
                <c:pt idx="174">
                  <c:v>8.2877401260625394</c:v>
                </c:pt>
                <c:pt idx="175">
                  <c:v>8.6595105075861891</c:v>
                </c:pt>
                <c:pt idx="176">
                  <c:v>12.599378193209468</c:v>
                </c:pt>
                <c:pt idx="177">
                  <c:v>13.754760822558547</c:v>
                </c:pt>
                <c:pt idx="178">
                  <c:v>12.634599281104569</c:v>
                </c:pt>
                <c:pt idx="179">
                  <c:v>12.509221475632318</c:v>
                </c:pt>
                <c:pt idx="180">
                  <c:v>11.850745658989343</c:v>
                </c:pt>
                <c:pt idx="181">
                  <c:v>8.4923245599821922</c:v>
                </c:pt>
                <c:pt idx="182">
                  <c:v>8.6999870429229649</c:v>
                </c:pt>
                <c:pt idx="183">
                  <c:v>11.975166323627022</c:v>
                </c:pt>
                <c:pt idx="184">
                  <c:v>12.837844166041696</c:v>
                </c:pt>
                <c:pt idx="185">
                  <c:v>11.719454784412696</c:v>
                </c:pt>
                <c:pt idx="186">
                  <c:v>10.985650478663215</c:v>
                </c:pt>
                <c:pt idx="187">
                  <c:v>10.862728898296794</c:v>
                </c:pt>
                <c:pt idx="188">
                  <c:v>8.1273028017103908</c:v>
                </c:pt>
                <c:pt idx="189">
                  <c:v>8.6299821589125951</c:v>
                </c:pt>
                <c:pt idx="190">
                  <c:v>12.911103577757618</c:v>
                </c:pt>
                <c:pt idx="191">
                  <c:v>13.463015474328893</c:v>
                </c:pt>
                <c:pt idx="192">
                  <c:v>13.700790340720157</c:v>
                </c:pt>
                <c:pt idx="193">
                  <c:v>14.139373374500213</c:v>
                </c:pt>
                <c:pt idx="194">
                  <c:v>12.9514906246325</c:v>
                </c:pt>
                <c:pt idx="195">
                  <c:v>9.436131689998053</c:v>
                </c:pt>
                <c:pt idx="196">
                  <c:v>9.5948664163565347</c:v>
                </c:pt>
                <c:pt idx="197">
                  <c:v>13.526585099363103</c:v>
                </c:pt>
                <c:pt idx="198">
                  <c:v>13.589649273371254</c:v>
                </c:pt>
                <c:pt idx="199">
                  <c:v>13.442233684317657</c:v>
                </c:pt>
                <c:pt idx="200">
                  <c:v>13.078955356317676</c:v>
                </c:pt>
                <c:pt idx="201">
                  <c:v>11.908070923925022</c:v>
                </c:pt>
                <c:pt idx="202">
                  <c:v>8.3127056014831187</c:v>
                </c:pt>
                <c:pt idx="203">
                  <c:v>8.6258487084508069</c:v>
                </c:pt>
                <c:pt idx="204">
                  <c:v>12.112596664937866</c:v>
                </c:pt>
                <c:pt idx="205">
                  <c:v>12.051612855629569</c:v>
                </c:pt>
                <c:pt idx="206">
                  <c:v>12.240118610727617</c:v>
                </c:pt>
                <c:pt idx="207">
                  <c:v>12.11544366179905</c:v>
                </c:pt>
                <c:pt idx="208">
                  <c:v>11.101876763845752</c:v>
                </c:pt>
                <c:pt idx="209">
                  <c:v>7.8055585825826057</c:v>
                </c:pt>
                <c:pt idx="210">
                  <c:v>7.8980797290159845</c:v>
                </c:pt>
                <c:pt idx="211">
                  <c:v>10.963145171143411</c:v>
                </c:pt>
                <c:pt idx="212">
                  <c:v>10.017272561686079</c:v>
                </c:pt>
                <c:pt idx="213">
                  <c:v>10.260174376416341</c:v>
                </c:pt>
                <c:pt idx="214">
                  <c:v>11.500912013198869</c:v>
                </c:pt>
                <c:pt idx="215">
                  <c:v>9.2212674996349122</c:v>
                </c:pt>
                <c:pt idx="216">
                  <c:v>7.2249207554083377</c:v>
                </c:pt>
                <c:pt idx="217">
                  <c:v>7.8473610822540545</c:v>
                </c:pt>
                <c:pt idx="218">
                  <c:v>10.724974748353068</c:v>
                </c:pt>
                <c:pt idx="219">
                  <c:v>10.316164089873606</c:v>
                </c:pt>
                <c:pt idx="220">
                  <c:v>11.802558257279822</c:v>
                </c:pt>
                <c:pt idx="221">
                  <c:v>11.601295377692898</c:v>
                </c:pt>
                <c:pt idx="222">
                  <c:v>11.321315716472782</c:v>
                </c:pt>
                <c:pt idx="223">
                  <c:v>8.2210754168758129</c:v>
                </c:pt>
                <c:pt idx="224">
                  <c:v>8.5554767040879014</c:v>
                </c:pt>
                <c:pt idx="225">
                  <c:v>10.216131915738924</c:v>
                </c:pt>
                <c:pt idx="226">
                  <c:v>10.233642235552193</c:v>
                </c:pt>
                <c:pt idx="227">
                  <c:v>12.369189151144367</c:v>
                </c:pt>
                <c:pt idx="228">
                  <c:v>10.333725730133134</c:v>
                </c:pt>
                <c:pt idx="229">
                  <c:v>9.5602862531230866</c:v>
                </c:pt>
                <c:pt idx="230">
                  <c:v>8.4374634255367127</c:v>
                </c:pt>
                <c:pt idx="231">
                  <c:v>8.9864858042567661</c:v>
                </c:pt>
                <c:pt idx="232">
                  <c:v>10.92195510743127</c:v>
                </c:pt>
                <c:pt idx="233">
                  <c:v>13.266144022755586</c:v>
                </c:pt>
                <c:pt idx="234">
                  <c:v>13.419884103970487</c:v>
                </c:pt>
                <c:pt idx="235">
                  <c:v>11.048714274751632</c:v>
                </c:pt>
                <c:pt idx="236">
                  <c:v>11.72660710698783</c:v>
                </c:pt>
                <c:pt idx="237">
                  <c:v>8.0969067949212601</c:v>
                </c:pt>
                <c:pt idx="238">
                  <c:v>8.6290083450131991</c:v>
                </c:pt>
                <c:pt idx="239">
                  <c:v>12.386322400730371</c:v>
                </c:pt>
                <c:pt idx="240">
                  <c:v>12.801624132128445</c:v>
                </c:pt>
                <c:pt idx="241">
                  <c:v>12.436900608248957</c:v>
                </c:pt>
                <c:pt idx="242">
                  <c:v>12.370481704836488</c:v>
                </c:pt>
                <c:pt idx="243">
                  <c:v>12.196933598065904</c:v>
                </c:pt>
                <c:pt idx="244">
                  <c:v>9.0461063131957058</c:v>
                </c:pt>
                <c:pt idx="245">
                  <c:v>10.287186678379179</c:v>
                </c:pt>
                <c:pt idx="246">
                  <c:v>14.106081065127219</c:v>
                </c:pt>
                <c:pt idx="247">
                  <c:v>13.97264448543886</c:v>
                </c:pt>
                <c:pt idx="248">
                  <c:v>11.881784630049411</c:v>
                </c:pt>
                <c:pt idx="249">
                  <c:v>12.65463505358542</c:v>
                </c:pt>
                <c:pt idx="250">
                  <c:v>11.94042643123761</c:v>
                </c:pt>
                <c:pt idx="251">
                  <c:v>9.7775935598373866</c:v>
                </c:pt>
                <c:pt idx="252">
                  <c:v>10.527192814971832</c:v>
                </c:pt>
                <c:pt idx="253">
                  <c:v>12.696516923752915</c:v>
                </c:pt>
                <c:pt idx="254">
                  <c:v>13.54538175241882</c:v>
                </c:pt>
                <c:pt idx="255">
                  <c:v>14.09250989722446</c:v>
                </c:pt>
                <c:pt idx="256">
                  <c:v>14.685942722218412</c:v>
                </c:pt>
                <c:pt idx="257">
                  <c:v>14.920871955053475</c:v>
                </c:pt>
                <c:pt idx="258">
                  <c:v>14.206799132003422</c:v>
                </c:pt>
                <c:pt idx="259">
                  <c:v>15.500102087728248</c:v>
                </c:pt>
                <c:pt idx="260">
                  <c:v>20.420566380996224</c:v>
                </c:pt>
                <c:pt idx="261">
                  <c:v>21.275718954118272</c:v>
                </c:pt>
                <c:pt idx="262">
                  <c:v>21.829451333880407</c:v>
                </c:pt>
                <c:pt idx="263">
                  <c:v>21.823973867859085</c:v>
                </c:pt>
                <c:pt idx="264">
                  <c:v>20.348355073214506</c:v>
                </c:pt>
                <c:pt idx="265">
                  <c:v>17.244435008008601</c:v>
                </c:pt>
                <c:pt idx="266">
                  <c:v>17.247424618910422</c:v>
                </c:pt>
                <c:pt idx="267">
                  <c:v>20.607216759520849</c:v>
                </c:pt>
                <c:pt idx="268">
                  <c:v>20.242633819990225</c:v>
                </c:pt>
                <c:pt idx="269">
                  <c:v>16.823659319421093</c:v>
                </c:pt>
                <c:pt idx="270">
                  <c:v>16.898530594381636</c:v>
                </c:pt>
                <c:pt idx="271">
                  <c:v>15.383152680287697</c:v>
                </c:pt>
                <c:pt idx="272">
                  <c:v>14.469196285975531</c:v>
                </c:pt>
                <c:pt idx="273">
                  <c:v>16.017587818141084</c:v>
                </c:pt>
                <c:pt idx="274">
                  <c:v>18.249307472479362</c:v>
                </c:pt>
                <c:pt idx="275">
                  <c:v>20.161142818372486</c:v>
                </c:pt>
                <c:pt idx="276">
                  <c:v>19.728116020231852</c:v>
                </c:pt>
                <c:pt idx="277">
                  <c:v>20.249228036518296</c:v>
                </c:pt>
                <c:pt idx="278">
                  <c:v>20.939021739597422</c:v>
                </c:pt>
                <c:pt idx="279">
                  <c:v>18.661121000348206</c:v>
                </c:pt>
                <c:pt idx="280">
                  <c:v>20.030077369744728</c:v>
                </c:pt>
                <c:pt idx="281">
                  <c:v>25.588057559178768</c:v>
                </c:pt>
                <c:pt idx="282">
                  <c:v>23.162463689574846</c:v>
                </c:pt>
                <c:pt idx="283">
                  <c:v>20.803858022023448</c:v>
                </c:pt>
                <c:pt idx="284">
                  <c:v>20.037637943948027</c:v>
                </c:pt>
                <c:pt idx="285">
                  <c:v>21.02040812040611</c:v>
                </c:pt>
                <c:pt idx="286">
                  <c:v>16.267106184616512</c:v>
                </c:pt>
                <c:pt idx="287">
                  <c:v>15.859245524941235</c:v>
                </c:pt>
                <c:pt idx="288">
                  <c:v>19.730419550107204</c:v>
                </c:pt>
                <c:pt idx="289">
                  <c:v>18.029060890775003</c:v>
                </c:pt>
                <c:pt idx="290">
                  <c:v>21.519464723123871</c:v>
                </c:pt>
                <c:pt idx="291">
                  <c:v>21.696111262993579</c:v>
                </c:pt>
                <c:pt idx="292">
                  <c:v>21.912682977926085</c:v>
                </c:pt>
                <c:pt idx="293">
                  <c:v>17.487504916221109</c:v>
                </c:pt>
                <c:pt idx="294">
                  <c:v>19.263169363224982</c:v>
                </c:pt>
                <c:pt idx="295">
                  <c:v>25.708469830406894</c:v>
                </c:pt>
                <c:pt idx="296">
                  <c:v>24.913877702081418</c:v>
                </c:pt>
                <c:pt idx="297">
                  <c:v>22.13407095647193</c:v>
                </c:pt>
                <c:pt idx="298">
                  <c:v>22.463291430379456</c:v>
                </c:pt>
                <c:pt idx="299">
                  <c:v>21.963584234640251</c:v>
                </c:pt>
                <c:pt idx="300">
                  <c:v>22.220387452566321</c:v>
                </c:pt>
                <c:pt idx="301">
                  <c:v>23.155173446515555</c:v>
                </c:pt>
                <c:pt idx="302">
                  <c:v>28.929507205246221</c:v>
                </c:pt>
                <c:pt idx="303">
                  <c:v>29.443203678558362</c:v>
                </c:pt>
                <c:pt idx="304">
                  <c:v>29.028742363658139</c:v>
                </c:pt>
                <c:pt idx="305">
                  <c:v>27.6214730239173</c:v>
                </c:pt>
                <c:pt idx="306">
                  <c:v>28.617289552170611</c:v>
                </c:pt>
                <c:pt idx="307">
                  <c:v>24.77184623032711</c:v>
                </c:pt>
                <c:pt idx="308">
                  <c:v>25.200028271999514</c:v>
                </c:pt>
                <c:pt idx="309">
                  <c:v>30.41136636641718</c:v>
                </c:pt>
                <c:pt idx="310">
                  <c:v>31.059391170064437</c:v>
                </c:pt>
                <c:pt idx="311">
                  <c:v>32.068858478846565</c:v>
                </c:pt>
                <c:pt idx="312">
                  <c:v>30.78005880583072</c:v>
                </c:pt>
                <c:pt idx="313">
                  <c:v>28.455566654090898</c:v>
                </c:pt>
                <c:pt idx="314">
                  <c:v>26.357544792169673</c:v>
                </c:pt>
                <c:pt idx="315">
                  <c:v>28.194048348736324</c:v>
                </c:pt>
                <c:pt idx="316">
                  <c:v>35.342391026187705</c:v>
                </c:pt>
                <c:pt idx="317">
                  <c:v>35.532220177342666</c:v>
                </c:pt>
                <c:pt idx="318">
                  <c:v>35.690273593528175</c:v>
                </c:pt>
                <c:pt idx="319">
                  <c:v>34.459579872896676</c:v>
                </c:pt>
                <c:pt idx="320">
                  <c:v>32.23813118058262</c:v>
                </c:pt>
                <c:pt idx="321">
                  <c:v>28.57723795345068</c:v>
                </c:pt>
                <c:pt idx="322">
                  <c:v>30.450287332551568</c:v>
                </c:pt>
                <c:pt idx="323">
                  <c:v>36.31793354044494</c:v>
                </c:pt>
                <c:pt idx="324">
                  <c:v>35.196564033146259</c:v>
                </c:pt>
                <c:pt idx="325">
                  <c:v>31.215844681319474</c:v>
                </c:pt>
                <c:pt idx="326">
                  <c:v>31.867110901115758</c:v>
                </c:pt>
                <c:pt idx="327">
                  <c:v>32.191149309126274</c:v>
                </c:pt>
                <c:pt idx="328">
                  <c:v>27.939339024836443</c:v>
                </c:pt>
                <c:pt idx="329">
                  <c:v>30.859602303783916</c:v>
                </c:pt>
                <c:pt idx="330">
                  <c:v>34.844405853861019</c:v>
                </c:pt>
                <c:pt idx="331">
                  <c:v>34.673873096890659</c:v>
                </c:pt>
                <c:pt idx="332">
                  <c:v>38.458290947192339</c:v>
                </c:pt>
                <c:pt idx="333">
                  <c:v>38.630360174203062</c:v>
                </c:pt>
                <c:pt idx="334">
                  <c:v>39.579269594923623</c:v>
                </c:pt>
                <c:pt idx="335">
                  <c:v>35.405125252513784</c:v>
                </c:pt>
                <c:pt idx="336">
                  <c:v>36.249633410484606</c:v>
                </c:pt>
                <c:pt idx="337">
                  <c:v>39.171534770999685</c:v>
                </c:pt>
                <c:pt idx="338">
                  <c:v>37.10405203446652</c:v>
                </c:pt>
                <c:pt idx="339">
                  <c:v>36.04272019874162</c:v>
                </c:pt>
                <c:pt idx="340">
                  <c:v>35.094191293350448</c:v>
                </c:pt>
                <c:pt idx="341">
                  <c:v>35.416081282935501</c:v>
                </c:pt>
                <c:pt idx="342">
                  <c:v>34.59171081644854</c:v>
                </c:pt>
                <c:pt idx="343">
                  <c:v>35.311256015795905</c:v>
                </c:pt>
                <c:pt idx="344">
                  <c:v>36.350536897691214</c:v>
                </c:pt>
                <c:pt idx="345">
                  <c:v>34.590856746049539</c:v>
                </c:pt>
                <c:pt idx="346">
                  <c:v>35.783543415991382</c:v>
                </c:pt>
                <c:pt idx="347">
                  <c:v>35.859101837600029</c:v>
                </c:pt>
                <c:pt idx="348">
                  <c:v>36.93685567585807</c:v>
                </c:pt>
                <c:pt idx="349">
                  <c:v>33.256049630382236</c:v>
                </c:pt>
                <c:pt idx="350">
                  <c:v>35.137139094189578</c:v>
                </c:pt>
                <c:pt idx="351">
                  <c:v>42.521224709784413</c:v>
                </c:pt>
                <c:pt idx="352">
                  <c:v>44.007256154655437</c:v>
                </c:pt>
                <c:pt idx="353">
                  <c:v>41.49995137822804</c:v>
                </c:pt>
                <c:pt idx="354">
                  <c:v>38.582163704139774</c:v>
                </c:pt>
                <c:pt idx="355">
                  <c:v>32.698315507880736</c:v>
                </c:pt>
                <c:pt idx="356">
                  <c:v>28.520705578440072</c:v>
                </c:pt>
                <c:pt idx="357">
                  <c:v>25.849147557069692</c:v>
                </c:pt>
                <c:pt idx="358">
                  <c:v>27.413529532025109</c:v>
                </c:pt>
                <c:pt idx="359">
                  <c:v>30.431928974540821</c:v>
                </c:pt>
                <c:pt idx="360">
                  <c:v>31.133179398023081</c:v>
                </c:pt>
                <c:pt idx="361">
                  <c:v>31.834017671167452</c:v>
                </c:pt>
                <c:pt idx="362">
                  <c:v>33.60321890376278</c:v>
                </c:pt>
                <c:pt idx="363">
                  <c:v>31.974761674432219</c:v>
                </c:pt>
                <c:pt idx="364">
                  <c:v>27.975222030286723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726272"/>
        <c:axId val="402728064"/>
      </c:lineChart>
      <c:lineChart>
        <c:grouping val="standard"/>
        <c:varyColors val="0"/>
        <c:ser>
          <c:idx val="1"/>
          <c:order val="1"/>
          <c:tx>
            <c:strRef>
              <c:f>'16'!$Q$5</c:f>
              <c:strCache>
                <c:ptCount val="1"/>
                <c:pt idx="0">
                  <c:v>teplota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'16'!$O$6:$O$370</c:f>
              <c:numCache>
                <c:formatCode>d/m;@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'16'!$Q$6:$Q$370</c:f>
              <c:numCache>
                <c:formatCode>0.0</c:formatCode>
                <c:ptCount val="365"/>
                <c:pt idx="0">
                  <c:v>-5.0999999999999996</c:v>
                </c:pt>
                <c:pt idx="1">
                  <c:v>-3.3</c:v>
                </c:pt>
                <c:pt idx="2">
                  <c:v>-1.1000000000000001</c:v>
                </c:pt>
                <c:pt idx="3">
                  <c:v>0</c:v>
                </c:pt>
                <c:pt idx="4">
                  <c:v>-6</c:v>
                </c:pt>
                <c:pt idx="5">
                  <c:v>-10.4</c:v>
                </c:pt>
                <c:pt idx="6">
                  <c:v>-11.8</c:v>
                </c:pt>
                <c:pt idx="7">
                  <c:v>-7.8</c:v>
                </c:pt>
                <c:pt idx="8">
                  <c:v>-5.3</c:v>
                </c:pt>
                <c:pt idx="9">
                  <c:v>-9</c:v>
                </c:pt>
                <c:pt idx="10">
                  <c:v>-7.4</c:v>
                </c:pt>
                <c:pt idx="11">
                  <c:v>0.6</c:v>
                </c:pt>
                <c:pt idx="12">
                  <c:v>0.8</c:v>
                </c:pt>
                <c:pt idx="13">
                  <c:v>-1.4</c:v>
                </c:pt>
                <c:pt idx="14">
                  <c:v>-2.9</c:v>
                </c:pt>
                <c:pt idx="15">
                  <c:v>-4.9000000000000004</c:v>
                </c:pt>
                <c:pt idx="16">
                  <c:v>-4.9000000000000004</c:v>
                </c:pt>
                <c:pt idx="17">
                  <c:v>-7.9</c:v>
                </c:pt>
                <c:pt idx="18">
                  <c:v>-11.5</c:v>
                </c:pt>
                <c:pt idx="19">
                  <c:v>-7.9</c:v>
                </c:pt>
                <c:pt idx="20">
                  <c:v>-6.4</c:v>
                </c:pt>
                <c:pt idx="21">
                  <c:v>-5.9</c:v>
                </c:pt>
                <c:pt idx="22">
                  <c:v>-6.9</c:v>
                </c:pt>
                <c:pt idx="23">
                  <c:v>-6.1</c:v>
                </c:pt>
                <c:pt idx="24">
                  <c:v>-3.2</c:v>
                </c:pt>
                <c:pt idx="25">
                  <c:v>-3.6</c:v>
                </c:pt>
                <c:pt idx="26">
                  <c:v>-6.4</c:v>
                </c:pt>
                <c:pt idx="27">
                  <c:v>-7.5</c:v>
                </c:pt>
                <c:pt idx="28">
                  <c:v>-7.8</c:v>
                </c:pt>
                <c:pt idx="29">
                  <c:v>-7.1</c:v>
                </c:pt>
                <c:pt idx="30">
                  <c:v>-4.5999999999999996</c:v>
                </c:pt>
                <c:pt idx="31">
                  <c:v>-3</c:v>
                </c:pt>
                <c:pt idx="32">
                  <c:v>-1.3</c:v>
                </c:pt>
                <c:pt idx="33">
                  <c:v>0.4</c:v>
                </c:pt>
                <c:pt idx="34">
                  <c:v>1.5</c:v>
                </c:pt>
                <c:pt idx="35">
                  <c:v>1.4</c:v>
                </c:pt>
                <c:pt idx="36">
                  <c:v>0.2</c:v>
                </c:pt>
                <c:pt idx="37">
                  <c:v>-2.1</c:v>
                </c:pt>
                <c:pt idx="38">
                  <c:v>-4.4000000000000004</c:v>
                </c:pt>
                <c:pt idx="39">
                  <c:v>-4.0999999999999996</c:v>
                </c:pt>
                <c:pt idx="40">
                  <c:v>-0.8</c:v>
                </c:pt>
                <c:pt idx="41">
                  <c:v>-0.5</c:v>
                </c:pt>
                <c:pt idx="42">
                  <c:v>-0.4</c:v>
                </c:pt>
                <c:pt idx="43">
                  <c:v>-2.6</c:v>
                </c:pt>
                <c:pt idx="44">
                  <c:v>-1.7</c:v>
                </c:pt>
                <c:pt idx="45">
                  <c:v>0.2</c:v>
                </c:pt>
                <c:pt idx="46">
                  <c:v>1.3</c:v>
                </c:pt>
                <c:pt idx="47">
                  <c:v>1.7</c:v>
                </c:pt>
                <c:pt idx="48">
                  <c:v>2</c:v>
                </c:pt>
                <c:pt idx="49">
                  <c:v>1.2</c:v>
                </c:pt>
                <c:pt idx="50">
                  <c:v>3.8</c:v>
                </c:pt>
                <c:pt idx="51">
                  <c:v>5.6</c:v>
                </c:pt>
                <c:pt idx="52">
                  <c:v>7.3</c:v>
                </c:pt>
                <c:pt idx="53">
                  <c:v>9.5</c:v>
                </c:pt>
                <c:pt idx="54">
                  <c:v>2.8</c:v>
                </c:pt>
                <c:pt idx="55">
                  <c:v>1</c:v>
                </c:pt>
                <c:pt idx="56">
                  <c:v>3.4</c:v>
                </c:pt>
                <c:pt idx="57">
                  <c:v>5.5</c:v>
                </c:pt>
                <c:pt idx="58">
                  <c:v>5</c:v>
                </c:pt>
                <c:pt idx="59">
                  <c:v>3.8</c:v>
                </c:pt>
                <c:pt idx="60">
                  <c:v>5.9</c:v>
                </c:pt>
                <c:pt idx="61">
                  <c:v>5.3</c:v>
                </c:pt>
                <c:pt idx="62">
                  <c:v>9.5</c:v>
                </c:pt>
                <c:pt idx="63">
                  <c:v>6.6</c:v>
                </c:pt>
                <c:pt idx="64">
                  <c:v>3.6</c:v>
                </c:pt>
                <c:pt idx="65">
                  <c:v>3</c:v>
                </c:pt>
                <c:pt idx="66">
                  <c:v>3.3</c:v>
                </c:pt>
                <c:pt idx="67">
                  <c:v>5.5</c:v>
                </c:pt>
                <c:pt idx="68">
                  <c:v>3.6</c:v>
                </c:pt>
                <c:pt idx="69">
                  <c:v>3.5</c:v>
                </c:pt>
                <c:pt idx="70">
                  <c:v>1.8</c:v>
                </c:pt>
                <c:pt idx="71">
                  <c:v>2.9</c:v>
                </c:pt>
                <c:pt idx="72">
                  <c:v>4.5999999999999996</c:v>
                </c:pt>
                <c:pt idx="73">
                  <c:v>5.8</c:v>
                </c:pt>
                <c:pt idx="74">
                  <c:v>6</c:v>
                </c:pt>
                <c:pt idx="75">
                  <c:v>7.7</c:v>
                </c:pt>
                <c:pt idx="76">
                  <c:v>5.9</c:v>
                </c:pt>
                <c:pt idx="77">
                  <c:v>6.4</c:v>
                </c:pt>
                <c:pt idx="78">
                  <c:v>9.1999999999999993</c:v>
                </c:pt>
                <c:pt idx="79">
                  <c:v>9</c:v>
                </c:pt>
                <c:pt idx="80">
                  <c:v>4.5</c:v>
                </c:pt>
                <c:pt idx="81">
                  <c:v>6</c:v>
                </c:pt>
                <c:pt idx="82">
                  <c:v>5.7</c:v>
                </c:pt>
                <c:pt idx="83">
                  <c:v>5.0999999999999996</c:v>
                </c:pt>
                <c:pt idx="84">
                  <c:v>3.9</c:v>
                </c:pt>
                <c:pt idx="85">
                  <c:v>5.9</c:v>
                </c:pt>
                <c:pt idx="86">
                  <c:v>10</c:v>
                </c:pt>
                <c:pt idx="87">
                  <c:v>11.9</c:v>
                </c:pt>
                <c:pt idx="88">
                  <c:v>11.1</c:v>
                </c:pt>
                <c:pt idx="89">
                  <c:v>12.8</c:v>
                </c:pt>
                <c:pt idx="90">
                  <c:v>13.8</c:v>
                </c:pt>
                <c:pt idx="91">
                  <c:v>13.8</c:v>
                </c:pt>
                <c:pt idx="92">
                  <c:v>10</c:v>
                </c:pt>
                <c:pt idx="93">
                  <c:v>8.9</c:v>
                </c:pt>
                <c:pt idx="94">
                  <c:v>8.8000000000000007</c:v>
                </c:pt>
                <c:pt idx="95">
                  <c:v>5.8</c:v>
                </c:pt>
                <c:pt idx="96">
                  <c:v>6.8</c:v>
                </c:pt>
                <c:pt idx="97">
                  <c:v>9.6999999999999993</c:v>
                </c:pt>
                <c:pt idx="98">
                  <c:v>10.4</c:v>
                </c:pt>
                <c:pt idx="99">
                  <c:v>13.1</c:v>
                </c:pt>
                <c:pt idx="100">
                  <c:v>6.9</c:v>
                </c:pt>
                <c:pt idx="101">
                  <c:v>9.1</c:v>
                </c:pt>
                <c:pt idx="102">
                  <c:v>7.7</c:v>
                </c:pt>
                <c:pt idx="103">
                  <c:v>7.9</c:v>
                </c:pt>
                <c:pt idx="104">
                  <c:v>9.1999999999999993</c:v>
                </c:pt>
                <c:pt idx="105">
                  <c:v>5.0999999999999996</c:v>
                </c:pt>
                <c:pt idx="106">
                  <c:v>3.6</c:v>
                </c:pt>
                <c:pt idx="107">
                  <c:v>2.2000000000000002</c:v>
                </c:pt>
                <c:pt idx="108">
                  <c:v>1</c:v>
                </c:pt>
                <c:pt idx="109">
                  <c:v>1.1000000000000001</c:v>
                </c:pt>
                <c:pt idx="110">
                  <c:v>6.4</c:v>
                </c:pt>
                <c:pt idx="111">
                  <c:v>5.7</c:v>
                </c:pt>
                <c:pt idx="112">
                  <c:v>4.3</c:v>
                </c:pt>
                <c:pt idx="113">
                  <c:v>7.3</c:v>
                </c:pt>
                <c:pt idx="114">
                  <c:v>9.3000000000000007</c:v>
                </c:pt>
                <c:pt idx="115">
                  <c:v>3.5</c:v>
                </c:pt>
                <c:pt idx="116">
                  <c:v>4.3</c:v>
                </c:pt>
                <c:pt idx="117">
                  <c:v>3.3</c:v>
                </c:pt>
                <c:pt idx="118">
                  <c:v>6.4</c:v>
                </c:pt>
                <c:pt idx="119">
                  <c:v>8.4</c:v>
                </c:pt>
                <c:pt idx="120">
                  <c:v>11</c:v>
                </c:pt>
                <c:pt idx="121">
                  <c:v>8.1999999999999993</c:v>
                </c:pt>
                <c:pt idx="122">
                  <c:v>11.4</c:v>
                </c:pt>
                <c:pt idx="123">
                  <c:v>11</c:v>
                </c:pt>
                <c:pt idx="124">
                  <c:v>10.7</c:v>
                </c:pt>
                <c:pt idx="125">
                  <c:v>13</c:v>
                </c:pt>
                <c:pt idx="126">
                  <c:v>11.7</c:v>
                </c:pt>
                <c:pt idx="127">
                  <c:v>9.8000000000000007</c:v>
                </c:pt>
                <c:pt idx="128">
                  <c:v>3.6</c:v>
                </c:pt>
                <c:pt idx="129">
                  <c:v>7.1</c:v>
                </c:pt>
                <c:pt idx="130">
                  <c:v>13.3</c:v>
                </c:pt>
                <c:pt idx="131">
                  <c:v>14.6</c:v>
                </c:pt>
                <c:pt idx="132">
                  <c:v>14.1</c:v>
                </c:pt>
                <c:pt idx="133">
                  <c:v>14.3</c:v>
                </c:pt>
                <c:pt idx="134">
                  <c:v>14.2</c:v>
                </c:pt>
                <c:pt idx="135">
                  <c:v>15.4</c:v>
                </c:pt>
                <c:pt idx="136">
                  <c:v>16.399999999999999</c:v>
                </c:pt>
                <c:pt idx="137">
                  <c:v>18.7</c:v>
                </c:pt>
                <c:pt idx="138">
                  <c:v>19.5</c:v>
                </c:pt>
                <c:pt idx="139">
                  <c:v>13.4</c:v>
                </c:pt>
                <c:pt idx="140">
                  <c:v>14.1</c:v>
                </c:pt>
                <c:pt idx="141">
                  <c:v>15</c:v>
                </c:pt>
                <c:pt idx="142">
                  <c:v>16.899999999999999</c:v>
                </c:pt>
                <c:pt idx="143">
                  <c:v>12.5</c:v>
                </c:pt>
                <c:pt idx="144">
                  <c:v>12.6</c:v>
                </c:pt>
                <c:pt idx="145">
                  <c:v>15.9</c:v>
                </c:pt>
                <c:pt idx="146">
                  <c:v>17.100000000000001</c:v>
                </c:pt>
                <c:pt idx="147">
                  <c:v>18.7</c:v>
                </c:pt>
                <c:pt idx="148">
                  <c:v>21.4</c:v>
                </c:pt>
                <c:pt idx="149">
                  <c:v>21.6</c:v>
                </c:pt>
                <c:pt idx="150">
                  <c:v>18.5</c:v>
                </c:pt>
                <c:pt idx="151">
                  <c:v>17</c:v>
                </c:pt>
                <c:pt idx="152">
                  <c:v>18.3</c:v>
                </c:pt>
                <c:pt idx="153">
                  <c:v>20.2</c:v>
                </c:pt>
                <c:pt idx="154">
                  <c:v>16.2</c:v>
                </c:pt>
                <c:pt idx="155">
                  <c:v>16.8</c:v>
                </c:pt>
                <c:pt idx="156">
                  <c:v>16.899999999999999</c:v>
                </c:pt>
                <c:pt idx="157">
                  <c:v>12.3</c:v>
                </c:pt>
                <c:pt idx="158">
                  <c:v>15.1</c:v>
                </c:pt>
                <c:pt idx="159">
                  <c:v>19.399999999999999</c:v>
                </c:pt>
                <c:pt idx="160">
                  <c:v>15.7</c:v>
                </c:pt>
                <c:pt idx="161">
                  <c:v>18.7</c:v>
                </c:pt>
                <c:pt idx="162">
                  <c:v>20.399999999999999</c:v>
                </c:pt>
                <c:pt idx="163">
                  <c:v>16.5</c:v>
                </c:pt>
                <c:pt idx="164">
                  <c:v>16.7</c:v>
                </c:pt>
                <c:pt idx="165">
                  <c:v>19.5</c:v>
                </c:pt>
                <c:pt idx="166">
                  <c:v>16.600000000000001</c:v>
                </c:pt>
                <c:pt idx="167">
                  <c:v>14.1</c:v>
                </c:pt>
                <c:pt idx="168">
                  <c:v>17.2</c:v>
                </c:pt>
                <c:pt idx="169">
                  <c:v>20.7</c:v>
                </c:pt>
                <c:pt idx="170">
                  <c:v>23.7</c:v>
                </c:pt>
                <c:pt idx="171">
                  <c:v>21.1</c:v>
                </c:pt>
                <c:pt idx="172">
                  <c:v>22.9</c:v>
                </c:pt>
                <c:pt idx="173">
                  <c:v>19.7</c:v>
                </c:pt>
                <c:pt idx="174">
                  <c:v>21.4</c:v>
                </c:pt>
                <c:pt idx="175">
                  <c:v>20.6</c:v>
                </c:pt>
                <c:pt idx="176">
                  <c:v>20.100000000000001</c:v>
                </c:pt>
                <c:pt idx="177">
                  <c:v>19.3</c:v>
                </c:pt>
                <c:pt idx="178">
                  <c:v>22</c:v>
                </c:pt>
                <c:pt idx="179">
                  <c:v>16.899999999999999</c:v>
                </c:pt>
                <c:pt idx="180">
                  <c:v>17.100000000000001</c:v>
                </c:pt>
                <c:pt idx="181">
                  <c:v>17</c:v>
                </c:pt>
                <c:pt idx="182">
                  <c:v>17</c:v>
                </c:pt>
                <c:pt idx="183">
                  <c:v>16.399999999999999</c:v>
                </c:pt>
                <c:pt idx="184">
                  <c:v>17.399999999999999</c:v>
                </c:pt>
                <c:pt idx="185">
                  <c:v>19.7</c:v>
                </c:pt>
                <c:pt idx="186">
                  <c:v>19.899999999999999</c:v>
                </c:pt>
                <c:pt idx="187">
                  <c:v>20.5</c:v>
                </c:pt>
                <c:pt idx="188">
                  <c:v>21.2</c:v>
                </c:pt>
                <c:pt idx="189">
                  <c:v>22</c:v>
                </c:pt>
                <c:pt idx="190">
                  <c:v>22.3</c:v>
                </c:pt>
                <c:pt idx="191">
                  <c:v>18.100000000000001</c:v>
                </c:pt>
                <c:pt idx="192">
                  <c:v>18.899999999999999</c:v>
                </c:pt>
                <c:pt idx="193">
                  <c:v>13.8</c:v>
                </c:pt>
                <c:pt idx="194">
                  <c:v>14.5</c:v>
                </c:pt>
                <c:pt idx="195">
                  <c:v>13.5</c:v>
                </c:pt>
                <c:pt idx="196">
                  <c:v>17.3</c:v>
                </c:pt>
                <c:pt idx="197">
                  <c:v>19.100000000000001</c:v>
                </c:pt>
                <c:pt idx="198">
                  <c:v>20.9</c:v>
                </c:pt>
                <c:pt idx="199">
                  <c:v>22.4</c:v>
                </c:pt>
                <c:pt idx="200">
                  <c:v>22.2</c:v>
                </c:pt>
                <c:pt idx="201">
                  <c:v>20.8</c:v>
                </c:pt>
                <c:pt idx="202">
                  <c:v>21.4</c:v>
                </c:pt>
                <c:pt idx="203">
                  <c:v>19.2</c:v>
                </c:pt>
                <c:pt idx="204">
                  <c:v>16.2</c:v>
                </c:pt>
                <c:pt idx="205">
                  <c:v>14.7</c:v>
                </c:pt>
                <c:pt idx="206">
                  <c:v>15.1</c:v>
                </c:pt>
                <c:pt idx="207">
                  <c:v>16</c:v>
                </c:pt>
                <c:pt idx="208">
                  <c:v>17.5</c:v>
                </c:pt>
                <c:pt idx="209">
                  <c:v>19.5</c:v>
                </c:pt>
                <c:pt idx="210">
                  <c:v>23.1</c:v>
                </c:pt>
                <c:pt idx="211">
                  <c:v>24.2</c:v>
                </c:pt>
                <c:pt idx="212">
                  <c:v>27.2</c:v>
                </c:pt>
                <c:pt idx="213">
                  <c:v>23.3</c:v>
                </c:pt>
                <c:pt idx="214">
                  <c:v>22.5</c:v>
                </c:pt>
                <c:pt idx="215">
                  <c:v>22.2</c:v>
                </c:pt>
                <c:pt idx="216">
                  <c:v>22.7</c:v>
                </c:pt>
                <c:pt idx="217">
                  <c:v>17.399999999999999</c:v>
                </c:pt>
                <c:pt idx="218">
                  <c:v>17.5</c:v>
                </c:pt>
                <c:pt idx="219">
                  <c:v>19.8</c:v>
                </c:pt>
                <c:pt idx="220">
                  <c:v>21.9</c:v>
                </c:pt>
                <c:pt idx="221">
                  <c:v>22.1</c:v>
                </c:pt>
                <c:pt idx="222">
                  <c:v>16.899999999999999</c:v>
                </c:pt>
                <c:pt idx="223">
                  <c:v>15</c:v>
                </c:pt>
                <c:pt idx="224">
                  <c:v>16.8</c:v>
                </c:pt>
                <c:pt idx="225">
                  <c:v>17.600000000000001</c:v>
                </c:pt>
                <c:pt idx="226">
                  <c:v>20.399999999999999</c:v>
                </c:pt>
                <c:pt idx="227">
                  <c:v>19</c:v>
                </c:pt>
                <c:pt idx="228">
                  <c:v>20.100000000000001</c:v>
                </c:pt>
                <c:pt idx="229">
                  <c:v>23.2</c:v>
                </c:pt>
                <c:pt idx="230">
                  <c:v>16.7</c:v>
                </c:pt>
                <c:pt idx="231">
                  <c:v>14.7</c:v>
                </c:pt>
                <c:pt idx="232">
                  <c:v>13.7</c:v>
                </c:pt>
                <c:pt idx="233">
                  <c:v>13.3</c:v>
                </c:pt>
                <c:pt idx="234">
                  <c:v>13.2</c:v>
                </c:pt>
                <c:pt idx="235">
                  <c:v>18.2</c:v>
                </c:pt>
                <c:pt idx="236">
                  <c:v>20.100000000000001</c:v>
                </c:pt>
                <c:pt idx="237">
                  <c:v>21.3</c:v>
                </c:pt>
                <c:pt idx="238">
                  <c:v>19.399999999999999</c:v>
                </c:pt>
                <c:pt idx="239">
                  <c:v>16.3</c:v>
                </c:pt>
                <c:pt idx="240">
                  <c:v>17</c:v>
                </c:pt>
                <c:pt idx="241">
                  <c:v>20</c:v>
                </c:pt>
                <c:pt idx="242">
                  <c:v>20.3</c:v>
                </c:pt>
                <c:pt idx="243">
                  <c:v>13</c:v>
                </c:pt>
                <c:pt idx="244">
                  <c:v>12.1</c:v>
                </c:pt>
                <c:pt idx="245">
                  <c:v>11.4</c:v>
                </c:pt>
                <c:pt idx="246">
                  <c:v>12.2</c:v>
                </c:pt>
                <c:pt idx="247">
                  <c:v>14.2</c:v>
                </c:pt>
                <c:pt idx="248">
                  <c:v>15.9</c:v>
                </c:pt>
                <c:pt idx="249">
                  <c:v>12</c:v>
                </c:pt>
                <c:pt idx="250">
                  <c:v>13.6</c:v>
                </c:pt>
                <c:pt idx="251">
                  <c:v>15.6</c:v>
                </c:pt>
                <c:pt idx="252">
                  <c:v>13.9</c:v>
                </c:pt>
                <c:pt idx="253">
                  <c:v>13.9</c:v>
                </c:pt>
                <c:pt idx="254">
                  <c:v>11.9</c:v>
                </c:pt>
                <c:pt idx="255">
                  <c:v>14.2</c:v>
                </c:pt>
                <c:pt idx="256">
                  <c:v>12.7</c:v>
                </c:pt>
                <c:pt idx="257">
                  <c:v>11.2</c:v>
                </c:pt>
                <c:pt idx="258">
                  <c:v>10.199999999999999</c:v>
                </c:pt>
                <c:pt idx="259">
                  <c:v>9.6</c:v>
                </c:pt>
                <c:pt idx="260">
                  <c:v>8.9</c:v>
                </c:pt>
                <c:pt idx="261">
                  <c:v>9.4</c:v>
                </c:pt>
                <c:pt idx="262">
                  <c:v>9.8000000000000007</c:v>
                </c:pt>
                <c:pt idx="263">
                  <c:v>10.7</c:v>
                </c:pt>
                <c:pt idx="264">
                  <c:v>10</c:v>
                </c:pt>
                <c:pt idx="265">
                  <c:v>10.1</c:v>
                </c:pt>
                <c:pt idx="266">
                  <c:v>11.2</c:v>
                </c:pt>
                <c:pt idx="267">
                  <c:v>11.9</c:v>
                </c:pt>
                <c:pt idx="268">
                  <c:v>12.8</c:v>
                </c:pt>
                <c:pt idx="269">
                  <c:v>13.8</c:v>
                </c:pt>
                <c:pt idx="270">
                  <c:v>12.8</c:v>
                </c:pt>
                <c:pt idx="271">
                  <c:v>11.5</c:v>
                </c:pt>
                <c:pt idx="272">
                  <c:v>10.7</c:v>
                </c:pt>
                <c:pt idx="273">
                  <c:v>9.8000000000000007</c:v>
                </c:pt>
                <c:pt idx="274">
                  <c:v>11.9</c:v>
                </c:pt>
                <c:pt idx="275">
                  <c:v>10</c:v>
                </c:pt>
                <c:pt idx="276">
                  <c:v>10.6</c:v>
                </c:pt>
                <c:pt idx="277">
                  <c:v>11</c:v>
                </c:pt>
                <c:pt idx="278">
                  <c:v>8.4</c:v>
                </c:pt>
                <c:pt idx="279">
                  <c:v>8.8000000000000007</c:v>
                </c:pt>
                <c:pt idx="280">
                  <c:v>8.5</c:v>
                </c:pt>
                <c:pt idx="281">
                  <c:v>6.8</c:v>
                </c:pt>
                <c:pt idx="282">
                  <c:v>10.4</c:v>
                </c:pt>
                <c:pt idx="283">
                  <c:v>11.6</c:v>
                </c:pt>
                <c:pt idx="284">
                  <c:v>12</c:v>
                </c:pt>
                <c:pt idx="285">
                  <c:v>10.9</c:v>
                </c:pt>
                <c:pt idx="286">
                  <c:v>11.6</c:v>
                </c:pt>
                <c:pt idx="287">
                  <c:v>12.5</c:v>
                </c:pt>
                <c:pt idx="288">
                  <c:v>12.8</c:v>
                </c:pt>
                <c:pt idx="289">
                  <c:v>12.8</c:v>
                </c:pt>
                <c:pt idx="290">
                  <c:v>11.3</c:v>
                </c:pt>
                <c:pt idx="291">
                  <c:v>10.4</c:v>
                </c:pt>
                <c:pt idx="292">
                  <c:v>10.3</c:v>
                </c:pt>
                <c:pt idx="293">
                  <c:v>11</c:v>
                </c:pt>
                <c:pt idx="294">
                  <c:v>8.6999999999999993</c:v>
                </c:pt>
                <c:pt idx="295">
                  <c:v>7.9</c:v>
                </c:pt>
                <c:pt idx="296">
                  <c:v>8.6999999999999993</c:v>
                </c:pt>
                <c:pt idx="297">
                  <c:v>11.3</c:v>
                </c:pt>
                <c:pt idx="298">
                  <c:v>11.3</c:v>
                </c:pt>
                <c:pt idx="299">
                  <c:v>8.5</c:v>
                </c:pt>
                <c:pt idx="300">
                  <c:v>7.3</c:v>
                </c:pt>
                <c:pt idx="301">
                  <c:v>5.9</c:v>
                </c:pt>
                <c:pt idx="302">
                  <c:v>3.4</c:v>
                </c:pt>
                <c:pt idx="303">
                  <c:v>4.7</c:v>
                </c:pt>
                <c:pt idx="304">
                  <c:v>5.8</c:v>
                </c:pt>
                <c:pt idx="305">
                  <c:v>8.9</c:v>
                </c:pt>
                <c:pt idx="306">
                  <c:v>5.7</c:v>
                </c:pt>
                <c:pt idx="307">
                  <c:v>5.2</c:v>
                </c:pt>
                <c:pt idx="308">
                  <c:v>6.6</c:v>
                </c:pt>
                <c:pt idx="309">
                  <c:v>6.3</c:v>
                </c:pt>
                <c:pt idx="310">
                  <c:v>6.1</c:v>
                </c:pt>
                <c:pt idx="311">
                  <c:v>5.3</c:v>
                </c:pt>
                <c:pt idx="312">
                  <c:v>6.1</c:v>
                </c:pt>
                <c:pt idx="313">
                  <c:v>5.8</c:v>
                </c:pt>
                <c:pt idx="314">
                  <c:v>4.2</c:v>
                </c:pt>
                <c:pt idx="315">
                  <c:v>2.9</c:v>
                </c:pt>
                <c:pt idx="316">
                  <c:v>2</c:v>
                </c:pt>
                <c:pt idx="317">
                  <c:v>1.1000000000000001</c:v>
                </c:pt>
                <c:pt idx="318">
                  <c:v>2</c:v>
                </c:pt>
                <c:pt idx="319">
                  <c:v>2.6</c:v>
                </c:pt>
                <c:pt idx="320">
                  <c:v>2.8</c:v>
                </c:pt>
                <c:pt idx="321">
                  <c:v>2.8</c:v>
                </c:pt>
                <c:pt idx="322">
                  <c:v>2.7</c:v>
                </c:pt>
                <c:pt idx="323">
                  <c:v>2</c:v>
                </c:pt>
                <c:pt idx="324">
                  <c:v>4.3</c:v>
                </c:pt>
                <c:pt idx="325">
                  <c:v>5.4</c:v>
                </c:pt>
                <c:pt idx="326">
                  <c:v>3.8</c:v>
                </c:pt>
                <c:pt idx="327">
                  <c:v>5.5</c:v>
                </c:pt>
                <c:pt idx="328">
                  <c:v>4.5999999999999996</c:v>
                </c:pt>
                <c:pt idx="329">
                  <c:v>1</c:v>
                </c:pt>
                <c:pt idx="330">
                  <c:v>1.3</c:v>
                </c:pt>
                <c:pt idx="331">
                  <c:v>2.8</c:v>
                </c:pt>
                <c:pt idx="332">
                  <c:v>1.2</c:v>
                </c:pt>
                <c:pt idx="333">
                  <c:v>0</c:v>
                </c:pt>
                <c:pt idx="334">
                  <c:v>-2.4</c:v>
                </c:pt>
                <c:pt idx="335">
                  <c:v>-2.5</c:v>
                </c:pt>
                <c:pt idx="336">
                  <c:v>-1.9</c:v>
                </c:pt>
                <c:pt idx="337">
                  <c:v>0.3</c:v>
                </c:pt>
                <c:pt idx="338">
                  <c:v>2.2999999999999998</c:v>
                </c:pt>
                <c:pt idx="339">
                  <c:v>2.8</c:v>
                </c:pt>
                <c:pt idx="340">
                  <c:v>1.5</c:v>
                </c:pt>
                <c:pt idx="341">
                  <c:v>1.6</c:v>
                </c:pt>
                <c:pt idx="342">
                  <c:v>-1.1000000000000001</c:v>
                </c:pt>
                <c:pt idx="343">
                  <c:v>-0.9</c:v>
                </c:pt>
                <c:pt idx="344">
                  <c:v>5.3</c:v>
                </c:pt>
                <c:pt idx="345">
                  <c:v>3.5</c:v>
                </c:pt>
                <c:pt idx="346">
                  <c:v>0.5</c:v>
                </c:pt>
                <c:pt idx="347">
                  <c:v>2.2999999999999998</c:v>
                </c:pt>
                <c:pt idx="348">
                  <c:v>1.4</c:v>
                </c:pt>
                <c:pt idx="349">
                  <c:v>0.2</c:v>
                </c:pt>
                <c:pt idx="350">
                  <c:v>-0.8</c:v>
                </c:pt>
                <c:pt idx="351">
                  <c:v>-4</c:v>
                </c:pt>
                <c:pt idx="352">
                  <c:v>-3.2</c:v>
                </c:pt>
                <c:pt idx="353">
                  <c:v>-0.9</c:v>
                </c:pt>
                <c:pt idx="354">
                  <c:v>1.7</c:v>
                </c:pt>
                <c:pt idx="355">
                  <c:v>3.1</c:v>
                </c:pt>
                <c:pt idx="356">
                  <c:v>5.0999999999999996</c:v>
                </c:pt>
                <c:pt idx="357">
                  <c:v>5.8</c:v>
                </c:pt>
                <c:pt idx="358">
                  <c:v>2.2000000000000002</c:v>
                </c:pt>
                <c:pt idx="359">
                  <c:v>0.6</c:v>
                </c:pt>
                <c:pt idx="360">
                  <c:v>2.4</c:v>
                </c:pt>
                <c:pt idx="361">
                  <c:v>1.5</c:v>
                </c:pt>
                <c:pt idx="362">
                  <c:v>-1.8</c:v>
                </c:pt>
                <c:pt idx="363" formatCode="General">
                  <c:v>0.4</c:v>
                </c:pt>
                <c:pt idx="364" formatCode="General">
                  <c:v>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748544"/>
        <c:axId val="402729984"/>
      </c:lineChart>
      <c:dateAx>
        <c:axId val="402726272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crossAx val="402728064"/>
        <c:crosses val="autoZero"/>
        <c:auto val="1"/>
        <c:lblOffset val="100"/>
        <c:baseTimeUnit val="days"/>
        <c:majorUnit val="1"/>
        <c:majorTimeUnit val="months"/>
      </c:dateAx>
      <c:valAx>
        <c:axId val="402728064"/>
        <c:scaling>
          <c:orientation val="minMax"/>
          <c:max val="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spotřeba plynu (mil. 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757290755322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402726272"/>
        <c:crosses val="autoZero"/>
        <c:crossBetween val="between"/>
        <c:majorUnit val="5"/>
      </c:valAx>
      <c:valAx>
        <c:axId val="402729984"/>
        <c:scaling>
          <c:orientation val="minMax"/>
          <c:max val="28"/>
          <c:min val="-2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3">
                        <a:lumMod val="50000"/>
                      </a:schemeClr>
                    </a:solidFill>
                  </a:rPr>
                  <a:t>průměrná teplota (°C)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  <c:crossAx val="402748544"/>
        <c:crosses val="max"/>
        <c:crossBetween val="between"/>
        <c:majorUnit val="4"/>
      </c:valAx>
      <c:dateAx>
        <c:axId val="402748544"/>
        <c:scaling>
          <c:orientation val="minMax"/>
        </c:scaling>
        <c:delete val="1"/>
        <c:axPos val="b"/>
        <c:numFmt formatCode="d/m;@" sourceLinked="1"/>
        <c:majorTickMark val="out"/>
        <c:minorTickMark val="none"/>
        <c:tickLblPos val="nextTo"/>
        <c:crossAx val="402729984"/>
        <c:crosses val="autoZero"/>
        <c:auto val="1"/>
        <c:lblOffset val="100"/>
        <c:baseTimeUnit val="days"/>
      </c:dateAx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.35228481588316318"/>
          <c:y val="0.93526232739128912"/>
          <c:w val="0.29543016033886854"/>
          <c:h val="5.71077285025573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Meziroční porovnání m</a:t>
            </a:r>
            <a:r>
              <a:rPr lang="en-US" sz="1000" b="0"/>
              <a:t>aximální</a:t>
            </a:r>
            <a:r>
              <a:rPr lang="cs-CZ" sz="1000" b="0"/>
              <a:t>ch</a:t>
            </a:r>
            <a:r>
              <a:rPr lang="en-US" sz="1000" b="0"/>
              <a:t> denní</a:t>
            </a:r>
            <a:r>
              <a:rPr lang="cs-CZ" sz="1000" b="0"/>
              <a:t>ch</a:t>
            </a:r>
            <a:r>
              <a:rPr lang="en-US" sz="1000" b="0"/>
              <a:t> spotřeb plynu</a:t>
            </a:r>
          </a:p>
        </c:rich>
      </c:tx>
      <c:layout>
        <c:manualLayout>
          <c:xMode val="edge"/>
          <c:yMode val="edge"/>
          <c:x val="0.21871794871794872"/>
          <c:y val="4.62962962962962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96110101621912"/>
          <c:y val="0.11793999708369787"/>
          <c:w val="0.85408057967113082"/>
          <c:h val="0.69322102179088074"/>
        </c:manualLayout>
      </c:layout>
      <c:lineChart>
        <c:grouping val="standard"/>
        <c:varyColors val="0"/>
        <c:ser>
          <c:idx val="1"/>
          <c:order val="0"/>
          <c:tx>
            <c:strRef>
              <c:f>'16'!$K$24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'16'!$I$25:$I$36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'16'!$K$25:$K$36</c:f>
              <c:numCache>
                <c:formatCode>0.000</c:formatCode>
                <c:ptCount val="12"/>
                <c:pt idx="0">
                  <c:v>49.288893022251862</c:v>
                </c:pt>
                <c:pt idx="1">
                  <c:v>35.691884946608823</c:v>
                </c:pt>
                <c:pt idx="2">
                  <c:v>36.338653416809095</c:v>
                </c:pt>
                <c:pt idx="3">
                  <c:v>26.636064242752536</c:v>
                </c:pt>
                <c:pt idx="4">
                  <c:v>20.525969428787658</c:v>
                </c:pt>
                <c:pt idx="5">
                  <c:v>12.584260417329359</c:v>
                </c:pt>
                <c:pt idx="6">
                  <c:v>12.844611432593446</c:v>
                </c:pt>
                <c:pt idx="7">
                  <c:v>13.608466003931655</c:v>
                </c:pt>
                <c:pt idx="8">
                  <c:v>16.827523511546527</c:v>
                </c:pt>
                <c:pt idx="9">
                  <c:v>30.3341209282577</c:v>
                </c:pt>
                <c:pt idx="10">
                  <c:v>42.397125840796427</c:v>
                </c:pt>
                <c:pt idx="11">
                  <c:v>45.924287208840511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'16'!$J$24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'16'!$I$25:$I$36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'16'!$J$25:$J$36</c:f>
              <c:numCache>
                <c:formatCode>0.000</c:formatCode>
                <c:ptCount val="12"/>
                <c:pt idx="0">
                  <c:v>54.886108595098101</c:v>
                </c:pt>
                <c:pt idx="1">
                  <c:v>46.445680672516012</c:v>
                </c:pt>
                <c:pt idx="2">
                  <c:v>32.408470185623251</c:v>
                </c:pt>
                <c:pt idx="3">
                  <c:v>31.528864331500799</c:v>
                </c:pt>
                <c:pt idx="4">
                  <c:v>22.468749241411775</c:v>
                </c:pt>
                <c:pt idx="5">
                  <c:v>13.754760822558547</c:v>
                </c:pt>
                <c:pt idx="6">
                  <c:v>14.139373374500213</c:v>
                </c:pt>
                <c:pt idx="7">
                  <c:v>13.419884103970487</c:v>
                </c:pt>
                <c:pt idx="8">
                  <c:v>21.829451333880407</c:v>
                </c:pt>
                <c:pt idx="9">
                  <c:v>29.443041226558663</c:v>
                </c:pt>
                <c:pt idx="10">
                  <c:v>38.630258231123364</c:v>
                </c:pt>
                <c:pt idx="11">
                  <c:v>44.007256154655437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786944"/>
        <c:axId val="402792832"/>
      </c:lineChart>
      <c:catAx>
        <c:axId val="4027869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02792832"/>
        <c:crosses val="autoZero"/>
        <c:auto val="1"/>
        <c:lblAlgn val="ctr"/>
        <c:lblOffset val="100"/>
        <c:noMultiLvlLbl val="0"/>
      </c:catAx>
      <c:valAx>
        <c:axId val="402792832"/>
        <c:scaling>
          <c:orientation val="minMax"/>
          <c:max val="58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spotřeba</a:t>
                </a:r>
                <a:r>
                  <a:rPr lang="cs-CZ" b="0" baseline="0">
                    <a:solidFill>
                      <a:schemeClr val="accent1">
                        <a:lumMod val="75000"/>
                      </a:schemeClr>
                    </a:solidFill>
                  </a:rPr>
                  <a:t> plynu (mil. m</a:t>
                </a:r>
                <a:r>
                  <a:rPr lang="cs-CZ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r>
                  <a:rPr lang="cs-CZ" b="0" baseline="0">
                    <a:solidFill>
                      <a:schemeClr val="accent1">
                        <a:lumMod val="75000"/>
                      </a:schemeClr>
                    </a:solidFill>
                  </a:rPr>
                  <a:t>)</a:t>
                </a:r>
                <a:endParaRPr lang="cs-CZ" b="0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5.185185185185185E-3"/>
              <c:y val="0.2957308982210556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402786944"/>
        <c:crosses val="autoZero"/>
        <c:crossBetween val="midCat"/>
        <c:majorUnit val="3"/>
      </c:valAx>
    </c:plotArea>
    <c:legend>
      <c:legendPos val="b"/>
      <c:layout>
        <c:manualLayout>
          <c:xMode val="edge"/>
          <c:yMode val="edge"/>
          <c:x val="0.36803418803418803"/>
          <c:y val="0.93035127876457302"/>
          <c:w val="0.26393162393162395"/>
          <c:h val="5.8020814258682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9843361825761"/>
          <c:y val="5.5175464178088843E-2"/>
          <c:w val="0.80458714051117941"/>
          <c:h val="0.69518421308447553"/>
        </c:manualLayout>
      </c:layout>
      <c:lineChart>
        <c:grouping val="standard"/>
        <c:varyColors val="0"/>
        <c:ser>
          <c:idx val="0"/>
          <c:order val="0"/>
          <c:tx>
            <c:strRef>
              <c:f>'17'!$H$50</c:f>
              <c:strCache>
                <c:ptCount val="1"/>
                <c:pt idx="0">
                  <c:v>±1,0°C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'17'!$G$51:$G$60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'17'!$H$51:$H$60</c:f>
              <c:numCache>
                <c:formatCode>0.000</c:formatCode>
                <c:ptCount val="10"/>
                <c:pt idx="0">
                  <c:v>1.591</c:v>
                </c:pt>
                <c:pt idx="1">
                  <c:v>1.5880000000000001</c:v>
                </c:pt>
                <c:pt idx="2">
                  <c:v>1.5153297047843373</c:v>
                </c:pt>
                <c:pt idx="3">
                  <c:v>1.5228429462678068</c:v>
                </c:pt>
                <c:pt idx="4">
                  <c:v>1.4360397751045459</c:v>
                </c:pt>
                <c:pt idx="5">
                  <c:v>1.5188402486761607</c:v>
                </c:pt>
                <c:pt idx="6">
                  <c:v>1.562740852404906</c:v>
                </c:pt>
                <c:pt idx="7">
                  <c:v>1.3110234890123738</c:v>
                </c:pt>
                <c:pt idx="8">
                  <c:v>1.2362613856031661</c:v>
                </c:pt>
                <c:pt idx="9">
                  <c:v>1.5155658384541011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175104"/>
        <c:axId val="402176640"/>
      </c:lineChart>
      <c:catAx>
        <c:axId val="402175104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402176640"/>
        <c:crosses val="autoZero"/>
        <c:auto val="1"/>
        <c:lblAlgn val="ctr"/>
        <c:lblOffset val="100"/>
        <c:noMultiLvlLbl val="0"/>
      </c:catAx>
      <c:valAx>
        <c:axId val="402176640"/>
        <c:scaling>
          <c:orientation val="minMax"/>
          <c:max val="1.7"/>
          <c:min val="1.10000000000000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mil. 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4280741645262248E-3"/>
              <c:y val="0.3484154758432973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402175104"/>
        <c:crosses val="autoZero"/>
        <c:crossBetween val="midCat"/>
        <c:majorUnit val="0.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9403832020997378"/>
          <c:y val="0.87679530799390815"/>
          <c:w val="0.42858976377952757"/>
          <c:h val="0.123204692006091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Denní teplotní gradient v roce 2017</a:t>
            </a:r>
          </a:p>
        </c:rich>
      </c:tx>
      <c:layout>
        <c:manualLayout>
          <c:xMode val="edge"/>
          <c:yMode val="edge"/>
          <c:x val="0.36043309166385895"/>
          <c:y val="4.64441148388642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62363618969182"/>
          <c:y val="0.12181919525514245"/>
          <c:w val="0.84555016201421729"/>
          <c:h val="0.717770024224689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'17'!$C$25</c:f>
              <c:strCache>
                <c:ptCount val="1"/>
                <c:pt idx="0">
                  <c:v>Aktuální DTG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strRef>
              <c:f>'17'!$B$26:$B$37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'17'!$C$26:$C$37</c:f>
              <c:numCache>
                <c:formatCode>0.000</c:formatCode>
                <c:ptCount val="12"/>
                <c:pt idx="0">
                  <c:v>1.0323750429041172</c:v>
                </c:pt>
                <c:pt idx="1">
                  <c:v>1.5155658384541011</c:v>
                </c:pt>
                <c:pt idx="2">
                  <c:v>1.4214043504675276</c:v>
                </c:pt>
                <c:pt idx="3">
                  <c:v>1.2326638035230233</c:v>
                </c:pt>
                <c:pt idx="4">
                  <c:v>0.70330362417614078</c:v>
                </c:pt>
                <c:pt idx="5">
                  <c:v>9.5502389176571695E-2</c:v>
                </c:pt>
                <c:pt idx="6">
                  <c:v>3.2190150784403057E-2</c:v>
                </c:pt>
                <c:pt idx="7">
                  <c:v>0.19423089195165</c:v>
                </c:pt>
                <c:pt idx="8">
                  <c:v>1.4812072925764543</c:v>
                </c:pt>
                <c:pt idx="9">
                  <c:v>1.110931821223416</c:v>
                </c:pt>
                <c:pt idx="10">
                  <c:v>1.2791989865165472</c:v>
                </c:pt>
                <c:pt idx="11">
                  <c:v>0.93396360835398462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98528"/>
        <c:axId val="402200064"/>
      </c:barChart>
      <c:lineChart>
        <c:grouping val="standard"/>
        <c:varyColors val="0"/>
        <c:ser>
          <c:idx val="1"/>
          <c:order val="1"/>
          <c:tx>
            <c:strRef>
              <c:f>'17'!$D$25</c:f>
              <c:strCache>
                <c:ptCount val="1"/>
                <c:pt idx="0">
                  <c:v>Dlouhodobý DTG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'17'!$B$26:$B$37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'17'!$D$26:$D$37</c:f>
              <c:numCache>
                <c:formatCode>0.000</c:formatCode>
                <c:ptCount val="12"/>
                <c:pt idx="0">
                  <c:v>1.1344274991482479</c:v>
                </c:pt>
                <c:pt idx="1">
                  <c:v>1.2083683262643772</c:v>
                </c:pt>
                <c:pt idx="2">
                  <c:v>1.1955286374032179</c:v>
                </c:pt>
                <c:pt idx="3">
                  <c:v>1.1992814159238958</c:v>
                </c:pt>
                <c:pt idx="4">
                  <c:v>0.59000560699626692</c:v>
                </c:pt>
                <c:pt idx="5">
                  <c:v>0.14042789267916442</c:v>
                </c:pt>
                <c:pt idx="6">
                  <c:v>0.10258190382061283</c:v>
                </c:pt>
                <c:pt idx="7">
                  <c:v>0.21579616108443367</c:v>
                </c:pt>
                <c:pt idx="8">
                  <c:v>0.71522085807212166</c:v>
                </c:pt>
                <c:pt idx="9">
                  <c:v>1.0088618411533539</c:v>
                </c:pt>
                <c:pt idx="10">
                  <c:v>1.2621823783670632</c:v>
                </c:pt>
                <c:pt idx="11">
                  <c:v>1.0501068415610957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198528"/>
        <c:axId val="402200064"/>
      </c:lineChart>
      <c:catAx>
        <c:axId val="40219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402200064"/>
        <c:crosses val="autoZero"/>
        <c:auto val="1"/>
        <c:lblAlgn val="ctr"/>
        <c:lblOffset val="100"/>
        <c:noMultiLvlLbl val="0"/>
      </c:catAx>
      <c:valAx>
        <c:axId val="402200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(mil. 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4791336502905442E-2"/>
              <c:y val="0.40762238130923034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402198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/>
              <a:t>Denní závislost spotřeb na teplotě v topné sezóně v roce 2017</a:t>
            </a:r>
          </a:p>
        </c:rich>
      </c:tx>
      <c:layout>
        <c:manualLayout>
          <c:xMode val="edge"/>
          <c:yMode val="edge"/>
          <c:x val="0.25207431102362204"/>
          <c:y val="8.70609312260788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9125872840231"/>
          <c:y val="0.14987222161716005"/>
          <c:w val="0.80790583989501308"/>
          <c:h val="0.61704896673118725"/>
        </c:manualLayout>
      </c:layout>
      <c:bubbleChart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xVal>
            <c:numRef>
              <c:f>'18'!$O$7:$O$372</c:f>
              <c:numCache>
                <c:formatCode>0.0</c:formatCode>
                <c:ptCount val="366"/>
                <c:pt idx="0">
                  <c:v>-5.0999999999999996</c:v>
                </c:pt>
                <c:pt idx="1">
                  <c:v>-3.3</c:v>
                </c:pt>
                <c:pt idx="2">
                  <c:v>-1.1000000000000001</c:v>
                </c:pt>
                <c:pt idx="3">
                  <c:v>0</c:v>
                </c:pt>
                <c:pt idx="4">
                  <c:v>-6</c:v>
                </c:pt>
                <c:pt idx="5">
                  <c:v>-10.4</c:v>
                </c:pt>
                <c:pt idx="6">
                  <c:v>-11.8</c:v>
                </c:pt>
                <c:pt idx="7">
                  <c:v>-7.8</c:v>
                </c:pt>
                <c:pt idx="8">
                  <c:v>-5.3</c:v>
                </c:pt>
                <c:pt idx="9">
                  <c:v>-9</c:v>
                </c:pt>
                <c:pt idx="10">
                  <c:v>-7.4</c:v>
                </c:pt>
                <c:pt idx="11">
                  <c:v>0.6</c:v>
                </c:pt>
                <c:pt idx="12">
                  <c:v>0.8</c:v>
                </c:pt>
                <c:pt idx="13">
                  <c:v>-1.4</c:v>
                </c:pt>
                <c:pt idx="14">
                  <c:v>-2.9</c:v>
                </c:pt>
                <c:pt idx="15">
                  <c:v>-4.9000000000000004</c:v>
                </c:pt>
                <c:pt idx="16">
                  <c:v>-4.9000000000000004</c:v>
                </c:pt>
                <c:pt idx="17">
                  <c:v>-7.9</c:v>
                </c:pt>
                <c:pt idx="18">
                  <c:v>-11.5</c:v>
                </c:pt>
                <c:pt idx="19">
                  <c:v>-7.9</c:v>
                </c:pt>
                <c:pt idx="20">
                  <c:v>-6.4</c:v>
                </c:pt>
                <c:pt idx="21">
                  <c:v>-5.9</c:v>
                </c:pt>
                <c:pt idx="22">
                  <c:v>-6.9</c:v>
                </c:pt>
                <c:pt idx="23">
                  <c:v>-6.1</c:v>
                </c:pt>
                <c:pt idx="24">
                  <c:v>-3.2</c:v>
                </c:pt>
                <c:pt idx="25">
                  <c:v>-3.6</c:v>
                </c:pt>
                <c:pt idx="26">
                  <c:v>-6.4</c:v>
                </c:pt>
                <c:pt idx="27">
                  <c:v>-7.5</c:v>
                </c:pt>
                <c:pt idx="28">
                  <c:v>-7.8</c:v>
                </c:pt>
                <c:pt idx="29">
                  <c:v>-7.1</c:v>
                </c:pt>
                <c:pt idx="30">
                  <c:v>-4.5999999999999996</c:v>
                </c:pt>
                <c:pt idx="31">
                  <c:v>-3</c:v>
                </c:pt>
                <c:pt idx="32">
                  <c:v>-1.3</c:v>
                </c:pt>
                <c:pt idx="33">
                  <c:v>0.4</c:v>
                </c:pt>
                <c:pt idx="34">
                  <c:v>1.5</c:v>
                </c:pt>
                <c:pt idx="35">
                  <c:v>1.4</c:v>
                </c:pt>
                <c:pt idx="36">
                  <c:v>0.2</c:v>
                </c:pt>
                <c:pt idx="37">
                  <c:v>-2.1</c:v>
                </c:pt>
                <c:pt idx="38">
                  <c:v>-4.4000000000000004</c:v>
                </c:pt>
                <c:pt idx="39">
                  <c:v>-4.0999999999999996</c:v>
                </c:pt>
                <c:pt idx="40">
                  <c:v>-0.8</c:v>
                </c:pt>
                <c:pt idx="41">
                  <c:v>-0.5</c:v>
                </c:pt>
                <c:pt idx="42">
                  <c:v>-0.4</c:v>
                </c:pt>
                <c:pt idx="43">
                  <c:v>-2.6</c:v>
                </c:pt>
                <c:pt idx="44">
                  <c:v>-1.7</c:v>
                </c:pt>
                <c:pt idx="45">
                  <c:v>0.2</c:v>
                </c:pt>
                <c:pt idx="46">
                  <c:v>1.3</c:v>
                </c:pt>
                <c:pt idx="47">
                  <c:v>1.7</c:v>
                </c:pt>
                <c:pt idx="48">
                  <c:v>2</c:v>
                </c:pt>
                <c:pt idx="49">
                  <c:v>1.2</c:v>
                </c:pt>
                <c:pt idx="50">
                  <c:v>3.8</c:v>
                </c:pt>
                <c:pt idx="51">
                  <c:v>5.6</c:v>
                </c:pt>
                <c:pt idx="52">
                  <c:v>7.3</c:v>
                </c:pt>
                <c:pt idx="53">
                  <c:v>9.5</c:v>
                </c:pt>
                <c:pt idx="54">
                  <c:v>2.8</c:v>
                </c:pt>
                <c:pt idx="55">
                  <c:v>1</c:v>
                </c:pt>
                <c:pt idx="56">
                  <c:v>3.4</c:v>
                </c:pt>
                <c:pt idx="57">
                  <c:v>5.5</c:v>
                </c:pt>
                <c:pt idx="58">
                  <c:v>5</c:v>
                </c:pt>
                <c:pt idx="59">
                  <c:v>3.8</c:v>
                </c:pt>
                <c:pt idx="60">
                  <c:v>5.9</c:v>
                </c:pt>
                <c:pt idx="61">
                  <c:v>5.3</c:v>
                </c:pt>
                <c:pt idx="62">
                  <c:v>9.5</c:v>
                </c:pt>
                <c:pt idx="63">
                  <c:v>6.6</c:v>
                </c:pt>
                <c:pt idx="64">
                  <c:v>3.6</c:v>
                </c:pt>
                <c:pt idx="65">
                  <c:v>3</c:v>
                </c:pt>
                <c:pt idx="66">
                  <c:v>3.3</c:v>
                </c:pt>
                <c:pt idx="67">
                  <c:v>5.5</c:v>
                </c:pt>
                <c:pt idx="68">
                  <c:v>3.6</c:v>
                </c:pt>
                <c:pt idx="69">
                  <c:v>3.5</c:v>
                </c:pt>
                <c:pt idx="70">
                  <c:v>1.8</c:v>
                </c:pt>
                <c:pt idx="71">
                  <c:v>2.9</c:v>
                </c:pt>
                <c:pt idx="72">
                  <c:v>4.5999999999999996</c:v>
                </c:pt>
                <c:pt idx="73">
                  <c:v>5.8</c:v>
                </c:pt>
                <c:pt idx="74">
                  <c:v>6</c:v>
                </c:pt>
                <c:pt idx="75">
                  <c:v>7.7</c:v>
                </c:pt>
                <c:pt idx="76">
                  <c:v>5.9</c:v>
                </c:pt>
                <c:pt idx="77">
                  <c:v>6.4</c:v>
                </c:pt>
                <c:pt idx="78">
                  <c:v>9.1999999999999993</c:v>
                </c:pt>
                <c:pt idx="79">
                  <c:v>9</c:v>
                </c:pt>
                <c:pt idx="80">
                  <c:v>4.5</c:v>
                </c:pt>
                <c:pt idx="81">
                  <c:v>6</c:v>
                </c:pt>
                <c:pt idx="82">
                  <c:v>5.7</c:v>
                </c:pt>
                <c:pt idx="83">
                  <c:v>5.0999999999999996</c:v>
                </c:pt>
                <c:pt idx="84">
                  <c:v>3.9</c:v>
                </c:pt>
                <c:pt idx="85">
                  <c:v>5.9</c:v>
                </c:pt>
                <c:pt idx="86">
                  <c:v>10</c:v>
                </c:pt>
                <c:pt idx="87">
                  <c:v>11.9</c:v>
                </c:pt>
                <c:pt idx="88">
                  <c:v>11.1</c:v>
                </c:pt>
                <c:pt idx="89">
                  <c:v>12.8</c:v>
                </c:pt>
                <c:pt idx="90">
                  <c:v>13.8</c:v>
                </c:pt>
                <c:pt idx="91">
                  <c:v>13.8</c:v>
                </c:pt>
                <c:pt idx="92">
                  <c:v>10</c:v>
                </c:pt>
                <c:pt idx="93">
                  <c:v>8.9</c:v>
                </c:pt>
                <c:pt idx="94">
                  <c:v>8.8000000000000007</c:v>
                </c:pt>
                <c:pt idx="95">
                  <c:v>5.8</c:v>
                </c:pt>
                <c:pt idx="96">
                  <c:v>6.8</c:v>
                </c:pt>
                <c:pt idx="97">
                  <c:v>9.6999999999999993</c:v>
                </c:pt>
                <c:pt idx="98">
                  <c:v>10.4</c:v>
                </c:pt>
                <c:pt idx="99">
                  <c:v>13.1</c:v>
                </c:pt>
                <c:pt idx="100">
                  <c:v>6.9</c:v>
                </c:pt>
                <c:pt idx="101">
                  <c:v>9.1</c:v>
                </c:pt>
                <c:pt idx="102">
                  <c:v>7.7</c:v>
                </c:pt>
                <c:pt idx="103">
                  <c:v>7.9</c:v>
                </c:pt>
                <c:pt idx="104">
                  <c:v>9.1999999999999993</c:v>
                </c:pt>
                <c:pt idx="105">
                  <c:v>5.0999999999999996</c:v>
                </c:pt>
                <c:pt idx="106">
                  <c:v>3.6</c:v>
                </c:pt>
                <c:pt idx="107">
                  <c:v>2.2000000000000002</c:v>
                </c:pt>
                <c:pt idx="108">
                  <c:v>1</c:v>
                </c:pt>
                <c:pt idx="109">
                  <c:v>1.1000000000000001</c:v>
                </c:pt>
                <c:pt idx="110">
                  <c:v>6.4</c:v>
                </c:pt>
                <c:pt idx="111">
                  <c:v>5.7</c:v>
                </c:pt>
                <c:pt idx="112">
                  <c:v>4.3</c:v>
                </c:pt>
                <c:pt idx="113">
                  <c:v>7.3</c:v>
                </c:pt>
                <c:pt idx="114">
                  <c:v>9.3000000000000007</c:v>
                </c:pt>
                <c:pt idx="115">
                  <c:v>3.5</c:v>
                </c:pt>
                <c:pt idx="116">
                  <c:v>4.3</c:v>
                </c:pt>
                <c:pt idx="117">
                  <c:v>3.3</c:v>
                </c:pt>
                <c:pt idx="118">
                  <c:v>6.4</c:v>
                </c:pt>
                <c:pt idx="119">
                  <c:v>8.4</c:v>
                </c:pt>
                <c:pt idx="120">
                  <c:v>11</c:v>
                </c:pt>
                <c:pt idx="121">
                  <c:v>8.1999999999999993</c:v>
                </c:pt>
                <c:pt idx="122">
                  <c:v>11.4</c:v>
                </c:pt>
                <c:pt idx="123">
                  <c:v>11</c:v>
                </c:pt>
                <c:pt idx="124">
                  <c:v>10.7</c:v>
                </c:pt>
                <c:pt idx="125">
                  <c:v>13</c:v>
                </c:pt>
                <c:pt idx="126">
                  <c:v>11.7</c:v>
                </c:pt>
                <c:pt idx="127">
                  <c:v>9.8000000000000007</c:v>
                </c:pt>
                <c:pt idx="128">
                  <c:v>3.6</c:v>
                </c:pt>
                <c:pt idx="129">
                  <c:v>7.1</c:v>
                </c:pt>
                <c:pt idx="130">
                  <c:v>13.3</c:v>
                </c:pt>
                <c:pt idx="131">
                  <c:v>14.6</c:v>
                </c:pt>
                <c:pt idx="132">
                  <c:v>14.1</c:v>
                </c:pt>
                <c:pt idx="133">
                  <c:v>14.3</c:v>
                </c:pt>
                <c:pt idx="134">
                  <c:v>14.2</c:v>
                </c:pt>
                <c:pt idx="135">
                  <c:v>15.4</c:v>
                </c:pt>
                <c:pt idx="136">
                  <c:v>16.399999999999999</c:v>
                </c:pt>
                <c:pt idx="137">
                  <c:v>18.7</c:v>
                </c:pt>
                <c:pt idx="138">
                  <c:v>19.5</c:v>
                </c:pt>
                <c:pt idx="139">
                  <c:v>13.4</c:v>
                </c:pt>
                <c:pt idx="140">
                  <c:v>14.1</c:v>
                </c:pt>
                <c:pt idx="141">
                  <c:v>15</c:v>
                </c:pt>
                <c:pt idx="142">
                  <c:v>16.899999999999999</c:v>
                </c:pt>
                <c:pt idx="143">
                  <c:v>12.5</c:v>
                </c:pt>
                <c:pt idx="144">
                  <c:v>12.6</c:v>
                </c:pt>
                <c:pt idx="145">
                  <c:v>15.9</c:v>
                </c:pt>
                <c:pt idx="146">
                  <c:v>17.100000000000001</c:v>
                </c:pt>
                <c:pt idx="147">
                  <c:v>18.7</c:v>
                </c:pt>
                <c:pt idx="148">
                  <c:v>21.4</c:v>
                </c:pt>
                <c:pt idx="149">
                  <c:v>21.6</c:v>
                </c:pt>
                <c:pt idx="150">
                  <c:v>18.5</c:v>
                </c:pt>
                <c:pt idx="151">
                  <c:v>17</c:v>
                </c:pt>
                <c:pt idx="152">
                  <c:v>18.3</c:v>
                </c:pt>
                <c:pt idx="153">
                  <c:v>20.2</c:v>
                </c:pt>
                <c:pt idx="154">
                  <c:v>16.2</c:v>
                </c:pt>
                <c:pt idx="155">
                  <c:v>16.8</c:v>
                </c:pt>
                <c:pt idx="156">
                  <c:v>16.899999999999999</c:v>
                </c:pt>
                <c:pt idx="157">
                  <c:v>12.3</c:v>
                </c:pt>
                <c:pt idx="158">
                  <c:v>15.1</c:v>
                </c:pt>
                <c:pt idx="159">
                  <c:v>19.399999999999999</c:v>
                </c:pt>
                <c:pt idx="160">
                  <c:v>15.7</c:v>
                </c:pt>
                <c:pt idx="161">
                  <c:v>18.7</c:v>
                </c:pt>
                <c:pt idx="162">
                  <c:v>20.399999999999999</c:v>
                </c:pt>
                <c:pt idx="163">
                  <c:v>16.5</c:v>
                </c:pt>
                <c:pt idx="164">
                  <c:v>16.7</c:v>
                </c:pt>
                <c:pt idx="165">
                  <c:v>19.5</c:v>
                </c:pt>
                <c:pt idx="166">
                  <c:v>16.600000000000001</c:v>
                </c:pt>
                <c:pt idx="167">
                  <c:v>14.1</c:v>
                </c:pt>
                <c:pt idx="168">
                  <c:v>17.2</c:v>
                </c:pt>
                <c:pt idx="169">
                  <c:v>20.7</c:v>
                </c:pt>
                <c:pt idx="170">
                  <c:v>23.7</c:v>
                </c:pt>
                <c:pt idx="171">
                  <c:v>21.1</c:v>
                </c:pt>
                <c:pt idx="172">
                  <c:v>22.9</c:v>
                </c:pt>
                <c:pt idx="173">
                  <c:v>19.7</c:v>
                </c:pt>
                <c:pt idx="174">
                  <c:v>21.4</c:v>
                </c:pt>
                <c:pt idx="175">
                  <c:v>20.6</c:v>
                </c:pt>
                <c:pt idx="176">
                  <c:v>20.100000000000001</c:v>
                </c:pt>
                <c:pt idx="177">
                  <c:v>19.3</c:v>
                </c:pt>
                <c:pt idx="178">
                  <c:v>22</c:v>
                </c:pt>
                <c:pt idx="179">
                  <c:v>16.899999999999999</c:v>
                </c:pt>
                <c:pt idx="180">
                  <c:v>17.100000000000001</c:v>
                </c:pt>
                <c:pt idx="181">
                  <c:v>17</c:v>
                </c:pt>
                <c:pt idx="182">
                  <c:v>17</c:v>
                </c:pt>
                <c:pt idx="183">
                  <c:v>16.399999999999999</c:v>
                </c:pt>
                <c:pt idx="184">
                  <c:v>17.399999999999999</c:v>
                </c:pt>
                <c:pt idx="185">
                  <c:v>19.7</c:v>
                </c:pt>
                <c:pt idx="186">
                  <c:v>19.899999999999999</c:v>
                </c:pt>
                <c:pt idx="187">
                  <c:v>20.5</c:v>
                </c:pt>
                <c:pt idx="188">
                  <c:v>21.2</c:v>
                </c:pt>
                <c:pt idx="189">
                  <c:v>22</c:v>
                </c:pt>
                <c:pt idx="190">
                  <c:v>22.3</c:v>
                </c:pt>
                <c:pt idx="191">
                  <c:v>18.100000000000001</c:v>
                </c:pt>
                <c:pt idx="192">
                  <c:v>18.899999999999999</c:v>
                </c:pt>
                <c:pt idx="193">
                  <c:v>13.8</c:v>
                </c:pt>
                <c:pt idx="194">
                  <c:v>14.5</c:v>
                </c:pt>
                <c:pt idx="195">
                  <c:v>13.5</c:v>
                </c:pt>
                <c:pt idx="196">
                  <c:v>17.3</c:v>
                </c:pt>
                <c:pt idx="197">
                  <c:v>19.100000000000001</c:v>
                </c:pt>
                <c:pt idx="198">
                  <c:v>20.9</c:v>
                </c:pt>
                <c:pt idx="199">
                  <c:v>22.4</c:v>
                </c:pt>
                <c:pt idx="200">
                  <c:v>22.2</c:v>
                </c:pt>
                <c:pt idx="201">
                  <c:v>20.8</c:v>
                </c:pt>
                <c:pt idx="202">
                  <c:v>21.4</c:v>
                </c:pt>
                <c:pt idx="203">
                  <c:v>19.2</c:v>
                </c:pt>
                <c:pt idx="204">
                  <c:v>16.2</c:v>
                </c:pt>
                <c:pt idx="205">
                  <c:v>14.7</c:v>
                </c:pt>
                <c:pt idx="206">
                  <c:v>15.1</c:v>
                </c:pt>
                <c:pt idx="207">
                  <c:v>16</c:v>
                </c:pt>
                <c:pt idx="208">
                  <c:v>17.5</c:v>
                </c:pt>
                <c:pt idx="209">
                  <c:v>19.5</c:v>
                </c:pt>
                <c:pt idx="210">
                  <c:v>23.1</c:v>
                </c:pt>
                <c:pt idx="211">
                  <c:v>24.2</c:v>
                </c:pt>
                <c:pt idx="212">
                  <c:v>27.2</c:v>
                </c:pt>
                <c:pt idx="213">
                  <c:v>23.3</c:v>
                </c:pt>
                <c:pt idx="214">
                  <c:v>22.5</c:v>
                </c:pt>
                <c:pt idx="215">
                  <c:v>22.2</c:v>
                </c:pt>
                <c:pt idx="216">
                  <c:v>22.7</c:v>
                </c:pt>
                <c:pt idx="217">
                  <c:v>17.399999999999999</c:v>
                </c:pt>
                <c:pt idx="218">
                  <c:v>17.5</c:v>
                </c:pt>
                <c:pt idx="219">
                  <c:v>19.8</c:v>
                </c:pt>
                <c:pt idx="220">
                  <c:v>21.9</c:v>
                </c:pt>
                <c:pt idx="221">
                  <c:v>22.1</c:v>
                </c:pt>
                <c:pt idx="222">
                  <c:v>16.899999999999999</c:v>
                </c:pt>
                <c:pt idx="223">
                  <c:v>15</c:v>
                </c:pt>
                <c:pt idx="224">
                  <c:v>16.8</c:v>
                </c:pt>
                <c:pt idx="225">
                  <c:v>17.600000000000001</c:v>
                </c:pt>
                <c:pt idx="226">
                  <c:v>20.399999999999999</c:v>
                </c:pt>
                <c:pt idx="227">
                  <c:v>19</c:v>
                </c:pt>
                <c:pt idx="228">
                  <c:v>20.100000000000001</c:v>
                </c:pt>
                <c:pt idx="229">
                  <c:v>23.2</c:v>
                </c:pt>
                <c:pt idx="230">
                  <c:v>16.7</c:v>
                </c:pt>
                <c:pt idx="231">
                  <c:v>14.7</c:v>
                </c:pt>
                <c:pt idx="232">
                  <c:v>13.7</c:v>
                </c:pt>
                <c:pt idx="233">
                  <c:v>13.3</c:v>
                </c:pt>
                <c:pt idx="234">
                  <c:v>13.2</c:v>
                </c:pt>
                <c:pt idx="235">
                  <c:v>18.2</c:v>
                </c:pt>
                <c:pt idx="236">
                  <c:v>20.100000000000001</c:v>
                </c:pt>
                <c:pt idx="237">
                  <c:v>21.3</c:v>
                </c:pt>
                <c:pt idx="238">
                  <c:v>19.399999999999999</c:v>
                </c:pt>
                <c:pt idx="239">
                  <c:v>16.3</c:v>
                </c:pt>
                <c:pt idx="240">
                  <c:v>17</c:v>
                </c:pt>
                <c:pt idx="241">
                  <c:v>20</c:v>
                </c:pt>
                <c:pt idx="242">
                  <c:v>20.3</c:v>
                </c:pt>
                <c:pt idx="243">
                  <c:v>13</c:v>
                </c:pt>
                <c:pt idx="244">
                  <c:v>12.1</c:v>
                </c:pt>
                <c:pt idx="245">
                  <c:v>11.4</c:v>
                </c:pt>
                <c:pt idx="246">
                  <c:v>12.2</c:v>
                </c:pt>
                <c:pt idx="247">
                  <c:v>14.2</c:v>
                </c:pt>
                <c:pt idx="248">
                  <c:v>15.9</c:v>
                </c:pt>
                <c:pt idx="249">
                  <c:v>12</c:v>
                </c:pt>
                <c:pt idx="250">
                  <c:v>13.6</c:v>
                </c:pt>
                <c:pt idx="251">
                  <c:v>15.6</c:v>
                </c:pt>
                <c:pt idx="252">
                  <c:v>13.9</c:v>
                </c:pt>
                <c:pt idx="253">
                  <c:v>13.9</c:v>
                </c:pt>
                <c:pt idx="254">
                  <c:v>11.9</c:v>
                </c:pt>
                <c:pt idx="255">
                  <c:v>14.2</c:v>
                </c:pt>
                <c:pt idx="256">
                  <c:v>12.7</c:v>
                </c:pt>
                <c:pt idx="257">
                  <c:v>11.2</c:v>
                </c:pt>
                <c:pt idx="258">
                  <c:v>10.199999999999999</c:v>
                </c:pt>
                <c:pt idx="259">
                  <c:v>9.6</c:v>
                </c:pt>
                <c:pt idx="260">
                  <c:v>8.9</c:v>
                </c:pt>
                <c:pt idx="261">
                  <c:v>9.4</c:v>
                </c:pt>
                <c:pt idx="262">
                  <c:v>9.8000000000000007</c:v>
                </c:pt>
                <c:pt idx="263">
                  <c:v>10.7</c:v>
                </c:pt>
                <c:pt idx="264">
                  <c:v>10</c:v>
                </c:pt>
                <c:pt idx="265">
                  <c:v>10.1</c:v>
                </c:pt>
                <c:pt idx="266">
                  <c:v>11.2</c:v>
                </c:pt>
                <c:pt idx="267">
                  <c:v>11.9</c:v>
                </c:pt>
                <c:pt idx="268">
                  <c:v>12.8</c:v>
                </c:pt>
                <c:pt idx="269">
                  <c:v>13.8</c:v>
                </c:pt>
                <c:pt idx="270">
                  <c:v>12.8</c:v>
                </c:pt>
                <c:pt idx="271">
                  <c:v>11.5</c:v>
                </c:pt>
                <c:pt idx="272">
                  <c:v>10.7</c:v>
                </c:pt>
                <c:pt idx="273">
                  <c:v>9.8000000000000007</c:v>
                </c:pt>
                <c:pt idx="274">
                  <c:v>11.9</c:v>
                </c:pt>
                <c:pt idx="275">
                  <c:v>10</c:v>
                </c:pt>
                <c:pt idx="276">
                  <c:v>10.6</c:v>
                </c:pt>
                <c:pt idx="277">
                  <c:v>11</c:v>
                </c:pt>
                <c:pt idx="278">
                  <c:v>8.4</c:v>
                </c:pt>
                <c:pt idx="279">
                  <c:v>8.8000000000000007</c:v>
                </c:pt>
                <c:pt idx="280">
                  <c:v>8.5</c:v>
                </c:pt>
                <c:pt idx="281">
                  <c:v>6.8</c:v>
                </c:pt>
                <c:pt idx="282">
                  <c:v>10.4</c:v>
                </c:pt>
                <c:pt idx="283">
                  <c:v>11.6</c:v>
                </c:pt>
                <c:pt idx="284">
                  <c:v>12</c:v>
                </c:pt>
                <c:pt idx="285">
                  <c:v>10.9</c:v>
                </c:pt>
                <c:pt idx="286">
                  <c:v>11.6</c:v>
                </c:pt>
                <c:pt idx="287">
                  <c:v>12.5</c:v>
                </c:pt>
                <c:pt idx="288">
                  <c:v>12.8</c:v>
                </c:pt>
                <c:pt idx="289">
                  <c:v>12.8</c:v>
                </c:pt>
                <c:pt idx="290">
                  <c:v>11.3</c:v>
                </c:pt>
                <c:pt idx="291">
                  <c:v>10.4</c:v>
                </c:pt>
                <c:pt idx="292">
                  <c:v>10.3</c:v>
                </c:pt>
                <c:pt idx="293">
                  <c:v>11</c:v>
                </c:pt>
                <c:pt idx="294">
                  <c:v>8.6999999999999993</c:v>
                </c:pt>
                <c:pt idx="295">
                  <c:v>7.9</c:v>
                </c:pt>
                <c:pt idx="296">
                  <c:v>8.6999999999999993</c:v>
                </c:pt>
                <c:pt idx="297">
                  <c:v>11.3</c:v>
                </c:pt>
                <c:pt idx="298">
                  <c:v>11.3</c:v>
                </c:pt>
                <c:pt idx="299">
                  <c:v>8.5</c:v>
                </c:pt>
                <c:pt idx="300">
                  <c:v>7.3</c:v>
                </c:pt>
                <c:pt idx="301">
                  <c:v>5.9</c:v>
                </c:pt>
                <c:pt idx="302">
                  <c:v>3.4</c:v>
                </c:pt>
                <c:pt idx="303">
                  <c:v>4.7</c:v>
                </c:pt>
                <c:pt idx="304">
                  <c:v>5.8</c:v>
                </c:pt>
                <c:pt idx="305">
                  <c:v>8.9</c:v>
                </c:pt>
                <c:pt idx="306">
                  <c:v>5.7</c:v>
                </c:pt>
                <c:pt idx="307">
                  <c:v>5.2</c:v>
                </c:pt>
                <c:pt idx="308">
                  <c:v>6.6</c:v>
                </c:pt>
                <c:pt idx="309">
                  <c:v>6.3</c:v>
                </c:pt>
                <c:pt idx="310">
                  <c:v>6.1</c:v>
                </c:pt>
                <c:pt idx="311">
                  <c:v>5.3</c:v>
                </c:pt>
                <c:pt idx="312">
                  <c:v>6.1</c:v>
                </c:pt>
                <c:pt idx="313">
                  <c:v>5.8</c:v>
                </c:pt>
                <c:pt idx="314">
                  <c:v>4.2</c:v>
                </c:pt>
                <c:pt idx="315">
                  <c:v>2.9</c:v>
                </c:pt>
                <c:pt idx="316">
                  <c:v>2</c:v>
                </c:pt>
                <c:pt idx="317">
                  <c:v>1.1000000000000001</c:v>
                </c:pt>
                <c:pt idx="318">
                  <c:v>2</c:v>
                </c:pt>
                <c:pt idx="319">
                  <c:v>2.6</c:v>
                </c:pt>
                <c:pt idx="320">
                  <c:v>2.8</c:v>
                </c:pt>
                <c:pt idx="321">
                  <c:v>2.8</c:v>
                </c:pt>
                <c:pt idx="322">
                  <c:v>2.7</c:v>
                </c:pt>
                <c:pt idx="323">
                  <c:v>2</c:v>
                </c:pt>
                <c:pt idx="324">
                  <c:v>4.3</c:v>
                </c:pt>
                <c:pt idx="325">
                  <c:v>5.4</c:v>
                </c:pt>
                <c:pt idx="326">
                  <c:v>3.8</c:v>
                </c:pt>
                <c:pt idx="327">
                  <c:v>5.5</c:v>
                </c:pt>
                <c:pt idx="328">
                  <c:v>4.5999999999999996</c:v>
                </c:pt>
                <c:pt idx="329">
                  <c:v>1</c:v>
                </c:pt>
                <c:pt idx="330">
                  <c:v>1.3</c:v>
                </c:pt>
                <c:pt idx="331">
                  <c:v>2.8</c:v>
                </c:pt>
                <c:pt idx="332">
                  <c:v>1.2</c:v>
                </c:pt>
                <c:pt idx="333">
                  <c:v>0</c:v>
                </c:pt>
                <c:pt idx="334">
                  <c:v>-2.4</c:v>
                </c:pt>
                <c:pt idx="335">
                  <c:v>-2.5</c:v>
                </c:pt>
                <c:pt idx="336">
                  <c:v>-1.9</c:v>
                </c:pt>
                <c:pt idx="337">
                  <c:v>0.3</c:v>
                </c:pt>
                <c:pt idx="338">
                  <c:v>2.2999999999999998</c:v>
                </c:pt>
                <c:pt idx="339">
                  <c:v>2.8</c:v>
                </c:pt>
                <c:pt idx="340">
                  <c:v>1.5</c:v>
                </c:pt>
                <c:pt idx="341">
                  <c:v>1.6</c:v>
                </c:pt>
                <c:pt idx="342">
                  <c:v>-1.1000000000000001</c:v>
                </c:pt>
                <c:pt idx="343">
                  <c:v>-0.9</c:v>
                </c:pt>
                <c:pt idx="344">
                  <c:v>5.3</c:v>
                </c:pt>
                <c:pt idx="345">
                  <c:v>3.5</c:v>
                </c:pt>
                <c:pt idx="346">
                  <c:v>0.5</c:v>
                </c:pt>
                <c:pt idx="347">
                  <c:v>2.2999999999999998</c:v>
                </c:pt>
                <c:pt idx="348">
                  <c:v>1.4</c:v>
                </c:pt>
                <c:pt idx="349">
                  <c:v>0.2</c:v>
                </c:pt>
                <c:pt idx="350">
                  <c:v>-0.8</c:v>
                </c:pt>
                <c:pt idx="351">
                  <c:v>-4</c:v>
                </c:pt>
                <c:pt idx="352">
                  <c:v>-3.2</c:v>
                </c:pt>
                <c:pt idx="353">
                  <c:v>-0.9</c:v>
                </c:pt>
                <c:pt idx="354">
                  <c:v>1.7</c:v>
                </c:pt>
                <c:pt idx="355">
                  <c:v>3.1</c:v>
                </c:pt>
                <c:pt idx="356">
                  <c:v>5.0999999999999996</c:v>
                </c:pt>
                <c:pt idx="357">
                  <c:v>5.8</c:v>
                </c:pt>
                <c:pt idx="358">
                  <c:v>2.2000000000000002</c:v>
                </c:pt>
                <c:pt idx="359">
                  <c:v>0.6</c:v>
                </c:pt>
                <c:pt idx="360">
                  <c:v>2.4</c:v>
                </c:pt>
                <c:pt idx="361">
                  <c:v>1.5</c:v>
                </c:pt>
                <c:pt idx="362">
                  <c:v>-1.8</c:v>
                </c:pt>
                <c:pt idx="363">
                  <c:v>0.4</c:v>
                </c:pt>
                <c:pt idx="364">
                  <c:v>6.3</c:v>
                </c:pt>
                <c:pt idx="365">
                  <c:v>-4.4000000000000004</c:v>
                </c:pt>
              </c:numCache>
            </c:numRef>
          </c:xVal>
          <c:yVal>
            <c:numRef>
              <c:f>'18'!$P$7:$P$372</c:f>
              <c:numCache>
                <c:formatCode>0.0000</c:formatCode>
                <c:ptCount val="366"/>
                <c:pt idx="0">
                  <c:v>39.578944942835477</c:v>
                </c:pt>
                <c:pt idx="1">
                  <c:v>45.682125046060321</c:v>
                </c:pt>
                <c:pt idx="2">
                  <c:v>42.294086666028321</c:v>
                </c:pt>
                <c:pt idx="3">
                  <c:v>41.22904468366589</c:v>
                </c:pt>
                <c:pt idx="4">
                  <c:v>47.280801117822215</c:v>
                </c:pt>
                <c:pt idx="5">
                  <c:v>50.739636446154215</c:v>
                </c:pt>
                <c:pt idx="6">
                  <c:v>48.506921645880432</c:v>
                </c:pt>
                <c:pt idx="7">
                  <c:v>47.042336923918477</c:v>
                </c:pt>
                <c:pt idx="8">
                  <c:v>49.251644091997029</c:v>
                </c:pt>
                <c:pt idx="9">
                  <c:v>51.995614436617075</c:v>
                </c:pt>
                <c:pt idx="10">
                  <c:v>50.829635811926771</c:v>
                </c:pt>
                <c:pt idx="11">
                  <c:v>43.612045645635149</c:v>
                </c:pt>
                <c:pt idx="12">
                  <c:v>40.971163769777718</c:v>
                </c:pt>
                <c:pt idx="13">
                  <c:v>37.9260077860677</c:v>
                </c:pt>
                <c:pt idx="14">
                  <c:v>39.275688593196016</c:v>
                </c:pt>
                <c:pt idx="15">
                  <c:v>47.604631609224157</c:v>
                </c:pt>
                <c:pt idx="16">
                  <c:v>48.763168136318242</c:v>
                </c:pt>
                <c:pt idx="17">
                  <c:v>50.914353799852158</c:v>
                </c:pt>
                <c:pt idx="18">
                  <c:v>54.886108595098101</c:v>
                </c:pt>
                <c:pt idx="19">
                  <c:v>52.420924068072871</c:v>
                </c:pt>
                <c:pt idx="20">
                  <c:v>46.317202685997891</c:v>
                </c:pt>
                <c:pt idx="21">
                  <c:v>45.246528958579553</c:v>
                </c:pt>
                <c:pt idx="22">
                  <c:v>50.936372939433603</c:v>
                </c:pt>
                <c:pt idx="23">
                  <c:v>51.017949138054838</c:v>
                </c:pt>
                <c:pt idx="24">
                  <c:v>48.146990453078672</c:v>
                </c:pt>
                <c:pt idx="25">
                  <c:v>46.198378519408145</c:v>
                </c:pt>
                <c:pt idx="26">
                  <c:v>46.661457251326262</c:v>
                </c:pt>
                <c:pt idx="27">
                  <c:v>44.627866695508438</c:v>
                </c:pt>
                <c:pt idx="28">
                  <c:v>45.718578562225112</c:v>
                </c:pt>
                <c:pt idx="29">
                  <c:v>50.743394891230793</c:v>
                </c:pt>
                <c:pt idx="30">
                  <c:v>49.263468509195853</c:v>
                </c:pt>
                <c:pt idx="31">
                  <c:v>45.852518113979073</c:v>
                </c:pt>
                <c:pt idx="32">
                  <c:v>43.377608413477567</c:v>
                </c:pt>
                <c:pt idx="33">
                  <c:v>40.191160813082753</c:v>
                </c:pt>
                <c:pt idx="34">
                  <c:v>33.820725135271729</c:v>
                </c:pt>
                <c:pt idx="35">
                  <c:v>33.703265188189853</c:v>
                </c:pt>
                <c:pt idx="36">
                  <c:v>40.389762244342954</c:v>
                </c:pt>
                <c:pt idx="37">
                  <c:v>42.340319251949623</c:v>
                </c:pt>
                <c:pt idx="38">
                  <c:v>46.445680672516012</c:v>
                </c:pt>
                <c:pt idx="39">
                  <c:v>45.881798300340904</c:v>
                </c:pt>
                <c:pt idx="40">
                  <c:v>42.679452677903392</c:v>
                </c:pt>
                <c:pt idx="41">
                  <c:v>36.390041870737164</c:v>
                </c:pt>
                <c:pt idx="42">
                  <c:v>36.846279671709524</c:v>
                </c:pt>
                <c:pt idx="43">
                  <c:v>42.112328399892021</c:v>
                </c:pt>
                <c:pt idx="44">
                  <c:v>41.736570968305749</c:v>
                </c:pt>
                <c:pt idx="45">
                  <c:v>39.284182754802494</c:v>
                </c:pt>
                <c:pt idx="46">
                  <c:v>37.102327160767572</c:v>
                </c:pt>
                <c:pt idx="47">
                  <c:v>37.096843471403211</c:v>
                </c:pt>
                <c:pt idx="48">
                  <c:v>32.996472211262791</c:v>
                </c:pt>
                <c:pt idx="49">
                  <c:v>31.912672948467279</c:v>
                </c:pt>
                <c:pt idx="50">
                  <c:v>33.274419135969964</c:v>
                </c:pt>
                <c:pt idx="51">
                  <c:v>32.106712537408313</c:v>
                </c:pt>
                <c:pt idx="52">
                  <c:v>30.367758571637026</c:v>
                </c:pt>
                <c:pt idx="53">
                  <c:v>27.993366334471432</c:v>
                </c:pt>
                <c:pt idx="54">
                  <c:v>30.449492185441727</c:v>
                </c:pt>
                <c:pt idx="55">
                  <c:v>28.506715590143251</c:v>
                </c:pt>
                <c:pt idx="56">
                  <c:v>29.588540521020015</c:v>
                </c:pt>
                <c:pt idx="57">
                  <c:v>28.900562247505579</c:v>
                </c:pt>
                <c:pt idx="58">
                  <c:v>29.762830622239413</c:v>
                </c:pt>
                <c:pt idx="59">
                  <c:v>30.475560836612345</c:v>
                </c:pt>
                <c:pt idx="60">
                  <c:v>29.327362249490374</c:v>
                </c:pt>
                <c:pt idx="61">
                  <c:v>28.854621390779926</c:v>
                </c:pt>
                <c:pt idx="62">
                  <c:v>21.692712757684099</c:v>
                </c:pt>
                <c:pt idx="63">
                  <c:v>23.408619337493647</c:v>
                </c:pt>
                <c:pt idx="64">
                  <c:v>30.341368150367693</c:v>
                </c:pt>
                <c:pt idx="65">
                  <c:v>32.408470185623251</c:v>
                </c:pt>
                <c:pt idx="66">
                  <c:v>29.329652488563372</c:v>
                </c:pt>
                <c:pt idx="67">
                  <c:v>30.572088785074673</c:v>
                </c:pt>
                <c:pt idx="68">
                  <c:v>30.97669962047588</c:v>
                </c:pt>
                <c:pt idx="69">
                  <c:v>26.148949074012183</c:v>
                </c:pt>
                <c:pt idx="70">
                  <c:v>28.564017570307779</c:v>
                </c:pt>
                <c:pt idx="71">
                  <c:v>30.781549714968246</c:v>
                </c:pt>
                <c:pt idx="72">
                  <c:v>28.779244479764689</c:v>
                </c:pt>
                <c:pt idx="73">
                  <c:v>28.001039947350513</c:v>
                </c:pt>
                <c:pt idx="74">
                  <c:v>25.836046302313072</c:v>
                </c:pt>
                <c:pt idx="75">
                  <c:v>24.360476891797344</c:v>
                </c:pt>
                <c:pt idx="76">
                  <c:v>24.559435062782352</c:v>
                </c:pt>
                <c:pt idx="77">
                  <c:v>24.403234857206794</c:v>
                </c:pt>
                <c:pt idx="78">
                  <c:v>24.129103279619041</c:v>
                </c:pt>
                <c:pt idx="79">
                  <c:v>23.534278094388771</c:v>
                </c:pt>
                <c:pt idx="80">
                  <c:v>29.432150230916577</c:v>
                </c:pt>
                <c:pt idx="81">
                  <c:v>26.383947083859013</c:v>
                </c:pt>
                <c:pt idx="82">
                  <c:v>25.451546315586935</c:v>
                </c:pt>
                <c:pt idx="83">
                  <c:v>21.343139743532468</c:v>
                </c:pt>
                <c:pt idx="84">
                  <c:v>23.268566965548239</c:v>
                </c:pt>
                <c:pt idx="85">
                  <c:v>25.015999746449971</c:v>
                </c:pt>
                <c:pt idx="86">
                  <c:v>21.247834927613454</c:v>
                </c:pt>
                <c:pt idx="87">
                  <c:v>19.255150826379019</c:v>
                </c:pt>
                <c:pt idx="88">
                  <c:v>19.078914086186497</c:v>
                </c:pt>
                <c:pt idx="89">
                  <c:v>16.518171639868264</c:v>
                </c:pt>
                <c:pt idx="90">
                  <c:v>12.914201111614561</c:v>
                </c:pt>
                <c:pt idx="91">
                  <c:v>13.457431666727679</c:v>
                </c:pt>
                <c:pt idx="92">
                  <c:v>17.70980134348487</c:v>
                </c:pt>
                <c:pt idx="93">
                  <c:v>21.295822839637331</c:v>
                </c:pt>
                <c:pt idx="94">
                  <c:v>20.281092485942622</c:v>
                </c:pt>
                <c:pt idx="95">
                  <c:v>22.841812004851782</c:v>
                </c:pt>
                <c:pt idx="96">
                  <c:v>23.66037906068787</c:v>
                </c:pt>
                <c:pt idx="97">
                  <c:v>18.723522495456784</c:v>
                </c:pt>
                <c:pt idx="98">
                  <c:v>16.883420269237998</c:v>
                </c:pt>
                <c:pt idx="99">
                  <c:v>17.238490687665731</c:v>
                </c:pt>
                <c:pt idx="100">
                  <c:v>21.296070309897861</c:v>
                </c:pt>
                <c:pt idx="101">
                  <c:v>21.688678214946329</c:v>
                </c:pt>
                <c:pt idx="102">
                  <c:v>21.318256526473569</c:v>
                </c:pt>
                <c:pt idx="103">
                  <c:v>17.983224821988607</c:v>
                </c:pt>
                <c:pt idx="104">
                  <c:v>17.860398645893518</c:v>
                </c:pt>
                <c:pt idx="105">
                  <c:v>18.789179473807486</c:v>
                </c:pt>
                <c:pt idx="106">
                  <c:v>23.103981873457638</c:v>
                </c:pt>
                <c:pt idx="107">
                  <c:v>27.908104990849438</c:v>
                </c:pt>
                <c:pt idx="108">
                  <c:v>31.21254607184461</c:v>
                </c:pt>
                <c:pt idx="109">
                  <c:v>31.528864331500799</c:v>
                </c:pt>
                <c:pt idx="110">
                  <c:v>26.065586409361732</c:v>
                </c:pt>
                <c:pt idx="111">
                  <c:v>23.231177674813942</c:v>
                </c:pt>
                <c:pt idx="112">
                  <c:v>24.352728864271263</c:v>
                </c:pt>
                <c:pt idx="113">
                  <c:v>22.983716437019705</c:v>
                </c:pt>
                <c:pt idx="114">
                  <c:v>22.366003239632384</c:v>
                </c:pt>
                <c:pt idx="115">
                  <c:v>28.468413507886215</c:v>
                </c:pt>
                <c:pt idx="116">
                  <c:v>29.068711609433826</c:v>
                </c:pt>
                <c:pt idx="117">
                  <c:v>27.464888840120111</c:v>
                </c:pt>
                <c:pt idx="118">
                  <c:v>21.44448766540301</c:v>
                </c:pt>
                <c:pt idx="119">
                  <c:v>18.809671955299258</c:v>
                </c:pt>
                <c:pt idx="120">
                  <c:v>17.992894749548793</c:v>
                </c:pt>
                <c:pt idx="121">
                  <c:v>20.697542704167834</c:v>
                </c:pt>
                <c:pt idx="122">
                  <c:v>18.575012491982854</c:v>
                </c:pt>
                <c:pt idx="123">
                  <c:v>18.143586664798708</c:v>
                </c:pt>
                <c:pt idx="124">
                  <c:v>17.552941743489011</c:v>
                </c:pt>
                <c:pt idx="125">
                  <c:v>13.886366246443469</c:v>
                </c:pt>
                <c:pt idx="126">
                  <c:v>13.458082547416897</c:v>
                </c:pt>
                <c:pt idx="127">
                  <c:v>15.701267321850901</c:v>
                </c:pt>
                <c:pt idx="128">
                  <c:v>22.468749241411775</c:v>
                </c:pt>
                <c:pt idx="129">
                  <c:v>20.237090126048571</c:v>
                </c:pt>
                <c:pt idx="130">
                  <c:v>16.401659861326927</c:v>
                </c:pt>
                <c:pt idx="131">
                  <c:v>13.817556124463705</c:v>
                </c:pt>
                <c:pt idx="132">
                  <c:v>11.830210394278238</c:v>
                </c:pt>
                <c:pt idx="133">
                  <c:v>11.768947542888734</c:v>
                </c:pt>
                <c:pt idx="134">
                  <c:v>13.341338742040787</c:v>
                </c:pt>
                <c:pt idx="135">
                  <c:v>12.75162610753036</c:v>
                </c:pt>
                <c:pt idx="136">
                  <c:v>12.254045126981016</c:v>
                </c:pt>
                <c:pt idx="137">
                  <c:v>11.677782663225351</c:v>
                </c:pt>
                <c:pt idx="138">
                  <c:v>10.617689749692408</c:v>
                </c:pt>
                <c:pt idx="139">
                  <c:v>9.7834775951259179</c:v>
                </c:pt>
                <c:pt idx="140">
                  <c:v>9.9670306089681642</c:v>
                </c:pt>
                <c:pt idx="141">
                  <c:v>11.651360758985636</c:v>
                </c:pt>
                <c:pt idx="142">
                  <c:v>11.459481550891937</c:v>
                </c:pt>
                <c:pt idx="143">
                  <c:v>12.175376968548306</c:v>
                </c:pt>
                <c:pt idx="144">
                  <c:v>12.449983040729547</c:v>
                </c:pt>
                <c:pt idx="145">
                  <c:v>11.295351348962145</c:v>
                </c:pt>
                <c:pt idx="146">
                  <c:v>9.4462637866360808</c:v>
                </c:pt>
                <c:pt idx="147">
                  <c:v>9.3971368295736859</c:v>
                </c:pt>
                <c:pt idx="148">
                  <c:v>13.001246625629593</c:v>
                </c:pt>
                <c:pt idx="149">
                  <c:v>10.825032297585738</c:v>
                </c:pt>
                <c:pt idx="150">
                  <c:v>11.119589962580726</c:v>
                </c:pt>
                <c:pt idx="151">
                  <c:v>12.894997852462319</c:v>
                </c:pt>
                <c:pt idx="152">
                  <c:v>10.395611657203151</c:v>
                </c:pt>
                <c:pt idx="153">
                  <c:v>8.685953631103045</c:v>
                </c:pt>
                <c:pt idx="154">
                  <c:v>9.2819326402634719</c:v>
                </c:pt>
                <c:pt idx="155">
                  <c:v>11.587661491430966</c:v>
                </c:pt>
                <c:pt idx="156">
                  <c:v>13.42771364330226</c:v>
                </c:pt>
                <c:pt idx="157">
                  <c:v>13.308588433917036</c:v>
                </c:pt>
                <c:pt idx="158">
                  <c:v>11.427617473240009</c:v>
                </c:pt>
                <c:pt idx="159">
                  <c:v>10.548668791561893</c:v>
                </c:pt>
                <c:pt idx="160">
                  <c:v>9.1252500024944556</c:v>
                </c:pt>
                <c:pt idx="161">
                  <c:v>8.9746613396824788</c:v>
                </c:pt>
                <c:pt idx="162">
                  <c:v>11.380389602892727</c:v>
                </c:pt>
                <c:pt idx="163">
                  <c:v>11.050849011276252</c:v>
                </c:pt>
                <c:pt idx="164">
                  <c:v>13.277974543709876</c:v>
                </c:pt>
                <c:pt idx="165">
                  <c:v>10.63268325971217</c:v>
                </c:pt>
                <c:pt idx="166">
                  <c:v>10.260330099660406</c:v>
                </c:pt>
                <c:pt idx="167">
                  <c:v>9.1461463347856231</c:v>
                </c:pt>
                <c:pt idx="168">
                  <c:v>9.4417594617185596</c:v>
                </c:pt>
                <c:pt idx="169">
                  <c:v>13.748361637102519</c:v>
                </c:pt>
                <c:pt idx="170">
                  <c:v>13.637896607876918</c:v>
                </c:pt>
                <c:pt idx="171">
                  <c:v>13.399146208116164</c:v>
                </c:pt>
                <c:pt idx="172">
                  <c:v>13.059180659753872</c:v>
                </c:pt>
                <c:pt idx="173">
                  <c:v>12.184046438710272</c:v>
                </c:pt>
                <c:pt idx="174">
                  <c:v>8.2877401260625394</c:v>
                </c:pt>
                <c:pt idx="175">
                  <c:v>8.6595105075861891</c:v>
                </c:pt>
                <c:pt idx="176">
                  <c:v>12.599378193209468</c:v>
                </c:pt>
                <c:pt idx="177">
                  <c:v>13.754760822558547</c:v>
                </c:pt>
                <c:pt idx="178">
                  <c:v>12.634599281104569</c:v>
                </c:pt>
                <c:pt idx="179">
                  <c:v>12.509221475632318</c:v>
                </c:pt>
                <c:pt idx="180">
                  <c:v>11.850745658989343</c:v>
                </c:pt>
                <c:pt idx="181">
                  <c:v>8.4923245599821922</c:v>
                </c:pt>
                <c:pt idx="182">
                  <c:v>8.6999870429229649</c:v>
                </c:pt>
                <c:pt idx="183">
                  <c:v>11.975166323627022</c:v>
                </c:pt>
                <c:pt idx="184">
                  <c:v>12.837844166041696</c:v>
                </c:pt>
                <c:pt idx="185">
                  <c:v>11.719454784412696</c:v>
                </c:pt>
                <c:pt idx="186">
                  <c:v>10.985650478663215</c:v>
                </c:pt>
                <c:pt idx="187">
                  <c:v>10.862728898296794</c:v>
                </c:pt>
                <c:pt idx="188">
                  <c:v>8.1273028017103908</c:v>
                </c:pt>
                <c:pt idx="189">
                  <c:v>8.6299821589125951</c:v>
                </c:pt>
                <c:pt idx="190">
                  <c:v>12.911103577757618</c:v>
                </c:pt>
                <c:pt idx="191">
                  <c:v>13.463015474328893</c:v>
                </c:pt>
                <c:pt idx="192">
                  <c:v>13.700790340720157</c:v>
                </c:pt>
                <c:pt idx="193">
                  <c:v>14.139373374500213</c:v>
                </c:pt>
                <c:pt idx="194">
                  <c:v>12.9514906246325</c:v>
                </c:pt>
                <c:pt idx="195">
                  <c:v>9.436131689998053</c:v>
                </c:pt>
                <c:pt idx="196">
                  <c:v>9.5948664163565347</c:v>
                </c:pt>
                <c:pt idx="197">
                  <c:v>13.526585099363103</c:v>
                </c:pt>
                <c:pt idx="198">
                  <c:v>13.589649273371254</c:v>
                </c:pt>
                <c:pt idx="199">
                  <c:v>13.442233684317657</c:v>
                </c:pt>
                <c:pt idx="200">
                  <c:v>13.078955356317676</c:v>
                </c:pt>
                <c:pt idx="201">
                  <c:v>11.908070923925022</c:v>
                </c:pt>
                <c:pt idx="202">
                  <c:v>8.3127056014831187</c:v>
                </c:pt>
                <c:pt idx="203">
                  <c:v>8.6258487084508069</c:v>
                </c:pt>
                <c:pt idx="204">
                  <c:v>12.112596664937866</c:v>
                </c:pt>
                <c:pt idx="205">
                  <c:v>12.051612855629569</c:v>
                </c:pt>
                <c:pt idx="206">
                  <c:v>12.240118610727617</c:v>
                </c:pt>
                <c:pt idx="207">
                  <c:v>12.11544366179905</c:v>
                </c:pt>
                <c:pt idx="208">
                  <c:v>11.101876763845752</c:v>
                </c:pt>
                <c:pt idx="209">
                  <c:v>7.8055585825826057</c:v>
                </c:pt>
                <c:pt idx="210">
                  <c:v>7.8980797290159845</c:v>
                </c:pt>
                <c:pt idx="211">
                  <c:v>10.963145171143411</c:v>
                </c:pt>
                <c:pt idx="212">
                  <c:v>10.017272561686079</c:v>
                </c:pt>
                <c:pt idx="213">
                  <c:v>10.260174376416341</c:v>
                </c:pt>
                <c:pt idx="214">
                  <c:v>11.500912013198869</c:v>
                </c:pt>
                <c:pt idx="215">
                  <c:v>9.2212674996349122</c:v>
                </c:pt>
                <c:pt idx="216">
                  <c:v>7.2249207554083377</c:v>
                </c:pt>
                <c:pt idx="217">
                  <c:v>7.8473610822540545</c:v>
                </c:pt>
                <c:pt idx="218">
                  <c:v>10.724974748353068</c:v>
                </c:pt>
                <c:pt idx="219">
                  <c:v>10.316164089873606</c:v>
                </c:pt>
                <c:pt idx="220">
                  <c:v>11.802558257279822</c:v>
                </c:pt>
                <c:pt idx="221">
                  <c:v>11.601295377692898</c:v>
                </c:pt>
                <c:pt idx="222">
                  <c:v>11.321315716472782</c:v>
                </c:pt>
                <c:pt idx="223">
                  <c:v>8.2210754168758129</c:v>
                </c:pt>
                <c:pt idx="224">
                  <c:v>8.5554767040879014</c:v>
                </c:pt>
                <c:pt idx="225">
                  <c:v>10.216131915738924</c:v>
                </c:pt>
                <c:pt idx="226">
                  <c:v>10.233642235552193</c:v>
                </c:pt>
                <c:pt idx="227">
                  <c:v>12.369189151144367</c:v>
                </c:pt>
                <c:pt idx="228">
                  <c:v>10.333725730133134</c:v>
                </c:pt>
                <c:pt idx="229">
                  <c:v>9.5602862531230866</c:v>
                </c:pt>
                <c:pt idx="230">
                  <c:v>8.4374634255367127</c:v>
                </c:pt>
                <c:pt idx="231">
                  <c:v>8.9864858042567661</c:v>
                </c:pt>
                <c:pt idx="232">
                  <c:v>10.92195510743127</c:v>
                </c:pt>
                <c:pt idx="233">
                  <c:v>13.266144022755586</c:v>
                </c:pt>
                <c:pt idx="234">
                  <c:v>13.419884103970487</c:v>
                </c:pt>
                <c:pt idx="235">
                  <c:v>11.048714274751632</c:v>
                </c:pt>
                <c:pt idx="236">
                  <c:v>11.72660710698783</c:v>
                </c:pt>
                <c:pt idx="237">
                  <c:v>8.0969067949212601</c:v>
                </c:pt>
                <c:pt idx="238">
                  <c:v>8.6290083450131991</c:v>
                </c:pt>
                <c:pt idx="239">
                  <c:v>12.386322400730371</c:v>
                </c:pt>
                <c:pt idx="240">
                  <c:v>12.801624132128445</c:v>
                </c:pt>
                <c:pt idx="241">
                  <c:v>12.436900608248957</c:v>
                </c:pt>
                <c:pt idx="242">
                  <c:v>12.370481704836488</c:v>
                </c:pt>
                <c:pt idx="243">
                  <c:v>12.196933598065904</c:v>
                </c:pt>
                <c:pt idx="244">
                  <c:v>9.0461063131957058</c:v>
                </c:pt>
                <c:pt idx="245">
                  <c:v>10.287186678379179</c:v>
                </c:pt>
                <c:pt idx="246">
                  <c:v>14.106081065127219</c:v>
                </c:pt>
                <c:pt idx="247">
                  <c:v>13.97264448543886</c:v>
                </c:pt>
                <c:pt idx="248">
                  <c:v>11.881784630049411</c:v>
                </c:pt>
                <c:pt idx="249">
                  <c:v>12.65463505358542</c:v>
                </c:pt>
                <c:pt idx="250">
                  <c:v>11.94042643123761</c:v>
                </c:pt>
                <c:pt idx="251">
                  <c:v>9.7775935598373866</c:v>
                </c:pt>
                <c:pt idx="252">
                  <c:v>10.527192814971832</c:v>
                </c:pt>
                <c:pt idx="253">
                  <c:v>12.696516923752915</c:v>
                </c:pt>
                <c:pt idx="254">
                  <c:v>13.54538175241882</c:v>
                </c:pt>
                <c:pt idx="255">
                  <c:v>14.09250989722446</c:v>
                </c:pt>
                <c:pt idx="256">
                  <c:v>14.685942722218412</c:v>
                </c:pt>
                <c:pt idx="257">
                  <c:v>14.920871955053475</c:v>
                </c:pt>
                <c:pt idx="258">
                  <c:v>14.206799132003422</c:v>
                </c:pt>
                <c:pt idx="259">
                  <c:v>15.500102087728248</c:v>
                </c:pt>
                <c:pt idx="260">
                  <c:v>20.420566380996224</c:v>
                </c:pt>
                <c:pt idx="261">
                  <c:v>21.275718954118272</c:v>
                </c:pt>
                <c:pt idx="262">
                  <c:v>21.829451333880407</c:v>
                </c:pt>
                <c:pt idx="263">
                  <c:v>21.823973867859085</c:v>
                </c:pt>
                <c:pt idx="264">
                  <c:v>20.348355073214506</c:v>
                </c:pt>
                <c:pt idx="265">
                  <c:v>17.244435008008601</c:v>
                </c:pt>
                <c:pt idx="266">
                  <c:v>17.247424618910422</c:v>
                </c:pt>
                <c:pt idx="267">
                  <c:v>20.607216759520849</c:v>
                </c:pt>
                <c:pt idx="268">
                  <c:v>20.242633819990225</c:v>
                </c:pt>
                <c:pt idx="269">
                  <c:v>16.823659319421093</c:v>
                </c:pt>
                <c:pt idx="270">
                  <c:v>16.898530594381636</c:v>
                </c:pt>
                <c:pt idx="271">
                  <c:v>15.383152680287697</c:v>
                </c:pt>
                <c:pt idx="272">
                  <c:v>14.469196285975531</c:v>
                </c:pt>
                <c:pt idx="273">
                  <c:v>16.017587818141084</c:v>
                </c:pt>
                <c:pt idx="274">
                  <c:v>18.249307472479362</c:v>
                </c:pt>
                <c:pt idx="275">
                  <c:v>20.161142818372486</c:v>
                </c:pt>
                <c:pt idx="276">
                  <c:v>19.728116020231852</c:v>
                </c:pt>
                <c:pt idx="277">
                  <c:v>20.249228036518296</c:v>
                </c:pt>
                <c:pt idx="278">
                  <c:v>20.939021739597422</c:v>
                </c:pt>
                <c:pt idx="279">
                  <c:v>18.661121000348206</c:v>
                </c:pt>
                <c:pt idx="280">
                  <c:v>20.030077369744728</c:v>
                </c:pt>
                <c:pt idx="281">
                  <c:v>25.588057559178768</c:v>
                </c:pt>
                <c:pt idx="282">
                  <c:v>23.162463689574846</c:v>
                </c:pt>
                <c:pt idx="283">
                  <c:v>20.803858022023448</c:v>
                </c:pt>
                <c:pt idx="284">
                  <c:v>20.037637943948027</c:v>
                </c:pt>
                <c:pt idx="285">
                  <c:v>21.02040812040611</c:v>
                </c:pt>
                <c:pt idx="286">
                  <c:v>16.267106184616512</c:v>
                </c:pt>
                <c:pt idx="287">
                  <c:v>15.859245524941235</c:v>
                </c:pt>
                <c:pt idx="288">
                  <c:v>19.730419550107204</c:v>
                </c:pt>
                <c:pt idx="289">
                  <c:v>18.029060890775003</c:v>
                </c:pt>
                <c:pt idx="290">
                  <c:v>21.519464723123871</c:v>
                </c:pt>
                <c:pt idx="291">
                  <c:v>21.696111262993579</c:v>
                </c:pt>
                <c:pt idx="292">
                  <c:v>21.912682977926085</c:v>
                </c:pt>
                <c:pt idx="293">
                  <c:v>17.487504916221109</c:v>
                </c:pt>
                <c:pt idx="294">
                  <c:v>19.263169363224982</c:v>
                </c:pt>
                <c:pt idx="295">
                  <c:v>25.708469830406894</c:v>
                </c:pt>
                <c:pt idx="296">
                  <c:v>24.913877702081418</c:v>
                </c:pt>
                <c:pt idx="297">
                  <c:v>22.13407095647193</c:v>
                </c:pt>
                <c:pt idx="298">
                  <c:v>22.463291430379456</c:v>
                </c:pt>
                <c:pt idx="299">
                  <c:v>21.963584234640251</c:v>
                </c:pt>
                <c:pt idx="300">
                  <c:v>22.220387452566321</c:v>
                </c:pt>
                <c:pt idx="301">
                  <c:v>23.155173446515555</c:v>
                </c:pt>
                <c:pt idx="302">
                  <c:v>28.929507205246221</c:v>
                </c:pt>
                <c:pt idx="303">
                  <c:v>29.443203678558362</c:v>
                </c:pt>
                <c:pt idx="304">
                  <c:v>29.028742363658139</c:v>
                </c:pt>
                <c:pt idx="305">
                  <c:v>27.6214730239173</c:v>
                </c:pt>
                <c:pt idx="306">
                  <c:v>28.617289552170611</c:v>
                </c:pt>
                <c:pt idx="307">
                  <c:v>24.77184623032711</c:v>
                </c:pt>
                <c:pt idx="308">
                  <c:v>25.200028271999514</c:v>
                </c:pt>
                <c:pt idx="309">
                  <c:v>30.41136636641718</c:v>
                </c:pt>
                <c:pt idx="310">
                  <c:v>31.059391170064437</c:v>
                </c:pt>
                <c:pt idx="311">
                  <c:v>32.068858478846565</c:v>
                </c:pt>
                <c:pt idx="312">
                  <c:v>30.78005880583072</c:v>
                </c:pt>
                <c:pt idx="313">
                  <c:v>28.455566654090898</c:v>
                </c:pt>
                <c:pt idx="314">
                  <c:v>26.357544792169673</c:v>
                </c:pt>
                <c:pt idx="315">
                  <c:v>28.194048348736324</c:v>
                </c:pt>
                <c:pt idx="316">
                  <c:v>35.342391026187705</c:v>
                </c:pt>
                <c:pt idx="317">
                  <c:v>35.532220177342666</c:v>
                </c:pt>
                <c:pt idx="318">
                  <c:v>35.690273593528175</c:v>
                </c:pt>
                <c:pt idx="319">
                  <c:v>34.459579872896676</c:v>
                </c:pt>
                <c:pt idx="320">
                  <c:v>32.23813118058262</c:v>
                </c:pt>
                <c:pt idx="321">
                  <c:v>28.57723795345068</c:v>
                </c:pt>
                <c:pt idx="322">
                  <c:v>30.450287332551568</c:v>
                </c:pt>
                <c:pt idx="323">
                  <c:v>36.31793354044494</c:v>
                </c:pt>
                <c:pt idx="324">
                  <c:v>35.196564033146259</c:v>
                </c:pt>
                <c:pt idx="325">
                  <c:v>31.215844681319474</c:v>
                </c:pt>
                <c:pt idx="326">
                  <c:v>31.867110901115758</c:v>
                </c:pt>
                <c:pt idx="327">
                  <c:v>32.191149309126274</c:v>
                </c:pt>
                <c:pt idx="328">
                  <c:v>27.939339024836443</c:v>
                </c:pt>
                <c:pt idx="329">
                  <c:v>30.859602303783916</c:v>
                </c:pt>
                <c:pt idx="330">
                  <c:v>34.844405853861019</c:v>
                </c:pt>
                <c:pt idx="331">
                  <c:v>34.673873096890659</c:v>
                </c:pt>
                <c:pt idx="332">
                  <c:v>38.458290947192339</c:v>
                </c:pt>
                <c:pt idx="333">
                  <c:v>38.630360174203062</c:v>
                </c:pt>
                <c:pt idx="334">
                  <c:v>39.579269594923623</c:v>
                </c:pt>
                <c:pt idx="335">
                  <c:v>35.405125252513784</c:v>
                </c:pt>
                <c:pt idx="336">
                  <c:v>36.249633410484606</c:v>
                </c:pt>
                <c:pt idx="337">
                  <c:v>39.171534770999685</c:v>
                </c:pt>
                <c:pt idx="338">
                  <c:v>37.10405203446652</c:v>
                </c:pt>
                <c:pt idx="339">
                  <c:v>36.04272019874162</c:v>
                </c:pt>
                <c:pt idx="340">
                  <c:v>35.094191293350448</c:v>
                </c:pt>
                <c:pt idx="341">
                  <c:v>35.416081282935501</c:v>
                </c:pt>
                <c:pt idx="342">
                  <c:v>34.59171081644854</c:v>
                </c:pt>
                <c:pt idx="343">
                  <c:v>35.311256015795905</c:v>
                </c:pt>
                <c:pt idx="344">
                  <c:v>36.350536897691214</c:v>
                </c:pt>
                <c:pt idx="345">
                  <c:v>34.590856746049539</c:v>
                </c:pt>
                <c:pt idx="346">
                  <c:v>35.783543415991382</c:v>
                </c:pt>
                <c:pt idx="347">
                  <c:v>35.859101837600029</c:v>
                </c:pt>
                <c:pt idx="348">
                  <c:v>36.93685567585807</c:v>
                </c:pt>
                <c:pt idx="349">
                  <c:v>33.256049630382236</c:v>
                </c:pt>
                <c:pt idx="350">
                  <c:v>35.137139094189578</c:v>
                </c:pt>
                <c:pt idx="351">
                  <c:v>42.521224709784413</c:v>
                </c:pt>
                <c:pt idx="352">
                  <c:v>44.007256154655437</c:v>
                </c:pt>
                <c:pt idx="353">
                  <c:v>41.49995137822804</c:v>
                </c:pt>
                <c:pt idx="354">
                  <c:v>38.582163704139774</c:v>
                </c:pt>
                <c:pt idx="355">
                  <c:v>32.698315507880736</c:v>
                </c:pt>
                <c:pt idx="356">
                  <c:v>28.520705578440072</c:v>
                </c:pt>
                <c:pt idx="357">
                  <c:v>25.849147557069692</c:v>
                </c:pt>
                <c:pt idx="358">
                  <c:v>27.413529532025109</c:v>
                </c:pt>
                <c:pt idx="359">
                  <c:v>30.431928974540821</c:v>
                </c:pt>
                <c:pt idx="360">
                  <c:v>31.133179398023081</c:v>
                </c:pt>
                <c:pt idx="361">
                  <c:v>31.834017671167452</c:v>
                </c:pt>
                <c:pt idx="362">
                  <c:v>33.60321890376278</c:v>
                </c:pt>
                <c:pt idx="363">
                  <c:v>31.974761674432219</c:v>
                </c:pt>
                <c:pt idx="364">
                  <c:v>27.975222030286723</c:v>
                </c:pt>
                <c:pt idx="365">
                  <c:v>36.801391493990273</c:v>
                </c:pt>
              </c:numCache>
            </c:numRef>
          </c:yVal>
          <c:bubbleSize>
            <c:numLit>
              <c:formatCode>General</c:formatCode>
              <c:ptCount val="36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  <c:pt idx="31">
                <c:v>1</c:v>
              </c:pt>
              <c:pt idx="32">
                <c:v>1</c:v>
              </c:pt>
              <c:pt idx="33">
                <c:v>1</c:v>
              </c:pt>
              <c:pt idx="34">
                <c:v>1</c:v>
              </c:pt>
              <c:pt idx="35">
                <c:v>1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1</c:v>
              </c:pt>
              <c:pt idx="40">
                <c:v>1</c:v>
              </c:pt>
              <c:pt idx="41">
                <c:v>1</c:v>
              </c:pt>
              <c:pt idx="42">
                <c:v>1</c:v>
              </c:pt>
              <c:pt idx="43">
                <c:v>1</c:v>
              </c:pt>
              <c:pt idx="44">
                <c:v>1</c:v>
              </c:pt>
              <c:pt idx="45">
                <c:v>1</c:v>
              </c:pt>
              <c:pt idx="46">
                <c:v>1</c:v>
              </c:pt>
              <c:pt idx="47">
                <c:v>1</c:v>
              </c:pt>
              <c:pt idx="48">
                <c:v>1</c:v>
              </c:pt>
              <c:pt idx="49">
                <c:v>1</c:v>
              </c:pt>
              <c:pt idx="50">
                <c:v>1</c:v>
              </c:pt>
              <c:pt idx="51">
                <c:v>1</c:v>
              </c:pt>
              <c:pt idx="52">
                <c:v>1</c:v>
              </c:pt>
              <c:pt idx="53">
                <c:v>1</c:v>
              </c:pt>
              <c:pt idx="54">
                <c:v>1</c:v>
              </c:pt>
              <c:pt idx="55">
                <c:v>1</c:v>
              </c:pt>
              <c:pt idx="56">
                <c:v>1</c:v>
              </c:pt>
              <c:pt idx="57">
                <c:v>1</c:v>
              </c:pt>
              <c:pt idx="58">
                <c:v>1</c:v>
              </c:pt>
              <c:pt idx="59">
                <c:v>1</c:v>
              </c:pt>
              <c:pt idx="60">
                <c:v>1</c:v>
              </c:pt>
              <c:pt idx="61">
                <c:v>1</c:v>
              </c:pt>
              <c:pt idx="62">
                <c:v>1</c:v>
              </c:pt>
              <c:pt idx="63">
                <c:v>1</c:v>
              </c:pt>
              <c:pt idx="64">
                <c:v>1</c:v>
              </c:pt>
              <c:pt idx="65">
                <c:v>1</c:v>
              </c:pt>
              <c:pt idx="66">
                <c:v>1</c:v>
              </c:pt>
              <c:pt idx="67">
                <c:v>1</c:v>
              </c:pt>
              <c:pt idx="68">
                <c:v>1</c:v>
              </c:pt>
              <c:pt idx="69">
                <c:v>1</c:v>
              </c:pt>
              <c:pt idx="70">
                <c:v>1</c:v>
              </c:pt>
              <c:pt idx="71">
                <c:v>1</c:v>
              </c:pt>
              <c:pt idx="72">
                <c:v>1</c:v>
              </c:pt>
              <c:pt idx="73">
                <c:v>1</c:v>
              </c:pt>
              <c:pt idx="74">
                <c:v>1</c:v>
              </c:pt>
              <c:pt idx="75">
                <c:v>1</c:v>
              </c:pt>
              <c:pt idx="76">
                <c:v>1</c:v>
              </c:pt>
              <c:pt idx="77">
                <c:v>1</c:v>
              </c:pt>
              <c:pt idx="78">
                <c:v>1</c:v>
              </c:pt>
              <c:pt idx="79">
                <c:v>1</c:v>
              </c:pt>
              <c:pt idx="80">
                <c:v>1</c:v>
              </c:pt>
              <c:pt idx="81">
                <c:v>1</c:v>
              </c:pt>
              <c:pt idx="82">
                <c:v>1</c:v>
              </c:pt>
              <c:pt idx="83">
                <c:v>1</c:v>
              </c:pt>
              <c:pt idx="84">
                <c:v>1</c:v>
              </c:pt>
              <c:pt idx="85">
                <c:v>1</c:v>
              </c:pt>
              <c:pt idx="86">
                <c:v>1</c:v>
              </c:pt>
              <c:pt idx="87">
                <c:v>1</c:v>
              </c:pt>
              <c:pt idx="88">
                <c:v>1</c:v>
              </c:pt>
              <c:pt idx="89">
                <c:v>1</c:v>
              </c:pt>
              <c:pt idx="90">
                <c:v>1</c:v>
              </c:pt>
              <c:pt idx="91">
                <c:v>1</c:v>
              </c:pt>
              <c:pt idx="92">
                <c:v>1</c:v>
              </c:pt>
              <c:pt idx="93">
                <c:v>1</c:v>
              </c:pt>
              <c:pt idx="94">
                <c:v>1</c:v>
              </c:pt>
              <c:pt idx="95">
                <c:v>1</c:v>
              </c:pt>
              <c:pt idx="96">
                <c:v>1</c:v>
              </c:pt>
              <c:pt idx="97">
                <c:v>1</c:v>
              </c:pt>
              <c:pt idx="98">
                <c:v>1</c:v>
              </c:pt>
              <c:pt idx="99">
                <c:v>1</c:v>
              </c:pt>
              <c:pt idx="100">
                <c:v>1</c:v>
              </c:pt>
              <c:pt idx="101">
                <c:v>1</c:v>
              </c:pt>
              <c:pt idx="102">
                <c:v>1</c:v>
              </c:pt>
              <c:pt idx="103">
                <c:v>1</c:v>
              </c:pt>
              <c:pt idx="104">
                <c:v>1</c:v>
              </c:pt>
              <c:pt idx="105">
                <c:v>1</c:v>
              </c:pt>
              <c:pt idx="106">
                <c:v>1</c:v>
              </c:pt>
              <c:pt idx="107">
                <c:v>1</c:v>
              </c:pt>
              <c:pt idx="108">
                <c:v>1</c:v>
              </c:pt>
              <c:pt idx="109">
                <c:v>1</c:v>
              </c:pt>
              <c:pt idx="110">
                <c:v>1</c:v>
              </c:pt>
              <c:pt idx="111">
                <c:v>1</c:v>
              </c:pt>
              <c:pt idx="112">
                <c:v>1</c:v>
              </c:pt>
              <c:pt idx="113">
                <c:v>1</c:v>
              </c:pt>
              <c:pt idx="114">
                <c:v>1</c:v>
              </c:pt>
              <c:pt idx="115">
                <c:v>1</c:v>
              </c:pt>
              <c:pt idx="116">
                <c:v>1</c:v>
              </c:pt>
              <c:pt idx="117">
                <c:v>1</c:v>
              </c:pt>
              <c:pt idx="118">
                <c:v>1</c:v>
              </c:pt>
              <c:pt idx="119">
                <c:v>1</c:v>
              </c:pt>
              <c:pt idx="120">
                <c:v>1</c:v>
              </c:pt>
              <c:pt idx="121">
                <c:v>1</c:v>
              </c:pt>
              <c:pt idx="122">
                <c:v>1</c:v>
              </c:pt>
              <c:pt idx="123">
                <c:v>1</c:v>
              </c:pt>
              <c:pt idx="124">
                <c:v>1</c:v>
              </c:pt>
              <c:pt idx="125">
                <c:v>1</c:v>
              </c:pt>
              <c:pt idx="126">
                <c:v>1</c:v>
              </c:pt>
              <c:pt idx="127">
                <c:v>1</c:v>
              </c:pt>
              <c:pt idx="128">
                <c:v>1</c:v>
              </c:pt>
              <c:pt idx="129">
                <c:v>1</c:v>
              </c:pt>
              <c:pt idx="130">
                <c:v>1</c:v>
              </c:pt>
              <c:pt idx="131">
                <c:v>1</c:v>
              </c:pt>
              <c:pt idx="132">
                <c:v>1</c:v>
              </c:pt>
              <c:pt idx="133">
                <c:v>1</c:v>
              </c:pt>
              <c:pt idx="134">
                <c:v>1</c:v>
              </c:pt>
              <c:pt idx="135">
                <c:v>1</c:v>
              </c:pt>
              <c:pt idx="136">
                <c:v>1</c:v>
              </c:pt>
              <c:pt idx="137">
                <c:v>1</c:v>
              </c:pt>
              <c:pt idx="138">
                <c:v>1</c:v>
              </c:pt>
              <c:pt idx="139">
                <c:v>1</c:v>
              </c:pt>
              <c:pt idx="140">
                <c:v>1</c:v>
              </c:pt>
              <c:pt idx="141">
                <c:v>1</c:v>
              </c:pt>
              <c:pt idx="142">
                <c:v>1</c:v>
              </c:pt>
              <c:pt idx="143">
                <c:v>1</c:v>
              </c:pt>
              <c:pt idx="144">
                <c:v>1</c:v>
              </c:pt>
              <c:pt idx="145">
                <c:v>1</c:v>
              </c:pt>
              <c:pt idx="146">
                <c:v>1</c:v>
              </c:pt>
              <c:pt idx="147">
                <c:v>1</c:v>
              </c:pt>
              <c:pt idx="148">
                <c:v>1</c:v>
              </c:pt>
              <c:pt idx="149">
                <c:v>1</c:v>
              </c:pt>
              <c:pt idx="150">
                <c:v>1</c:v>
              </c:pt>
              <c:pt idx="151">
                <c:v>1</c:v>
              </c:pt>
              <c:pt idx="152">
                <c:v>1</c:v>
              </c:pt>
              <c:pt idx="153">
                <c:v>1</c:v>
              </c:pt>
              <c:pt idx="154">
                <c:v>1</c:v>
              </c:pt>
              <c:pt idx="155">
                <c:v>1</c:v>
              </c:pt>
              <c:pt idx="156">
                <c:v>1</c:v>
              </c:pt>
              <c:pt idx="157">
                <c:v>1</c:v>
              </c:pt>
              <c:pt idx="158">
                <c:v>1</c:v>
              </c:pt>
              <c:pt idx="159">
                <c:v>1</c:v>
              </c:pt>
              <c:pt idx="160">
                <c:v>1</c:v>
              </c:pt>
              <c:pt idx="161">
                <c:v>1</c:v>
              </c:pt>
              <c:pt idx="162">
                <c:v>1</c:v>
              </c:pt>
              <c:pt idx="163">
                <c:v>1</c:v>
              </c:pt>
              <c:pt idx="164">
                <c:v>1</c:v>
              </c:pt>
              <c:pt idx="165">
                <c:v>1</c:v>
              </c:pt>
              <c:pt idx="166">
                <c:v>1</c:v>
              </c:pt>
              <c:pt idx="167">
                <c:v>1</c:v>
              </c:pt>
              <c:pt idx="168">
                <c:v>1</c:v>
              </c:pt>
              <c:pt idx="169">
                <c:v>1</c:v>
              </c:pt>
              <c:pt idx="170">
                <c:v>1</c:v>
              </c:pt>
              <c:pt idx="171">
                <c:v>1</c:v>
              </c:pt>
              <c:pt idx="172">
                <c:v>1</c:v>
              </c:pt>
              <c:pt idx="173">
                <c:v>1</c:v>
              </c:pt>
              <c:pt idx="174">
                <c:v>1</c:v>
              </c:pt>
              <c:pt idx="175">
                <c:v>1</c:v>
              </c:pt>
              <c:pt idx="176">
                <c:v>1</c:v>
              </c:pt>
              <c:pt idx="177">
                <c:v>1</c:v>
              </c:pt>
              <c:pt idx="178">
                <c:v>1</c:v>
              </c:pt>
              <c:pt idx="179">
                <c:v>1</c:v>
              </c:pt>
              <c:pt idx="180">
                <c:v>1</c:v>
              </c:pt>
              <c:pt idx="181">
                <c:v>1</c:v>
              </c:pt>
              <c:pt idx="182">
                <c:v>1</c:v>
              </c:pt>
              <c:pt idx="183">
                <c:v>1</c:v>
              </c:pt>
              <c:pt idx="184">
                <c:v>1</c:v>
              </c:pt>
              <c:pt idx="185">
                <c:v>1</c:v>
              </c:pt>
              <c:pt idx="186">
                <c:v>1</c:v>
              </c:pt>
              <c:pt idx="187">
                <c:v>1</c:v>
              </c:pt>
              <c:pt idx="188">
                <c:v>1</c:v>
              </c:pt>
              <c:pt idx="189">
                <c:v>1</c:v>
              </c:pt>
              <c:pt idx="190">
                <c:v>1</c:v>
              </c:pt>
              <c:pt idx="191">
                <c:v>1</c:v>
              </c:pt>
              <c:pt idx="192">
                <c:v>1</c:v>
              </c:pt>
              <c:pt idx="193">
                <c:v>1</c:v>
              </c:pt>
              <c:pt idx="194">
                <c:v>1</c:v>
              </c:pt>
              <c:pt idx="195">
                <c:v>1</c:v>
              </c:pt>
              <c:pt idx="196">
                <c:v>1</c:v>
              </c:pt>
              <c:pt idx="197">
                <c:v>1</c:v>
              </c:pt>
              <c:pt idx="198">
                <c:v>1</c:v>
              </c:pt>
              <c:pt idx="199">
                <c:v>1</c:v>
              </c:pt>
              <c:pt idx="200">
                <c:v>1</c:v>
              </c:pt>
              <c:pt idx="201">
                <c:v>1</c:v>
              </c:pt>
              <c:pt idx="202">
                <c:v>1</c:v>
              </c:pt>
              <c:pt idx="203">
                <c:v>1</c:v>
              </c:pt>
              <c:pt idx="204">
                <c:v>1</c:v>
              </c:pt>
              <c:pt idx="205">
                <c:v>1</c:v>
              </c:pt>
              <c:pt idx="206">
                <c:v>1</c:v>
              </c:pt>
              <c:pt idx="207">
                <c:v>1</c:v>
              </c:pt>
              <c:pt idx="208">
                <c:v>1</c:v>
              </c:pt>
              <c:pt idx="209">
                <c:v>1</c:v>
              </c:pt>
              <c:pt idx="210">
                <c:v>1</c:v>
              </c:pt>
              <c:pt idx="211">
                <c:v>1</c:v>
              </c:pt>
              <c:pt idx="212">
                <c:v>1</c:v>
              </c:pt>
              <c:pt idx="213">
                <c:v>1</c:v>
              </c:pt>
              <c:pt idx="214">
                <c:v>1</c:v>
              </c:pt>
              <c:pt idx="215">
                <c:v>1</c:v>
              </c:pt>
              <c:pt idx="216">
                <c:v>1</c:v>
              </c:pt>
              <c:pt idx="217">
                <c:v>1</c:v>
              </c:pt>
              <c:pt idx="218">
                <c:v>1</c:v>
              </c:pt>
              <c:pt idx="219">
                <c:v>1</c:v>
              </c:pt>
              <c:pt idx="220">
                <c:v>1</c:v>
              </c:pt>
              <c:pt idx="221">
                <c:v>1</c:v>
              </c:pt>
              <c:pt idx="222">
                <c:v>1</c:v>
              </c:pt>
              <c:pt idx="223">
                <c:v>1</c:v>
              </c:pt>
              <c:pt idx="224">
                <c:v>1</c:v>
              </c:pt>
              <c:pt idx="225">
                <c:v>1</c:v>
              </c:pt>
              <c:pt idx="226">
                <c:v>1</c:v>
              </c:pt>
              <c:pt idx="227">
                <c:v>1</c:v>
              </c:pt>
              <c:pt idx="228">
                <c:v>1</c:v>
              </c:pt>
              <c:pt idx="229">
                <c:v>1</c:v>
              </c:pt>
              <c:pt idx="230">
                <c:v>1</c:v>
              </c:pt>
              <c:pt idx="231">
                <c:v>1</c:v>
              </c:pt>
              <c:pt idx="232">
                <c:v>1</c:v>
              </c:pt>
              <c:pt idx="233">
                <c:v>1</c:v>
              </c:pt>
              <c:pt idx="234">
                <c:v>1</c:v>
              </c:pt>
              <c:pt idx="235">
                <c:v>1</c:v>
              </c:pt>
              <c:pt idx="236">
                <c:v>1</c:v>
              </c:pt>
              <c:pt idx="237">
                <c:v>1</c:v>
              </c:pt>
              <c:pt idx="238">
                <c:v>1</c:v>
              </c:pt>
              <c:pt idx="239">
                <c:v>1</c:v>
              </c:pt>
              <c:pt idx="240">
                <c:v>1</c:v>
              </c:pt>
              <c:pt idx="241">
                <c:v>1</c:v>
              </c:pt>
              <c:pt idx="242">
                <c:v>1</c:v>
              </c:pt>
              <c:pt idx="243">
                <c:v>1</c:v>
              </c:pt>
              <c:pt idx="244">
                <c:v>1</c:v>
              </c:pt>
              <c:pt idx="245">
                <c:v>1</c:v>
              </c:pt>
              <c:pt idx="246">
                <c:v>1</c:v>
              </c:pt>
              <c:pt idx="247">
                <c:v>1</c:v>
              </c:pt>
              <c:pt idx="248">
                <c:v>1</c:v>
              </c:pt>
              <c:pt idx="249">
                <c:v>1</c:v>
              </c:pt>
              <c:pt idx="250">
                <c:v>1</c:v>
              </c:pt>
              <c:pt idx="251">
                <c:v>1</c:v>
              </c:pt>
              <c:pt idx="252">
                <c:v>1</c:v>
              </c:pt>
              <c:pt idx="253">
                <c:v>1</c:v>
              </c:pt>
              <c:pt idx="254">
                <c:v>1</c:v>
              </c:pt>
              <c:pt idx="255">
                <c:v>1</c:v>
              </c:pt>
              <c:pt idx="256">
                <c:v>1</c:v>
              </c:pt>
              <c:pt idx="257">
                <c:v>1</c:v>
              </c:pt>
              <c:pt idx="258">
                <c:v>1</c:v>
              </c:pt>
              <c:pt idx="259">
                <c:v>1</c:v>
              </c:pt>
              <c:pt idx="260">
                <c:v>1</c:v>
              </c:pt>
              <c:pt idx="261">
                <c:v>1</c:v>
              </c:pt>
              <c:pt idx="262">
                <c:v>1</c:v>
              </c:pt>
              <c:pt idx="263">
                <c:v>1</c:v>
              </c:pt>
              <c:pt idx="264">
                <c:v>1</c:v>
              </c:pt>
              <c:pt idx="265">
                <c:v>1</c:v>
              </c:pt>
              <c:pt idx="266">
                <c:v>1</c:v>
              </c:pt>
              <c:pt idx="267">
                <c:v>1</c:v>
              </c:pt>
              <c:pt idx="268">
                <c:v>1</c:v>
              </c:pt>
              <c:pt idx="269">
                <c:v>1</c:v>
              </c:pt>
              <c:pt idx="270">
                <c:v>1</c:v>
              </c:pt>
              <c:pt idx="271">
                <c:v>1</c:v>
              </c:pt>
              <c:pt idx="272">
                <c:v>1</c:v>
              </c:pt>
              <c:pt idx="273">
                <c:v>1</c:v>
              </c:pt>
              <c:pt idx="274">
                <c:v>1</c:v>
              </c:pt>
              <c:pt idx="275">
                <c:v>1</c:v>
              </c:pt>
              <c:pt idx="276">
                <c:v>1</c:v>
              </c:pt>
              <c:pt idx="277">
                <c:v>1</c:v>
              </c:pt>
              <c:pt idx="278">
                <c:v>1</c:v>
              </c:pt>
              <c:pt idx="279">
                <c:v>1</c:v>
              </c:pt>
              <c:pt idx="280">
                <c:v>1</c:v>
              </c:pt>
              <c:pt idx="281">
                <c:v>1</c:v>
              </c:pt>
              <c:pt idx="282">
                <c:v>1</c:v>
              </c:pt>
              <c:pt idx="283">
                <c:v>1</c:v>
              </c:pt>
              <c:pt idx="284">
                <c:v>1</c:v>
              </c:pt>
              <c:pt idx="285">
                <c:v>1</c:v>
              </c:pt>
              <c:pt idx="286">
                <c:v>1</c:v>
              </c:pt>
              <c:pt idx="287">
                <c:v>1</c:v>
              </c:pt>
              <c:pt idx="288">
                <c:v>1</c:v>
              </c:pt>
              <c:pt idx="289">
                <c:v>1</c:v>
              </c:pt>
              <c:pt idx="290">
                <c:v>1</c:v>
              </c:pt>
              <c:pt idx="291">
                <c:v>1</c:v>
              </c:pt>
              <c:pt idx="292">
                <c:v>1</c:v>
              </c:pt>
              <c:pt idx="293">
                <c:v>1</c:v>
              </c:pt>
              <c:pt idx="294">
                <c:v>1</c:v>
              </c:pt>
              <c:pt idx="295">
                <c:v>1</c:v>
              </c:pt>
              <c:pt idx="296">
                <c:v>1</c:v>
              </c:pt>
              <c:pt idx="297">
                <c:v>1</c:v>
              </c:pt>
              <c:pt idx="298">
                <c:v>1</c:v>
              </c:pt>
              <c:pt idx="299">
                <c:v>1</c:v>
              </c:pt>
              <c:pt idx="300">
                <c:v>1</c:v>
              </c:pt>
              <c:pt idx="301">
                <c:v>1</c:v>
              </c:pt>
              <c:pt idx="302">
                <c:v>1</c:v>
              </c:pt>
              <c:pt idx="303">
                <c:v>1</c:v>
              </c:pt>
              <c:pt idx="304">
                <c:v>1</c:v>
              </c:pt>
              <c:pt idx="305">
                <c:v>1</c:v>
              </c:pt>
              <c:pt idx="306">
                <c:v>1</c:v>
              </c:pt>
              <c:pt idx="307">
                <c:v>1</c:v>
              </c:pt>
              <c:pt idx="308">
                <c:v>1</c:v>
              </c:pt>
              <c:pt idx="309">
                <c:v>1</c:v>
              </c:pt>
              <c:pt idx="310">
                <c:v>1</c:v>
              </c:pt>
              <c:pt idx="311">
                <c:v>1</c:v>
              </c:pt>
              <c:pt idx="312">
                <c:v>1</c:v>
              </c:pt>
              <c:pt idx="313">
                <c:v>1</c:v>
              </c:pt>
              <c:pt idx="314">
                <c:v>1</c:v>
              </c:pt>
              <c:pt idx="315">
                <c:v>1</c:v>
              </c:pt>
              <c:pt idx="316">
                <c:v>1</c:v>
              </c:pt>
              <c:pt idx="317">
                <c:v>1</c:v>
              </c:pt>
              <c:pt idx="318">
                <c:v>1</c:v>
              </c:pt>
              <c:pt idx="319">
                <c:v>1</c:v>
              </c:pt>
              <c:pt idx="320">
                <c:v>1</c:v>
              </c:pt>
              <c:pt idx="321">
                <c:v>1</c:v>
              </c:pt>
              <c:pt idx="322">
                <c:v>1</c:v>
              </c:pt>
              <c:pt idx="323">
                <c:v>1</c:v>
              </c:pt>
              <c:pt idx="324">
                <c:v>1</c:v>
              </c:pt>
              <c:pt idx="325">
                <c:v>1</c:v>
              </c:pt>
              <c:pt idx="326">
                <c:v>1</c:v>
              </c:pt>
              <c:pt idx="327">
                <c:v>1</c:v>
              </c:pt>
              <c:pt idx="328">
                <c:v>1</c:v>
              </c:pt>
              <c:pt idx="329">
                <c:v>1</c:v>
              </c:pt>
              <c:pt idx="330">
                <c:v>1</c:v>
              </c:pt>
              <c:pt idx="331">
                <c:v>1</c:v>
              </c:pt>
              <c:pt idx="332">
                <c:v>1</c:v>
              </c:pt>
              <c:pt idx="333">
                <c:v>1</c:v>
              </c:pt>
              <c:pt idx="334">
                <c:v>1</c:v>
              </c:pt>
              <c:pt idx="335">
                <c:v>1</c:v>
              </c:pt>
              <c:pt idx="336">
                <c:v>1</c:v>
              </c:pt>
              <c:pt idx="337">
                <c:v>1</c:v>
              </c:pt>
              <c:pt idx="338">
                <c:v>1</c:v>
              </c:pt>
              <c:pt idx="339">
                <c:v>1</c:v>
              </c:pt>
              <c:pt idx="340">
                <c:v>1</c:v>
              </c:pt>
              <c:pt idx="341">
                <c:v>1</c:v>
              </c:pt>
              <c:pt idx="342">
                <c:v>1</c:v>
              </c:pt>
              <c:pt idx="343">
                <c:v>1</c:v>
              </c:pt>
              <c:pt idx="344">
                <c:v>1</c:v>
              </c:pt>
              <c:pt idx="345">
                <c:v>1</c:v>
              </c:pt>
              <c:pt idx="346">
                <c:v>1</c:v>
              </c:pt>
              <c:pt idx="347">
                <c:v>1</c:v>
              </c:pt>
              <c:pt idx="348">
                <c:v>1</c:v>
              </c:pt>
              <c:pt idx="349">
                <c:v>1</c:v>
              </c:pt>
              <c:pt idx="350">
                <c:v>1</c:v>
              </c:pt>
              <c:pt idx="351">
                <c:v>1</c:v>
              </c:pt>
              <c:pt idx="352">
                <c:v>1</c:v>
              </c:pt>
              <c:pt idx="353">
                <c:v>1</c:v>
              </c:pt>
              <c:pt idx="354">
                <c:v>1</c:v>
              </c:pt>
              <c:pt idx="355">
                <c:v>1</c:v>
              </c:pt>
              <c:pt idx="356">
                <c:v>1</c:v>
              </c:pt>
              <c:pt idx="357">
                <c:v>1</c:v>
              </c:pt>
              <c:pt idx="358">
                <c:v>1</c:v>
              </c:pt>
              <c:pt idx="359">
                <c:v>1</c:v>
              </c:pt>
              <c:pt idx="360">
                <c:v>1</c:v>
              </c:pt>
              <c:pt idx="361">
                <c:v>1</c:v>
              </c:pt>
              <c:pt idx="362">
                <c:v>1</c:v>
              </c:pt>
              <c:pt idx="363">
                <c:v>1</c:v>
              </c:pt>
              <c:pt idx="364">
                <c:v>1</c:v>
              </c:pt>
              <c:pt idx="365">
                <c:v>1</c:v>
              </c:pt>
            </c:numLit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"/>
        <c:showNegBubbles val="0"/>
        <c:axId val="403184256"/>
        <c:axId val="403202816"/>
      </c:bubbleChart>
      <c:valAx>
        <c:axId val="403184256"/>
        <c:scaling>
          <c:orientation val="minMax"/>
          <c:max val="28"/>
          <c:min val="-14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3">
                        <a:lumMod val="50000"/>
                      </a:schemeClr>
                    </a:solidFill>
                  </a:rPr>
                  <a:t>denní průměrná teplota</a:t>
                </a:r>
              </a:p>
            </c:rich>
          </c:tx>
          <c:layout>
            <c:manualLayout>
              <c:xMode val="edge"/>
              <c:yMode val="edge"/>
              <c:x val="0.39964419291338582"/>
              <c:y val="0.835527659281253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  <c:crossAx val="403202816"/>
        <c:crosses val="autoZero"/>
        <c:crossBetween val="midCat"/>
        <c:majorUnit val="3"/>
      </c:valAx>
      <c:valAx>
        <c:axId val="403202816"/>
        <c:scaling>
          <c:orientation val="minMax"/>
          <c:max val="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množství 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 plynu (</a:t>
                </a: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. </a:t>
                </a:r>
                <a:r>
                  <a:rPr lang="en-US" b="0" baseline="0">
                    <a:solidFill>
                      <a:schemeClr val="accent1">
                        <a:lumMod val="75000"/>
                      </a:schemeClr>
                    </a:solidFill>
                  </a:rPr>
                  <a:t>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)</a:t>
                </a:r>
                <a:endParaRPr lang="cs-CZ" b="0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3.8675032808398943E-2"/>
              <c:y val="0.339096085543006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403184256"/>
        <c:crossesAt val="-20"/>
        <c:crossBetween val="midCat"/>
        <c:majorUnit val="5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Podíly maximálních denních spotřeb plynu na největší denní spotřebě (rok 2012) za posledních deset let</a:t>
            </a:r>
          </a:p>
        </c:rich>
      </c:tx>
      <c:layout>
        <c:manualLayout>
          <c:xMode val="edge"/>
          <c:yMode val="edge"/>
          <c:x val="0.14011911030561305"/>
          <c:y val="3.92547864032333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16628458321591"/>
          <c:y val="0.12307689467811261"/>
          <c:w val="0.8247444504627307"/>
          <c:h val="0.7037431364024282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'18'!$D$21</c:f>
              <c:strCache>
                <c:ptCount val="1"/>
                <c:pt idx="0">
                  <c:v>Maximální spotřeba plynu</c:v>
                </c:pt>
              </c:strCache>
            </c:strRef>
          </c:tx>
          <c:spPr>
            <a:solidFill>
              <a:schemeClr val="accent1">
                <a:lumMod val="75000"/>
                <a:alpha val="8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1">
                  <a:lumMod val="75000"/>
                  <a:lumOff val="25000"/>
                  <a:alpha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'18'!$C$22:$C$31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'18'!$D$22:$D$31</c:f>
              <c:numCache>
                <c:formatCode>0.0</c:formatCode>
                <c:ptCount val="10"/>
                <c:pt idx="0">
                  <c:v>50.8</c:v>
                </c:pt>
                <c:pt idx="1">
                  <c:v>57.2</c:v>
                </c:pt>
                <c:pt idx="2">
                  <c:v>57.3</c:v>
                </c:pt>
                <c:pt idx="3">
                  <c:v>52.8</c:v>
                </c:pt>
                <c:pt idx="4">
                  <c:v>61.6</c:v>
                </c:pt>
                <c:pt idx="5">
                  <c:v>47.333075975303558</c:v>
                </c:pt>
                <c:pt idx="6">
                  <c:v>44.959295144984566</c:v>
                </c:pt>
                <c:pt idx="7">
                  <c:v>42.621557004484409</c:v>
                </c:pt>
                <c:pt idx="8">
                  <c:v>49.288893022251862</c:v>
                </c:pt>
                <c:pt idx="9">
                  <c:v>54.886108595098101</c:v>
                </c:pt>
              </c:numCache>
            </c:numRef>
          </c:val>
        </c:ser>
        <c:ser>
          <c:idx val="1"/>
          <c:order val="1"/>
          <c:tx>
            <c:strRef>
              <c:f>'18'!$E$21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'18'!$C$22:$C$31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'18'!$E$22:$E$31</c:f>
              <c:numCache>
                <c:formatCode>0.0</c:formatCode>
                <c:ptCount val="10"/>
                <c:pt idx="0">
                  <c:v>10.800000000000004</c:v>
                </c:pt>
                <c:pt idx="1">
                  <c:v>4.3999999999999986</c:v>
                </c:pt>
                <c:pt idx="2">
                  <c:v>4.3000000000000043</c:v>
                </c:pt>
                <c:pt idx="3">
                  <c:v>8.8000000000000043</c:v>
                </c:pt>
                <c:pt idx="4">
                  <c:v>0</c:v>
                </c:pt>
                <c:pt idx="5">
                  <c:v>14.266924024696443</c:v>
                </c:pt>
                <c:pt idx="6">
                  <c:v>16.640704855015436</c:v>
                </c:pt>
                <c:pt idx="7">
                  <c:v>18.978442995515593</c:v>
                </c:pt>
                <c:pt idx="8">
                  <c:v>12.311106977748139</c:v>
                </c:pt>
                <c:pt idx="9">
                  <c:v>6.7138914049019007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3919232"/>
        <c:axId val="403920768"/>
      </c:barChart>
      <c:catAx>
        <c:axId val="4039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3920768"/>
        <c:crosses val="autoZero"/>
        <c:auto val="1"/>
        <c:lblAlgn val="ctr"/>
        <c:lblOffset val="100"/>
        <c:noMultiLvlLbl val="0"/>
      </c:catAx>
      <c:valAx>
        <c:axId val="403920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94726801451529286"/>
              <c:y val="0.4260219313076663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4039192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533462386969E-2"/>
          <c:y val="2.3186185094520449E-2"/>
          <c:w val="0.90669938517959225"/>
          <c:h val="0.700896559895730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'19'!$B$6</c:f>
              <c:strCache>
                <c:ptCount val="1"/>
                <c:pt idx="0">
                  <c:v>PP Distribuce</c:v>
                </c:pt>
              </c:strCache>
            </c:strRef>
          </c:tx>
          <c:spPr>
            <a:solidFill>
              <a:schemeClr val="accent1">
                <a:lumMod val="50000"/>
                <a:alpha val="70000"/>
              </a:schemeClr>
            </a:solidFill>
          </c:spPr>
          <c:invertIfNegative val="0"/>
          <c:cat>
            <c:numRef>
              <c:f>'19'!$A$7:$A$30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'19'!$B$7:$B$30</c:f>
              <c:numCache>
                <c:formatCode>#,##0.0</c:formatCode>
                <c:ptCount val="24"/>
                <c:pt idx="0">
                  <c:v>309.99514729860169</c:v>
                </c:pt>
                <c:pt idx="1">
                  <c:v>320.89114729860165</c:v>
                </c:pt>
                <c:pt idx="2">
                  <c:v>327.93114729860167</c:v>
                </c:pt>
                <c:pt idx="3">
                  <c:v>346.24514729860169</c:v>
                </c:pt>
                <c:pt idx="4">
                  <c:v>332.61114729860168</c:v>
                </c:pt>
                <c:pt idx="5">
                  <c:v>316.53714729860167</c:v>
                </c:pt>
                <c:pt idx="6">
                  <c:v>295.1561472986017</c:v>
                </c:pt>
                <c:pt idx="7">
                  <c:v>283.03614729860169</c:v>
                </c:pt>
                <c:pt idx="8">
                  <c:v>282.75614729860166</c:v>
                </c:pt>
                <c:pt idx="9">
                  <c:v>294.6511472986017</c:v>
                </c:pt>
                <c:pt idx="10">
                  <c:v>307.9731472986017</c:v>
                </c:pt>
                <c:pt idx="11">
                  <c:v>317.49914729860166</c:v>
                </c:pt>
                <c:pt idx="12">
                  <c:v>322.59014729860166</c:v>
                </c:pt>
                <c:pt idx="13">
                  <c:v>325.64914729860169</c:v>
                </c:pt>
                <c:pt idx="14">
                  <c:v>323.07314729860167</c:v>
                </c:pt>
                <c:pt idx="15">
                  <c:v>310.33014729860167</c:v>
                </c:pt>
                <c:pt idx="16">
                  <c:v>288.06114729860167</c:v>
                </c:pt>
                <c:pt idx="17">
                  <c:v>266.1751472986017</c:v>
                </c:pt>
                <c:pt idx="18">
                  <c:v>254.32114729860172</c:v>
                </c:pt>
                <c:pt idx="19">
                  <c:v>254.0971472986017</c:v>
                </c:pt>
                <c:pt idx="20">
                  <c:v>256.24914729860171</c:v>
                </c:pt>
                <c:pt idx="21">
                  <c:v>263.85614729860168</c:v>
                </c:pt>
                <c:pt idx="22">
                  <c:v>279.25814729860167</c:v>
                </c:pt>
                <c:pt idx="23">
                  <c:v>306.44714729860169</c:v>
                </c:pt>
              </c:numCache>
            </c:numRef>
          </c:val>
        </c:ser>
        <c:ser>
          <c:idx val="1"/>
          <c:order val="1"/>
          <c:tx>
            <c:strRef>
              <c:f>'19'!$C$6</c:f>
              <c:strCache>
                <c:ptCount val="1"/>
                <c:pt idx="0">
                  <c:v>GasNet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71000"/>
              </a:schemeClr>
            </a:solidFill>
          </c:spPr>
          <c:invertIfNegative val="0"/>
          <c:cat>
            <c:numRef>
              <c:f>'19'!$A$7:$A$30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'19'!$C$7:$C$30</c:f>
              <c:numCache>
                <c:formatCode>#,##0.0</c:formatCode>
                <c:ptCount val="24"/>
                <c:pt idx="0">
                  <c:v>1880.3643821085129</c:v>
                </c:pt>
                <c:pt idx="1">
                  <c:v>1953.8943821085129</c:v>
                </c:pt>
                <c:pt idx="2">
                  <c:v>1984.0083821085127</c:v>
                </c:pt>
                <c:pt idx="3">
                  <c:v>2028.6293821085128</c:v>
                </c:pt>
                <c:pt idx="4">
                  <c:v>1944.1573821085126</c:v>
                </c:pt>
                <c:pt idx="5">
                  <c:v>1862.9753821085128</c:v>
                </c:pt>
                <c:pt idx="6">
                  <c:v>1797.6223821085127</c:v>
                </c:pt>
                <c:pt idx="7">
                  <c:v>1749.6663821085128</c:v>
                </c:pt>
                <c:pt idx="8">
                  <c:v>1722.1683821085128</c:v>
                </c:pt>
                <c:pt idx="9">
                  <c:v>1746.9123821085132</c:v>
                </c:pt>
                <c:pt idx="10">
                  <c:v>1795.8213821085126</c:v>
                </c:pt>
                <c:pt idx="11">
                  <c:v>1851.5173821085129</c:v>
                </c:pt>
                <c:pt idx="12">
                  <c:v>1854.5153821085128</c:v>
                </c:pt>
                <c:pt idx="13">
                  <c:v>1859.4573821085125</c:v>
                </c:pt>
                <c:pt idx="14">
                  <c:v>1850.4213821085129</c:v>
                </c:pt>
                <c:pt idx="15">
                  <c:v>1781.9833821085128</c:v>
                </c:pt>
                <c:pt idx="16">
                  <c:v>1632.100382108513</c:v>
                </c:pt>
                <c:pt idx="17">
                  <c:v>1518.9813821085129</c:v>
                </c:pt>
                <c:pt idx="18">
                  <c:v>1457.9453821085128</c:v>
                </c:pt>
                <c:pt idx="19">
                  <c:v>1445.0333821085128</c:v>
                </c:pt>
                <c:pt idx="20">
                  <c:v>1456.2883821085129</c:v>
                </c:pt>
                <c:pt idx="21">
                  <c:v>1499.055382108513</c:v>
                </c:pt>
                <c:pt idx="22">
                  <c:v>1578.7153821085128</c:v>
                </c:pt>
                <c:pt idx="23">
                  <c:v>1750.5593821085131</c:v>
                </c:pt>
              </c:numCache>
            </c:numRef>
          </c:val>
        </c:ser>
        <c:ser>
          <c:idx val="2"/>
          <c:order val="2"/>
          <c:tx>
            <c:strRef>
              <c:f>'19'!$D$6</c:f>
              <c:strCache>
                <c:ptCount val="1"/>
                <c:pt idx="0">
                  <c:v>E.ON Distribuce</c:v>
                </c:pt>
              </c:strCache>
            </c:strRef>
          </c:tx>
          <c:spPr>
            <a:solidFill>
              <a:schemeClr val="tx1">
                <a:alpha val="70000"/>
              </a:schemeClr>
            </a:solidFill>
          </c:spPr>
          <c:invertIfNegative val="0"/>
          <c:cat>
            <c:numRef>
              <c:f>'19'!$A$7:$A$30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'19'!$D$7:$D$30</c:f>
              <c:numCache>
                <c:formatCode>#,##0.0</c:formatCode>
                <c:ptCount val="24"/>
                <c:pt idx="0">
                  <c:v>104.51210425960848</c:v>
                </c:pt>
                <c:pt idx="1">
                  <c:v>111.68210425960848</c:v>
                </c:pt>
                <c:pt idx="2">
                  <c:v>120.83310425960849</c:v>
                </c:pt>
                <c:pt idx="3">
                  <c:v>110.21710425960848</c:v>
                </c:pt>
                <c:pt idx="4">
                  <c:v>104.45810425960849</c:v>
                </c:pt>
                <c:pt idx="5">
                  <c:v>97.18810425960848</c:v>
                </c:pt>
                <c:pt idx="6">
                  <c:v>91.369104259608477</c:v>
                </c:pt>
                <c:pt idx="7">
                  <c:v>89.625104259608477</c:v>
                </c:pt>
                <c:pt idx="8">
                  <c:v>86.479104259608476</c:v>
                </c:pt>
                <c:pt idx="9">
                  <c:v>88.436104259608484</c:v>
                </c:pt>
                <c:pt idx="10">
                  <c:v>95.399104259608478</c:v>
                </c:pt>
                <c:pt idx="11">
                  <c:v>98.546104259608484</c:v>
                </c:pt>
                <c:pt idx="12">
                  <c:v>97.879104259608482</c:v>
                </c:pt>
                <c:pt idx="13">
                  <c:v>97.841104259608485</c:v>
                </c:pt>
                <c:pt idx="14">
                  <c:v>96.407104259608488</c:v>
                </c:pt>
                <c:pt idx="15">
                  <c:v>89.921104259608484</c:v>
                </c:pt>
                <c:pt idx="16">
                  <c:v>80.285104259608488</c:v>
                </c:pt>
                <c:pt idx="17">
                  <c:v>71.773104259608488</c:v>
                </c:pt>
                <c:pt idx="18">
                  <c:v>70.155104259608478</c:v>
                </c:pt>
                <c:pt idx="19">
                  <c:v>70.500104259608477</c:v>
                </c:pt>
                <c:pt idx="20">
                  <c:v>72.044104259608488</c:v>
                </c:pt>
                <c:pt idx="21">
                  <c:v>76.07210425960848</c:v>
                </c:pt>
                <c:pt idx="22">
                  <c:v>82.161104259608479</c:v>
                </c:pt>
                <c:pt idx="23">
                  <c:v>99.974104259608481</c:v>
                </c:pt>
              </c:numCache>
            </c:numRef>
          </c:val>
        </c:ser>
        <c:ser>
          <c:idx val="3"/>
          <c:order val="3"/>
          <c:tx>
            <c:strRef>
              <c:f>'19'!$E$6</c:f>
              <c:strCache>
                <c:ptCount val="1"/>
                <c:pt idx="0">
                  <c:v>Ostatní 
společnosti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'19'!$A$7:$A$30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'19'!$E$7:$E$30</c:f>
              <c:numCache>
                <c:formatCode>#,##0.0</c:formatCode>
                <c:ptCount val="24"/>
                <c:pt idx="0">
                  <c:v>157.72868279569892</c:v>
                </c:pt>
                <c:pt idx="1">
                  <c:v>158.09268279569892</c:v>
                </c:pt>
                <c:pt idx="2">
                  <c:v>154.80368279569893</c:v>
                </c:pt>
                <c:pt idx="3">
                  <c:v>153.62268279569892</c:v>
                </c:pt>
                <c:pt idx="4">
                  <c:v>154.94068279569893</c:v>
                </c:pt>
                <c:pt idx="5">
                  <c:v>159.25468279569893</c:v>
                </c:pt>
                <c:pt idx="6">
                  <c:v>150.65568279569891</c:v>
                </c:pt>
                <c:pt idx="7">
                  <c:v>152.43068279569894</c:v>
                </c:pt>
                <c:pt idx="8">
                  <c:v>151.03568279569893</c:v>
                </c:pt>
                <c:pt idx="9">
                  <c:v>153.82068279569893</c:v>
                </c:pt>
                <c:pt idx="10">
                  <c:v>154.43268279569892</c:v>
                </c:pt>
                <c:pt idx="11">
                  <c:v>154.51968279569891</c:v>
                </c:pt>
                <c:pt idx="12">
                  <c:v>153.19968279569892</c:v>
                </c:pt>
                <c:pt idx="13">
                  <c:v>154.22068279569893</c:v>
                </c:pt>
                <c:pt idx="14">
                  <c:v>150.64668279569895</c:v>
                </c:pt>
                <c:pt idx="15">
                  <c:v>147.53368279569892</c:v>
                </c:pt>
                <c:pt idx="16">
                  <c:v>138.05068279569892</c:v>
                </c:pt>
                <c:pt idx="17">
                  <c:v>138.21668279569894</c:v>
                </c:pt>
                <c:pt idx="18">
                  <c:v>113.48668279569891</c:v>
                </c:pt>
                <c:pt idx="19">
                  <c:v>116.75968279569892</c:v>
                </c:pt>
                <c:pt idx="20">
                  <c:v>117.22368279569891</c:v>
                </c:pt>
                <c:pt idx="21">
                  <c:v>116.71868279569892</c:v>
                </c:pt>
                <c:pt idx="22">
                  <c:v>138.10568279569895</c:v>
                </c:pt>
                <c:pt idx="23">
                  <c:v>154.66468279569892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03366272"/>
        <c:axId val="403367808"/>
      </c:barChart>
      <c:catAx>
        <c:axId val="40336627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403367808"/>
        <c:crosses val="autoZero"/>
        <c:auto val="1"/>
        <c:lblAlgn val="ctr"/>
        <c:lblOffset val="100"/>
        <c:noMultiLvlLbl val="0"/>
      </c:catAx>
      <c:valAx>
        <c:axId val="403367808"/>
        <c:scaling>
          <c:orientation val="minMax"/>
          <c:max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3366272"/>
        <c:crosses val="autoZero"/>
        <c:crossBetween val="between"/>
        <c:majorUnit val="300"/>
      </c:valAx>
    </c:plotArea>
    <c:legend>
      <c:legendPos val="b"/>
      <c:layout>
        <c:manualLayout>
          <c:xMode val="edge"/>
          <c:yMode val="edge"/>
          <c:x val="0.26854789917429478"/>
          <c:y val="0.8672361080772607"/>
          <c:w val="0.45909725100151955"/>
          <c:h val="0.122527165611692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8.6529087276074237E-2"/>
          <c:w val="0.87608644020362003"/>
          <c:h val="0.63067192902261149"/>
        </c:manualLayout>
      </c:layout>
      <c:lineChart>
        <c:grouping val="standard"/>
        <c:varyColors val="0"/>
        <c:ser>
          <c:idx val="0"/>
          <c:order val="0"/>
          <c:tx>
            <c:strRef>
              <c:f>'6'!$S$5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'6'!$N$6:$N$373</c:f>
              <c:numCache>
                <c:formatCode>d/m;@</c:formatCode>
                <c:ptCount val="368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'6'!$S$6:$S$373</c:f>
              <c:numCache>
                <c:formatCode>0.0</c:formatCode>
                <c:ptCount val="368"/>
                <c:pt idx="0">
                  <c:v>361.9406338243644</c:v>
                </c:pt>
                <c:pt idx="1">
                  <c:v>370.47218903954501</c:v>
                </c:pt>
                <c:pt idx="2">
                  <c:v>368.1188170945677</c:v>
                </c:pt>
                <c:pt idx="3">
                  <c:v>361.18295111517455</c:v>
                </c:pt>
                <c:pt idx="4">
                  <c:v>361.46282507599011</c:v>
                </c:pt>
                <c:pt idx="5">
                  <c:v>371.65902643220841</c:v>
                </c:pt>
                <c:pt idx="6">
                  <c:v>361.45833018097977</c:v>
                </c:pt>
                <c:pt idx="7">
                  <c:v>362.44494932155476</c:v>
                </c:pt>
                <c:pt idx="8">
                  <c:v>367.45321684733398</c:v>
                </c:pt>
                <c:pt idx="9">
                  <c:v>374.71845905255128</c:v>
                </c:pt>
                <c:pt idx="10">
                  <c:v>367.67698594049403</c:v>
                </c:pt>
                <c:pt idx="11">
                  <c:v>361.7682365415896</c:v>
                </c:pt>
                <c:pt idx="12">
                  <c:v>373.09003907406861</c:v>
                </c:pt>
                <c:pt idx="13">
                  <c:v>373.66036491714169</c:v>
                </c:pt>
                <c:pt idx="14">
                  <c:v>371.30158932459454</c:v>
                </c:pt>
                <c:pt idx="15">
                  <c:v>395.98748177007508</c:v>
                </c:pt>
                <c:pt idx="16">
                  <c:v>396.03518516666202</c:v>
                </c:pt>
                <c:pt idx="17">
                  <c:v>403.03366522673122</c:v>
                </c:pt>
                <c:pt idx="18">
                  <c:v>405.84045540199418</c:v>
                </c:pt>
                <c:pt idx="19">
                  <c:v>412.42165859378122</c:v>
                </c:pt>
                <c:pt idx="20">
                  <c:v>391.912386605667</c:v>
                </c:pt>
                <c:pt idx="21">
                  <c:v>395.44283669685922</c:v>
                </c:pt>
                <c:pt idx="22">
                  <c:v>396.13690211255619</c:v>
                </c:pt>
                <c:pt idx="23">
                  <c:v>403.93836398659556</c:v>
                </c:pt>
                <c:pt idx="24">
                  <c:v>394.70293078340853</c:v>
                </c:pt>
                <c:pt idx="25">
                  <c:v>402.52058668093554</c:v>
                </c:pt>
                <c:pt idx="26">
                  <c:v>396.92877711245552</c:v>
                </c:pt>
                <c:pt idx="27">
                  <c:v>393.0282897946222</c:v>
                </c:pt>
                <c:pt idx="28">
                  <c:v>388.20819187818461</c:v>
                </c:pt>
                <c:pt idx="29">
                  <c:v>388.73994763375629</c:v>
                </c:pt>
                <c:pt idx="30">
                  <c:v>394.58376954497567</c:v>
                </c:pt>
                <c:pt idx="31">
                  <c:v>382.07508642876189</c:v>
                </c:pt>
                <c:pt idx="32">
                  <c:v>386.53454946508128</c:v>
                </c:pt>
                <c:pt idx="33">
                  <c:v>409.41869077355187</c:v>
                </c:pt>
                <c:pt idx="34">
                  <c:v>399.78471533511879</c:v>
                </c:pt>
                <c:pt idx="35">
                  <c:v>401.93186654477665</c:v>
                </c:pt>
                <c:pt idx="36">
                  <c:v>381.72724791174346</c:v>
                </c:pt>
                <c:pt idx="37">
                  <c:v>377.85820451924286</c:v>
                </c:pt>
                <c:pt idx="38">
                  <c:v>374.38154744365733</c:v>
                </c:pt>
                <c:pt idx="39">
                  <c:v>372.28248505451808</c:v>
                </c:pt>
                <c:pt idx="40">
                  <c:v>376.88115464790064</c:v>
                </c:pt>
                <c:pt idx="41">
                  <c:v>366.13078409429676</c:v>
                </c:pt>
                <c:pt idx="42">
                  <c:v>363.84865854544068</c:v>
                </c:pt>
                <c:pt idx="43">
                  <c:v>363.47402693580227</c:v>
                </c:pt>
                <c:pt idx="44">
                  <c:v>376.45098565893392</c:v>
                </c:pt>
                <c:pt idx="45">
                  <c:v>380.27289576260335</c:v>
                </c:pt>
                <c:pt idx="46">
                  <c:v>407.39991900125693</c:v>
                </c:pt>
                <c:pt idx="47">
                  <c:v>411.73554301078707</c:v>
                </c:pt>
                <c:pt idx="48">
                  <c:v>399.36091290771844</c:v>
                </c:pt>
                <c:pt idx="49">
                  <c:v>385.1519931814006</c:v>
                </c:pt>
                <c:pt idx="50">
                  <c:v>394.77824578227836</c:v>
                </c:pt>
                <c:pt idx="51">
                  <c:v>387.14435497935483</c:v>
                </c:pt>
                <c:pt idx="52">
                  <c:v>379.11554442995816</c:v>
                </c:pt>
                <c:pt idx="53">
                  <c:v>376.95005229824233</c:v>
                </c:pt>
                <c:pt idx="54">
                  <c:v>372.26652274654322</c:v>
                </c:pt>
                <c:pt idx="55">
                  <c:v>367.89367070302217</c:v>
                </c:pt>
                <c:pt idx="56">
                  <c:v>369.12405334268988</c:v>
                </c:pt>
                <c:pt idx="57">
                  <c:v>371.01735566062121</c:v>
                </c:pt>
                <c:pt idx="58">
                  <c:v>375.2350577156239</c:v>
                </c:pt>
                <c:pt idx="59">
                  <c:v>374.9556886728821</c:v>
                </c:pt>
                <c:pt idx="60">
                  <c:v>376.55217659333135</c:v>
                </c:pt>
                <c:pt idx="61">
                  <c:v>386.66220196718484</c:v>
                </c:pt>
                <c:pt idx="62">
                  <c:v>383.9246087502209</c:v>
                </c:pt>
                <c:pt idx="63">
                  <c:v>381.15219401981722</c:v>
                </c:pt>
                <c:pt idx="64">
                  <c:v>379.50869213535384</c:v>
                </c:pt>
                <c:pt idx="65">
                  <c:v>368.44108916534537</c:v>
                </c:pt>
                <c:pt idx="66">
                  <c:v>363.65725799418806</c:v>
                </c:pt>
                <c:pt idx="67">
                  <c:v>390.51239265285562</c:v>
                </c:pt>
                <c:pt idx="68">
                  <c:v>398.29963241154178</c:v>
                </c:pt>
                <c:pt idx="69">
                  <c:v>388.18148059426852</c:v>
                </c:pt>
                <c:pt idx="70">
                  <c:v>388.6561735224866</c:v>
                </c:pt>
                <c:pt idx="71">
                  <c:v>401.01469870834615</c:v>
                </c:pt>
                <c:pt idx="72">
                  <c:v>403.1409142320565</c:v>
                </c:pt>
                <c:pt idx="73">
                  <c:v>400.88780101087542</c:v>
                </c:pt>
                <c:pt idx="74">
                  <c:v>402.09082099565416</c:v>
                </c:pt>
                <c:pt idx="75">
                  <c:v>391.82100395778639</c:v>
                </c:pt>
                <c:pt idx="76">
                  <c:v>386.51727823988006</c:v>
                </c:pt>
                <c:pt idx="77">
                  <c:v>387.23038424894668</c:v>
                </c:pt>
                <c:pt idx="78">
                  <c:v>379.82869285605511</c:v>
                </c:pt>
                <c:pt idx="79">
                  <c:v>378.92949550581727</c:v>
                </c:pt>
                <c:pt idx="80">
                  <c:v>364.64745739422762</c:v>
                </c:pt>
                <c:pt idx="81">
                  <c:v>372.77561382679471</c:v>
                </c:pt>
                <c:pt idx="82">
                  <c:v>375.80908957136364</c:v>
                </c:pt>
                <c:pt idx="83">
                  <c:v>370.38837347687132</c:v>
                </c:pt>
                <c:pt idx="84">
                  <c:v>374.6223519256713</c:v>
                </c:pt>
                <c:pt idx="85">
                  <c:v>378.99510451639952</c:v>
                </c:pt>
                <c:pt idx="86">
                  <c:v>392.44022477262871</c:v>
                </c:pt>
                <c:pt idx="87">
                  <c:v>386.70846538615058</c:v>
                </c:pt>
                <c:pt idx="88">
                  <c:v>401.78243970770171</c:v>
                </c:pt>
                <c:pt idx="89">
                  <c:v>399.51973420675455</c:v>
                </c:pt>
                <c:pt idx="90">
                  <c:v>404.16728601935284</c:v>
                </c:pt>
                <c:pt idx="91">
                  <c:v>405.03874771962751</c:v>
                </c:pt>
                <c:pt idx="92">
                  <c:v>409.96899619707568</c:v>
                </c:pt>
                <c:pt idx="93">
                  <c:v>413.40665789685659</c:v>
                </c:pt>
                <c:pt idx="94">
                  <c:v>421.55111022935955</c:v>
                </c:pt>
                <c:pt idx="95">
                  <c:v>419.39208340379878</c:v>
                </c:pt>
                <c:pt idx="96">
                  <c:v>420.26160068998024</c:v>
                </c:pt>
                <c:pt idx="97">
                  <c:v>388.66421109798893</c:v>
                </c:pt>
                <c:pt idx="98">
                  <c:v>384.59816286614478</c:v>
                </c:pt>
                <c:pt idx="99">
                  <c:v>397.3427133075503</c:v>
                </c:pt>
                <c:pt idx="100">
                  <c:v>413.87147622882134</c:v>
                </c:pt>
                <c:pt idx="101">
                  <c:v>400.93938601463896</c:v>
                </c:pt>
                <c:pt idx="102">
                  <c:v>433.10861039290251</c:v>
                </c:pt>
                <c:pt idx="103">
                  <c:v>439.43854226938703</c:v>
                </c:pt>
                <c:pt idx="104">
                  <c:v>440.60442413811433</c:v>
                </c:pt>
                <c:pt idx="105">
                  <c:v>440.24441293897632</c:v>
                </c:pt>
                <c:pt idx="106">
                  <c:v>437.81086059938877</c:v>
                </c:pt>
                <c:pt idx="107">
                  <c:v>432.3465986039987</c:v>
                </c:pt>
                <c:pt idx="108">
                  <c:v>429.33832781379107</c:v>
                </c:pt>
                <c:pt idx="109">
                  <c:v>398.82991323559133</c:v>
                </c:pt>
                <c:pt idx="110">
                  <c:v>402.81581752878765</c:v>
                </c:pt>
                <c:pt idx="111">
                  <c:v>397.46271947916608</c:v>
                </c:pt>
                <c:pt idx="112">
                  <c:v>389.90923013084824</c:v>
                </c:pt>
                <c:pt idx="113">
                  <c:v>386.99290627560714</c:v>
                </c:pt>
                <c:pt idx="114">
                  <c:v>389.82328678779294</c:v>
                </c:pt>
                <c:pt idx="115">
                  <c:v>389.46165237663985</c:v>
                </c:pt>
                <c:pt idx="116">
                  <c:v>403.45228998628238</c:v>
                </c:pt>
                <c:pt idx="117">
                  <c:v>403.46741944069737</c:v>
                </c:pt>
                <c:pt idx="118">
                  <c:v>399.23258321632301</c:v>
                </c:pt>
                <c:pt idx="119">
                  <c:v>392.41800538495238</c:v>
                </c:pt>
                <c:pt idx="120">
                  <c:v>383.88633646629199</c:v>
                </c:pt>
                <c:pt idx="121">
                  <c:v>382.84531327902801</c:v>
                </c:pt>
                <c:pt idx="122">
                  <c:v>381.79076691323286</c:v>
                </c:pt>
                <c:pt idx="123">
                  <c:v>362.56903779160342</c:v>
                </c:pt>
                <c:pt idx="124">
                  <c:v>379.32715427422369</c:v>
                </c:pt>
                <c:pt idx="125">
                  <c:v>360.69606048280104</c:v>
                </c:pt>
                <c:pt idx="126">
                  <c:v>359.08537127695831</c:v>
                </c:pt>
                <c:pt idx="127">
                  <c:v>362.06945579731939</c:v>
                </c:pt>
                <c:pt idx="128">
                  <c:v>366.81531977404933</c:v>
                </c:pt>
                <c:pt idx="129">
                  <c:v>368.170999043253</c:v>
                </c:pt>
                <c:pt idx="130">
                  <c:v>385.62041636077237</c:v>
                </c:pt>
                <c:pt idx="131">
                  <c:v>387.5444101416204</c:v>
                </c:pt>
                <c:pt idx="132">
                  <c:v>382.2135020159958</c:v>
                </c:pt>
                <c:pt idx="133">
                  <c:v>380.38938989846088</c:v>
                </c:pt>
                <c:pt idx="134">
                  <c:v>402.51664197846554</c:v>
                </c:pt>
                <c:pt idx="135">
                  <c:v>410.65969194237454</c:v>
                </c:pt>
                <c:pt idx="136">
                  <c:v>377.62685321419474</c:v>
                </c:pt>
                <c:pt idx="137">
                  <c:v>395.77619474480832</c:v>
                </c:pt>
                <c:pt idx="138">
                  <c:v>398.99211067054171</c:v>
                </c:pt>
                <c:pt idx="139">
                  <c:v>397.03150213205134</c:v>
                </c:pt>
                <c:pt idx="140">
                  <c:v>396.76553272504447</c:v>
                </c:pt>
                <c:pt idx="141">
                  <c:v>410.19641540753855</c:v>
                </c:pt>
                <c:pt idx="142">
                  <c:v>405.82730339563784</c:v>
                </c:pt>
                <c:pt idx="143">
                  <c:v>408.89758164001455</c:v>
                </c:pt>
                <c:pt idx="144">
                  <c:v>415.62226232536381</c:v>
                </c:pt>
                <c:pt idx="145">
                  <c:v>414.98467069384321</c:v>
                </c:pt>
                <c:pt idx="146">
                  <c:v>406.15615041825225</c:v>
                </c:pt>
                <c:pt idx="147">
                  <c:v>400.09367760590305</c:v>
                </c:pt>
                <c:pt idx="148">
                  <c:v>387.153143985854</c:v>
                </c:pt>
                <c:pt idx="149">
                  <c:v>380.38599775075352</c:v>
                </c:pt>
                <c:pt idx="150">
                  <c:v>374.21086062348178</c:v>
                </c:pt>
                <c:pt idx="151">
                  <c:v>358.51323311952979</c:v>
                </c:pt>
                <c:pt idx="152">
                  <c:v>382.57597181656962</c:v>
                </c:pt>
                <c:pt idx="153">
                  <c:v>375.27003787640319</c:v>
                </c:pt>
                <c:pt idx="154">
                  <c:v>370.92497322049707</c:v>
                </c:pt>
                <c:pt idx="155">
                  <c:v>385.75470562501982</c:v>
                </c:pt>
                <c:pt idx="156">
                  <c:v>385.89411710145203</c:v>
                </c:pt>
                <c:pt idx="157">
                  <c:v>386.12376264125476</c:v>
                </c:pt>
                <c:pt idx="158">
                  <c:v>419.63150465663699</c:v>
                </c:pt>
                <c:pt idx="159">
                  <c:v>433.24229082529126</c:v>
                </c:pt>
                <c:pt idx="160">
                  <c:v>422.95093787885708</c:v>
                </c:pt>
                <c:pt idx="161">
                  <c:v>420.72518064103718</c:v>
                </c:pt>
                <c:pt idx="162">
                  <c:v>422.77806416206238</c:v>
                </c:pt>
                <c:pt idx="163">
                  <c:v>408.57863104583356</c:v>
                </c:pt>
                <c:pt idx="164">
                  <c:v>406.56738449891935</c:v>
                </c:pt>
                <c:pt idx="165">
                  <c:v>414.18725262058041</c:v>
                </c:pt>
                <c:pt idx="166">
                  <c:v>415.76652030289262</c:v>
                </c:pt>
                <c:pt idx="167">
                  <c:v>412.28680935644962</c:v>
                </c:pt>
                <c:pt idx="168">
                  <c:v>411.11081562125759</c:v>
                </c:pt>
                <c:pt idx="169">
                  <c:v>419.84934879307616</c:v>
                </c:pt>
                <c:pt idx="170">
                  <c:v>418.43869307238623</c:v>
                </c:pt>
                <c:pt idx="171">
                  <c:v>432.68181792466413</c:v>
                </c:pt>
                <c:pt idx="172">
                  <c:v>440.25595650243469</c:v>
                </c:pt>
                <c:pt idx="173">
                  <c:v>447.41339597624199</c:v>
                </c:pt>
                <c:pt idx="174">
                  <c:v>436.40909037123976</c:v>
                </c:pt>
                <c:pt idx="175">
                  <c:v>433.86614613675408</c:v>
                </c:pt>
                <c:pt idx="176">
                  <c:v>445.73811857350557</c:v>
                </c:pt>
                <c:pt idx="177">
                  <c:v>448.87801640685046</c:v>
                </c:pt>
                <c:pt idx="178">
                  <c:v>437.06727797224283</c:v>
                </c:pt>
                <c:pt idx="179">
                  <c:v>439.55242691570623</c:v>
                </c:pt>
                <c:pt idx="180">
                  <c:v>437.27924986441252</c:v>
                </c:pt>
                <c:pt idx="181">
                  <c:v>431.71836391326093</c:v>
                </c:pt>
                <c:pt idx="182">
                  <c:v>430.58424184862008</c:v>
                </c:pt>
                <c:pt idx="183">
                  <c:v>413.75757393773108</c:v>
                </c:pt>
                <c:pt idx="184">
                  <c:v>405.70302463286322</c:v>
                </c:pt>
                <c:pt idx="185">
                  <c:v>412.76026708284064</c:v>
                </c:pt>
                <c:pt idx="186">
                  <c:v>414.7404278692818</c:v>
                </c:pt>
                <c:pt idx="187">
                  <c:v>414.43017893310912</c:v>
                </c:pt>
                <c:pt idx="188">
                  <c:v>408.45495195459478</c:v>
                </c:pt>
                <c:pt idx="189">
                  <c:v>403.64601277264381</c:v>
                </c:pt>
                <c:pt idx="190">
                  <c:v>410.65864414661547</c:v>
                </c:pt>
                <c:pt idx="191">
                  <c:v>410.09521197658438</c:v>
                </c:pt>
                <c:pt idx="192">
                  <c:v>413.81385769161295</c:v>
                </c:pt>
                <c:pt idx="193">
                  <c:v>416.04938101486573</c:v>
                </c:pt>
                <c:pt idx="194">
                  <c:v>417.66354775390181</c:v>
                </c:pt>
                <c:pt idx="195">
                  <c:v>409.67936255045998</c:v>
                </c:pt>
                <c:pt idx="196">
                  <c:v>406.63308822166891</c:v>
                </c:pt>
                <c:pt idx="197">
                  <c:v>410.72602275719805</c:v>
                </c:pt>
                <c:pt idx="198">
                  <c:v>415.57516008478143</c:v>
                </c:pt>
                <c:pt idx="199">
                  <c:v>414.24360458569191</c:v>
                </c:pt>
                <c:pt idx="200">
                  <c:v>416.20941406451425</c:v>
                </c:pt>
                <c:pt idx="201">
                  <c:v>403.94150630894615</c:v>
                </c:pt>
                <c:pt idx="202">
                  <c:v>402.98169850406924</c:v>
                </c:pt>
                <c:pt idx="203">
                  <c:v>403.42384284606999</c:v>
                </c:pt>
                <c:pt idx="204">
                  <c:v>406.90361315928669</c:v>
                </c:pt>
                <c:pt idx="205">
                  <c:v>405.11379152097743</c:v>
                </c:pt>
                <c:pt idx="206">
                  <c:v>398.69729430125773</c:v>
                </c:pt>
                <c:pt idx="207">
                  <c:v>404.64162356061036</c:v>
                </c:pt>
                <c:pt idx="208">
                  <c:v>400.92572191874274</c:v>
                </c:pt>
                <c:pt idx="209">
                  <c:v>394.01832823554815</c:v>
                </c:pt>
                <c:pt idx="210">
                  <c:v>396.19298990038408</c:v>
                </c:pt>
                <c:pt idx="211">
                  <c:v>401.05025314979082</c:v>
                </c:pt>
                <c:pt idx="212">
                  <c:v>415.19869644982663</c:v>
                </c:pt>
                <c:pt idx="213">
                  <c:v>423.52231225396355</c:v>
                </c:pt>
                <c:pt idx="214">
                  <c:v>431.03430586153007</c:v>
                </c:pt>
                <c:pt idx="215">
                  <c:v>436.68035697936307</c:v>
                </c:pt>
                <c:pt idx="216">
                  <c:v>429.75780440897006</c:v>
                </c:pt>
                <c:pt idx="217">
                  <c:v>434.58886247324597</c:v>
                </c:pt>
                <c:pt idx="218">
                  <c:v>440.56875228382717</c:v>
                </c:pt>
                <c:pt idx="219">
                  <c:v>440.67635926037548</c:v>
                </c:pt>
                <c:pt idx="220">
                  <c:v>431.36210596071732</c:v>
                </c:pt>
                <c:pt idx="221">
                  <c:v>420.11276418596248</c:v>
                </c:pt>
                <c:pt idx="222">
                  <c:v>442.10313344346855</c:v>
                </c:pt>
                <c:pt idx="223">
                  <c:v>441.19662290182629</c:v>
                </c:pt>
                <c:pt idx="224">
                  <c:v>443.51896457042341</c:v>
                </c:pt>
                <c:pt idx="225">
                  <c:v>445.94401901001737</c:v>
                </c:pt>
                <c:pt idx="226">
                  <c:v>418.69875214899838</c:v>
                </c:pt>
                <c:pt idx="227">
                  <c:v>414.42075963519903</c:v>
                </c:pt>
                <c:pt idx="228">
                  <c:v>413.90897090389097</c:v>
                </c:pt>
                <c:pt idx="229">
                  <c:v>414.12588333455579</c:v>
                </c:pt>
                <c:pt idx="230">
                  <c:v>403.38578763756567</c:v>
                </c:pt>
                <c:pt idx="231">
                  <c:v>404.43951228641566</c:v>
                </c:pt>
                <c:pt idx="232">
                  <c:v>412.16434053722139</c:v>
                </c:pt>
                <c:pt idx="233">
                  <c:v>398.2466190480846</c:v>
                </c:pt>
                <c:pt idx="234">
                  <c:v>407.32343709093243</c:v>
                </c:pt>
                <c:pt idx="235">
                  <c:v>402.06262561228135</c:v>
                </c:pt>
                <c:pt idx="236">
                  <c:v>406.46789289454466</c:v>
                </c:pt>
                <c:pt idx="237">
                  <c:v>400.42628524473383</c:v>
                </c:pt>
                <c:pt idx="238">
                  <c:v>400.03442789976941</c:v>
                </c:pt>
                <c:pt idx="239">
                  <c:v>413.35664642272275</c:v>
                </c:pt>
                <c:pt idx="240">
                  <c:v>417.93332198935951</c:v>
                </c:pt>
                <c:pt idx="241">
                  <c:v>418.19654476011317</c:v>
                </c:pt>
                <c:pt idx="242">
                  <c:v>417.92305761147833</c:v>
                </c:pt>
                <c:pt idx="243">
                  <c:v>429.21032553616834</c:v>
                </c:pt>
                <c:pt idx="244">
                  <c:v>431.05871432581984</c:v>
                </c:pt>
                <c:pt idx="245">
                  <c:v>424.88821341226861</c:v>
                </c:pt>
                <c:pt idx="246">
                  <c:v>430.35067732876576</c:v>
                </c:pt>
                <c:pt idx="247">
                  <c:v>436.19731007369614</c:v>
                </c:pt>
                <c:pt idx="248">
                  <c:v>445.75420010498561</c:v>
                </c:pt>
                <c:pt idx="249">
                  <c:v>433.27732503245051</c:v>
                </c:pt>
                <c:pt idx="250">
                  <c:v>428.42834276841523</c:v>
                </c:pt>
                <c:pt idx="251">
                  <c:v>421.43515339818316</c:v>
                </c:pt>
                <c:pt idx="252">
                  <c:v>423.06635583068976</c:v>
                </c:pt>
                <c:pt idx="253">
                  <c:v>428.2738969411555</c:v>
                </c:pt>
                <c:pt idx="254">
                  <c:v>428.27838538172506</c:v>
                </c:pt>
                <c:pt idx="255">
                  <c:v>412.92980545959722</c:v>
                </c:pt>
                <c:pt idx="256">
                  <c:v>418.42675686133276</c:v>
                </c:pt>
                <c:pt idx="257">
                  <c:v>422.02296477667295</c:v>
                </c:pt>
                <c:pt idx="258">
                  <c:v>419.60361384788422</c:v>
                </c:pt>
                <c:pt idx="259">
                  <c:v>420.0619474920199</c:v>
                </c:pt>
                <c:pt idx="260">
                  <c:v>421.66402090876988</c:v>
                </c:pt>
                <c:pt idx="261">
                  <c:v>419.49286439802671</c:v>
                </c:pt>
                <c:pt idx="262">
                  <c:v>422.17110884082706</c:v>
                </c:pt>
                <c:pt idx="263">
                  <c:v>418.81181913483556</c:v>
                </c:pt>
                <c:pt idx="264">
                  <c:v>415.40965354389868</c:v>
                </c:pt>
                <c:pt idx="265">
                  <c:v>405.42736659998559</c:v>
                </c:pt>
                <c:pt idx="266">
                  <c:v>410.02802556591138</c:v>
                </c:pt>
                <c:pt idx="267">
                  <c:v>417.14932304210839</c:v>
                </c:pt>
                <c:pt idx="268">
                  <c:v>413.79870778773807</c:v>
                </c:pt>
                <c:pt idx="269">
                  <c:v>412.91894536582282</c:v>
                </c:pt>
                <c:pt idx="270">
                  <c:v>414.88208536305808</c:v>
                </c:pt>
                <c:pt idx="271">
                  <c:v>413.47607072958488</c:v>
                </c:pt>
                <c:pt idx="272">
                  <c:v>404.08309360411403</c:v>
                </c:pt>
                <c:pt idx="273">
                  <c:v>397.55849120857846</c:v>
                </c:pt>
                <c:pt idx="274">
                  <c:v>402.50286069167731</c:v>
                </c:pt>
                <c:pt idx="275">
                  <c:v>403.28993613089875</c:v>
                </c:pt>
                <c:pt idx="276">
                  <c:v>407.92414806078381</c:v>
                </c:pt>
                <c:pt idx="277">
                  <c:v>409.51480267842805</c:v>
                </c:pt>
                <c:pt idx="278">
                  <c:v>406.3466142452624</c:v>
                </c:pt>
                <c:pt idx="279">
                  <c:v>392.46107710562347</c:v>
                </c:pt>
                <c:pt idx="280">
                  <c:v>392.95725861377144</c:v>
                </c:pt>
                <c:pt idx="281">
                  <c:v>402.9444765948071</c:v>
                </c:pt>
                <c:pt idx="282">
                  <c:v>393.88880490550139</c:v>
                </c:pt>
                <c:pt idx="283">
                  <c:v>394.77627599890025</c:v>
                </c:pt>
                <c:pt idx="284">
                  <c:v>399.13117966775991</c:v>
                </c:pt>
                <c:pt idx="285">
                  <c:v>396.49828922225049</c:v>
                </c:pt>
                <c:pt idx="286">
                  <c:v>389.66903369910312</c:v>
                </c:pt>
                <c:pt idx="287">
                  <c:v>387.00826843366696</c:v>
                </c:pt>
                <c:pt idx="288">
                  <c:v>391.24254248801617</c:v>
                </c:pt>
                <c:pt idx="289">
                  <c:v>380.53107701307169</c:v>
                </c:pt>
                <c:pt idx="290">
                  <c:v>380.50138681684513</c:v>
                </c:pt>
                <c:pt idx="291">
                  <c:v>381.19929605841565</c:v>
                </c:pt>
                <c:pt idx="292">
                  <c:v>383.1437406419181</c:v>
                </c:pt>
                <c:pt idx="293">
                  <c:v>372.6684833784534</c:v>
                </c:pt>
                <c:pt idx="294">
                  <c:v>373.79443724494485</c:v>
                </c:pt>
                <c:pt idx="295">
                  <c:v>365.454019528412</c:v>
                </c:pt>
                <c:pt idx="296">
                  <c:v>367.4143414186056</c:v>
                </c:pt>
                <c:pt idx="297">
                  <c:v>368.43131688905282</c:v>
                </c:pt>
                <c:pt idx="298">
                  <c:v>381.56526766364988</c:v>
                </c:pt>
                <c:pt idx="299">
                  <c:v>382.37824875491759</c:v>
                </c:pt>
                <c:pt idx="300">
                  <c:v>373.61467173428832</c:v>
                </c:pt>
                <c:pt idx="301">
                  <c:v>356.52960929066847</c:v>
                </c:pt>
                <c:pt idx="302">
                  <c:v>376.55205709644616</c:v>
                </c:pt>
                <c:pt idx="303">
                  <c:v>383.73924042744301</c:v>
                </c:pt>
                <c:pt idx="304">
                  <c:v>414.63915909625774</c:v>
                </c:pt>
                <c:pt idx="305">
                  <c:v>408.22935278691335</c:v>
                </c:pt>
                <c:pt idx="306">
                  <c:v>405.76855110296799</c:v>
                </c:pt>
                <c:pt idx="307">
                  <c:v>385.48906702524658</c:v>
                </c:pt>
                <c:pt idx="308">
                  <c:v>385.13886075903821</c:v>
                </c:pt>
                <c:pt idx="309">
                  <c:v>388.79873189795018</c:v>
                </c:pt>
                <c:pt idx="310">
                  <c:v>382.84933437843682</c:v>
                </c:pt>
                <c:pt idx="311">
                  <c:v>370.75781826865176</c:v>
                </c:pt>
                <c:pt idx="312">
                  <c:v>375.9231024403627</c:v>
                </c:pt>
                <c:pt idx="313">
                  <c:v>381.87342912514674</c:v>
                </c:pt>
                <c:pt idx="314">
                  <c:v>364.69456511000817</c:v>
                </c:pt>
                <c:pt idx="315">
                  <c:v>364.0658670975854</c:v>
                </c:pt>
                <c:pt idx="316">
                  <c:v>376.98205856653641</c:v>
                </c:pt>
                <c:pt idx="317">
                  <c:v>384.99619163075596</c:v>
                </c:pt>
                <c:pt idx="318">
                  <c:v>379.73130674526777</c:v>
                </c:pt>
                <c:pt idx="319">
                  <c:v>390.80883470853496</c:v>
                </c:pt>
                <c:pt idx="320">
                  <c:v>386.70662029113817</c:v>
                </c:pt>
                <c:pt idx="321">
                  <c:v>373.07726382939421</c:v>
                </c:pt>
                <c:pt idx="322">
                  <c:v>372.28472998014712</c:v>
                </c:pt>
                <c:pt idx="323">
                  <c:v>392.24894306686679</c:v>
                </c:pt>
                <c:pt idx="324">
                  <c:v>391.68927086801426</c:v>
                </c:pt>
                <c:pt idx="325">
                  <c:v>410.95857376246653</c:v>
                </c:pt>
                <c:pt idx="326">
                  <c:v>421.01427211268833</c:v>
                </c:pt>
                <c:pt idx="327">
                  <c:v>421.10013220379085</c:v>
                </c:pt>
                <c:pt idx="328">
                  <c:v>413.3883469581001</c:v>
                </c:pt>
                <c:pt idx="329">
                  <c:v>401.65005629247594</c:v>
                </c:pt>
                <c:pt idx="330">
                  <c:v>405.862202209401</c:v>
                </c:pt>
                <c:pt idx="331">
                  <c:v>414.26126244584884</c:v>
                </c:pt>
                <c:pt idx="332">
                  <c:v>425.79297819185751</c:v>
                </c:pt>
                <c:pt idx="333">
                  <c:v>425.95597855919311</c:v>
                </c:pt>
                <c:pt idx="334">
                  <c:v>444.03157406873498</c:v>
                </c:pt>
                <c:pt idx="335">
                  <c:v>421.14643116515424</c:v>
                </c:pt>
                <c:pt idx="336">
                  <c:v>423.59371924443394</c:v>
                </c:pt>
                <c:pt idx="337">
                  <c:v>434.71510213211764</c:v>
                </c:pt>
                <c:pt idx="338">
                  <c:v>427.1178322809169</c:v>
                </c:pt>
                <c:pt idx="339">
                  <c:v>420.09834426160722</c:v>
                </c:pt>
                <c:pt idx="340">
                  <c:v>429.30249624347141</c:v>
                </c:pt>
                <c:pt idx="341">
                  <c:v>423.15001528701123</c:v>
                </c:pt>
                <c:pt idx="342">
                  <c:v>406.17192787345618</c:v>
                </c:pt>
                <c:pt idx="343">
                  <c:v>404.6513599155569</c:v>
                </c:pt>
                <c:pt idx="344">
                  <c:v>428.27154410247493</c:v>
                </c:pt>
                <c:pt idx="345">
                  <c:v>429.70495694429781</c:v>
                </c:pt>
                <c:pt idx="346">
                  <c:v>410.37542362651681</c:v>
                </c:pt>
                <c:pt idx="347">
                  <c:v>401.21868757932367</c:v>
                </c:pt>
                <c:pt idx="348">
                  <c:v>401.38431651655208</c:v>
                </c:pt>
                <c:pt idx="349">
                  <c:v>384.07949390732415</c:v>
                </c:pt>
                <c:pt idx="350">
                  <c:v>388.13602282602312</c:v>
                </c:pt>
                <c:pt idx="351">
                  <c:v>410.17477546406593</c:v>
                </c:pt>
                <c:pt idx="352">
                  <c:v>405.75927481546489</c:v>
                </c:pt>
                <c:pt idx="353">
                  <c:v>398.48964455339905</c:v>
                </c:pt>
                <c:pt idx="354">
                  <c:v>413.06208728121078</c:v>
                </c:pt>
                <c:pt idx="355">
                  <c:v>412.73958798766824</c:v>
                </c:pt>
                <c:pt idx="356">
                  <c:v>392.96553267631089</c:v>
                </c:pt>
                <c:pt idx="357">
                  <c:v>391.14700065571787</c:v>
                </c:pt>
                <c:pt idx="358">
                  <c:v>391.53079596634609</c:v>
                </c:pt>
                <c:pt idx="359">
                  <c:v>390.17474897335399</c:v>
                </c:pt>
                <c:pt idx="360">
                  <c:v>413.10069320832173</c:v>
                </c:pt>
                <c:pt idx="361">
                  <c:v>416.2347505416505</c:v>
                </c:pt>
                <c:pt idx="362">
                  <c:v>410.72114298766439</c:v>
                </c:pt>
                <c:pt idx="363">
                  <c:v>383.11915534518783</c:v>
                </c:pt>
                <c:pt idx="364">
                  <c:v>385.26446808891882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969280"/>
        <c:axId val="399971072"/>
      </c:lineChart>
      <c:dateAx>
        <c:axId val="399969280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399971072"/>
        <c:crosses val="autoZero"/>
        <c:auto val="1"/>
        <c:lblOffset val="100"/>
        <c:baseTimeUnit val="days"/>
        <c:majorUnit val="1"/>
        <c:majorTimeUnit val="months"/>
      </c:dateAx>
      <c:valAx>
        <c:axId val="399971072"/>
        <c:scaling>
          <c:orientation val="minMax"/>
          <c:max val="5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99969280"/>
        <c:crosses val="autoZero"/>
        <c:crossBetween val="between"/>
        <c:majorUnit val="50"/>
        <c:minorUnit val="20"/>
      </c:valAx>
    </c:plotArea>
    <c:legend>
      <c:legendPos val="b"/>
      <c:layout>
        <c:manualLayout>
          <c:xMode val="edge"/>
          <c:yMode val="edge"/>
          <c:x val="0.3539134841574198"/>
          <c:y val="0.85888883520823345"/>
          <c:w val="0.29978200851694692"/>
          <c:h val="0.10011421591763571"/>
        </c:manualLayout>
      </c:layout>
      <c:overlay val="0"/>
      <c:txPr>
        <a:bodyPr/>
        <a:lstStyle/>
        <a:p>
          <a:pPr>
            <a:defRPr sz="6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'20'!$O$5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'20'!$N$6:$N$29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'20'!$O$6:$O$29</c:f>
              <c:numCache>
                <c:formatCode>0.0</c:formatCode>
                <c:ptCount val="24"/>
                <c:pt idx="0">
                  <c:v>4707.7209086250614</c:v>
                </c:pt>
                <c:pt idx="1">
                  <c:v>4707.7209086250614</c:v>
                </c:pt>
                <c:pt idx="2">
                  <c:v>4707.7209086250614</c:v>
                </c:pt>
                <c:pt idx="3">
                  <c:v>4707.7209086250614</c:v>
                </c:pt>
                <c:pt idx="4">
                  <c:v>4707.7209086250614</c:v>
                </c:pt>
                <c:pt idx="5">
                  <c:v>4707.7209086250614</c:v>
                </c:pt>
                <c:pt idx="6">
                  <c:v>4707.7209086250614</c:v>
                </c:pt>
                <c:pt idx="7">
                  <c:v>4707.7209086250614</c:v>
                </c:pt>
                <c:pt idx="8">
                  <c:v>4707.7209086250614</c:v>
                </c:pt>
                <c:pt idx="9">
                  <c:v>4707.7209086250614</c:v>
                </c:pt>
                <c:pt idx="10">
                  <c:v>4707.7209086250614</c:v>
                </c:pt>
                <c:pt idx="11">
                  <c:v>4707.7209086250614</c:v>
                </c:pt>
                <c:pt idx="12">
                  <c:v>4707.7209086250614</c:v>
                </c:pt>
                <c:pt idx="13">
                  <c:v>4707.7209086250614</c:v>
                </c:pt>
                <c:pt idx="14">
                  <c:v>4707.7209086250614</c:v>
                </c:pt>
                <c:pt idx="15">
                  <c:v>4707.7209086250614</c:v>
                </c:pt>
                <c:pt idx="16">
                  <c:v>4707.7209086250614</c:v>
                </c:pt>
                <c:pt idx="17">
                  <c:v>4707.7209086250614</c:v>
                </c:pt>
                <c:pt idx="18">
                  <c:v>4707.7209086250614</c:v>
                </c:pt>
                <c:pt idx="19">
                  <c:v>4707.7209086250614</c:v>
                </c:pt>
                <c:pt idx="20">
                  <c:v>4707.7209086250614</c:v>
                </c:pt>
                <c:pt idx="21">
                  <c:v>4707.7209086250614</c:v>
                </c:pt>
                <c:pt idx="22">
                  <c:v>4707.7209086250614</c:v>
                </c:pt>
                <c:pt idx="23">
                  <c:v>4707.7209086250614</c:v>
                </c:pt>
              </c:numCache>
            </c:numRef>
          </c:val>
        </c:ser>
        <c:ser>
          <c:idx val="1"/>
          <c:order val="1"/>
          <c:tx>
            <c:strRef>
              <c:f>'20'!$P$5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'20'!$N$6:$N$29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'20'!$P$6:$P$29</c:f>
              <c:numCache>
                <c:formatCode>0.0</c:formatCode>
                <c:ptCount val="24"/>
                <c:pt idx="0">
                  <c:v>-4014.4761040185244</c:v>
                </c:pt>
                <c:pt idx="1">
                  <c:v>-4014.4761040185244</c:v>
                </c:pt>
                <c:pt idx="2">
                  <c:v>-4014.4761040185244</c:v>
                </c:pt>
                <c:pt idx="3">
                  <c:v>-4014.4761040185244</c:v>
                </c:pt>
                <c:pt idx="4">
                  <c:v>-4014.4761040185244</c:v>
                </c:pt>
                <c:pt idx="5">
                  <c:v>-4014.4761040185244</c:v>
                </c:pt>
                <c:pt idx="6">
                  <c:v>-4014.4761040185244</c:v>
                </c:pt>
                <c:pt idx="7">
                  <c:v>-4014.4761040185244</c:v>
                </c:pt>
                <c:pt idx="8">
                  <c:v>-4014.4761040185244</c:v>
                </c:pt>
                <c:pt idx="9">
                  <c:v>-4014.4761040185244</c:v>
                </c:pt>
                <c:pt idx="10">
                  <c:v>-4014.4761040185244</c:v>
                </c:pt>
                <c:pt idx="11">
                  <c:v>-4014.4761040185244</c:v>
                </c:pt>
                <c:pt idx="12">
                  <c:v>-4014.4761040185244</c:v>
                </c:pt>
                <c:pt idx="13">
                  <c:v>-4014.4761040185244</c:v>
                </c:pt>
                <c:pt idx="14">
                  <c:v>-4014.4761040185244</c:v>
                </c:pt>
                <c:pt idx="15">
                  <c:v>-4014.4761040185244</c:v>
                </c:pt>
                <c:pt idx="16">
                  <c:v>-4014.4761040185244</c:v>
                </c:pt>
                <c:pt idx="17">
                  <c:v>-4014.4761040185244</c:v>
                </c:pt>
                <c:pt idx="18">
                  <c:v>-4014.4761040185244</c:v>
                </c:pt>
                <c:pt idx="19">
                  <c:v>-4014.4761040185244</c:v>
                </c:pt>
                <c:pt idx="20">
                  <c:v>-4014.4761040185244</c:v>
                </c:pt>
                <c:pt idx="21">
                  <c:v>-4014.4761040185244</c:v>
                </c:pt>
                <c:pt idx="22">
                  <c:v>-4014.4761040185244</c:v>
                </c:pt>
                <c:pt idx="23">
                  <c:v>-4014.4761040185244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399135872"/>
        <c:axId val="399137408"/>
      </c:barChart>
      <c:catAx>
        <c:axId val="39913587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399137408"/>
        <c:crosses val="autoZero"/>
        <c:auto val="1"/>
        <c:lblAlgn val="ctr"/>
        <c:lblOffset val="100"/>
        <c:noMultiLvlLbl val="0"/>
      </c:catAx>
      <c:valAx>
        <c:axId val="399137408"/>
        <c:scaling>
          <c:orientation val="minMax"/>
          <c:max val="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99135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'20'!$Q$5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'20'!$N$6:$N$29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'20'!$Q$6:$Q$29</c:f>
              <c:numCache>
                <c:formatCode>0.0</c:formatCode>
                <c:ptCount val="24"/>
                <c:pt idx="0">
                  <c:v>1440.4762083333333</c:v>
                </c:pt>
                <c:pt idx="1">
                  <c:v>1440.4762083333333</c:v>
                </c:pt>
                <c:pt idx="2">
                  <c:v>1440.4762083333333</c:v>
                </c:pt>
                <c:pt idx="3">
                  <c:v>1440.4762083333333</c:v>
                </c:pt>
                <c:pt idx="4">
                  <c:v>1440.4762083333333</c:v>
                </c:pt>
                <c:pt idx="5">
                  <c:v>1440.4762083333333</c:v>
                </c:pt>
                <c:pt idx="6">
                  <c:v>1440.4762083333333</c:v>
                </c:pt>
                <c:pt idx="7">
                  <c:v>1440.4762083333333</c:v>
                </c:pt>
                <c:pt idx="8">
                  <c:v>1440.4762083333333</c:v>
                </c:pt>
                <c:pt idx="9">
                  <c:v>1440.4762083333333</c:v>
                </c:pt>
                <c:pt idx="10">
                  <c:v>1440.4762083333333</c:v>
                </c:pt>
                <c:pt idx="11">
                  <c:v>1440.4762083333333</c:v>
                </c:pt>
                <c:pt idx="12">
                  <c:v>1440.4762083333333</c:v>
                </c:pt>
                <c:pt idx="13">
                  <c:v>1440.4762083333333</c:v>
                </c:pt>
                <c:pt idx="14">
                  <c:v>1440.4762083333333</c:v>
                </c:pt>
                <c:pt idx="15">
                  <c:v>1440.4762083333333</c:v>
                </c:pt>
                <c:pt idx="16">
                  <c:v>1440.4762083333333</c:v>
                </c:pt>
                <c:pt idx="17">
                  <c:v>1440.4762083333333</c:v>
                </c:pt>
                <c:pt idx="18">
                  <c:v>1440.4762083333333</c:v>
                </c:pt>
                <c:pt idx="19">
                  <c:v>1440.4762083333333</c:v>
                </c:pt>
                <c:pt idx="20">
                  <c:v>1440.4762083333333</c:v>
                </c:pt>
                <c:pt idx="21">
                  <c:v>1440.4762083333333</c:v>
                </c:pt>
                <c:pt idx="22">
                  <c:v>1440.4762083333333</c:v>
                </c:pt>
                <c:pt idx="23">
                  <c:v>1440.4762083333333</c:v>
                </c:pt>
              </c:numCache>
            </c:numRef>
          </c:val>
        </c:ser>
        <c:ser>
          <c:idx val="1"/>
          <c:order val="1"/>
          <c:tx>
            <c:strRef>
              <c:f>'20'!$R$5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'20'!$N$6:$N$29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'20'!$R$6:$R$29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399166464"/>
        <c:axId val="399168256"/>
      </c:barChart>
      <c:catAx>
        <c:axId val="399166464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399168256"/>
        <c:crosses val="autoZero"/>
        <c:auto val="1"/>
        <c:lblAlgn val="ctr"/>
        <c:lblOffset val="100"/>
        <c:noMultiLvlLbl val="0"/>
      </c:catAx>
      <c:valAx>
        <c:axId val="399168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99166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'20'!$S$5</c:f>
              <c:strCache>
                <c:ptCount val="1"/>
                <c:pt idx="0">
                  <c:v>Výroba plynu
 v ČR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'20'!$N$6:$N$29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'20'!$S$6:$S$29</c:f>
              <c:numCache>
                <c:formatCode>0.0</c:formatCode>
                <c:ptCount val="24"/>
                <c:pt idx="0">
                  <c:v>16.565852308416421</c:v>
                </c:pt>
                <c:pt idx="1">
                  <c:v>16.705852308416421</c:v>
                </c:pt>
                <c:pt idx="2">
                  <c:v>16.491852308416419</c:v>
                </c:pt>
                <c:pt idx="3">
                  <c:v>16.787852308416422</c:v>
                </c:pt>
                <c:pt idx="4">
                  <c:v>16.80085230841642</c:v>
                </c:pt>
                <c:pt idx="5">
                  <c:v>16.349852308416423</c:v>
                </c:pt>
                <c:pt idx="6">
                  <c:v>16.365852308416422</c:v>
                </c:pt>
                <c:pt idx="7">
                  <c:v>16.68985230841642</c:v>
                </c:pt>
                <c:pt idx="8">
                  <c:v>16.792852308416421</c:v>
                </c:pt>
                <c:pt idx="9">
                  <c:v>17.031852308416422</c:v>
                </c:pt>
                <c:pt idx="10">
                  <c:v>17.171852308416423</c:v>
                </c:pt>
                <c:pt idx="11">
                  <c:v>17.057852308416422</c:v>
                </c:pt>
                <c:pt idx="12">
                  <c:v>17.095852308416422</c:v>
                </c:pt>
                <c:pt idx="13">
                  <c:v>17.296852308416419</c:v>
                </c:pt>
                <c:pt idx="14">
                  <c:v>17.11485230841642</c:v>
                </c:pt>
                <c:pt idx="15">
                  <c:v>17.145852308416423</c:v>
                </c:pt>
                <c:pt idx="16">
                  <c:v>17.475852308416421</c:v>
                </c:pt>
                <c:pt idx="17">
                  <c:v>17.029852308416423</c:v>
                </c:pt>
                <c:pt idx="18">
                  <c:v>16.950852308416422</c:v>
                </c:pt>
                <c:pt idx="19">
                  <c:v>17.04785230841642</c:v>
                </c:pt>
                <c:pt idx="20">
                  <c:v>16.768852308416424</c:v>
                </c:pt>
                <c:pt idx="21">
                  <c:v>17.019852308416421</c:v>
                </c:pt>
                <c:pt idx="22">
                  <c:v>17.011852308416422</c:v>
                </c:pt>
                <c:pt idx="23">
                  <c:v>17.069852308416422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403955072"/>
        <c:axId val="403960960"/>
      </c:barChart>
      <c:catAx>
        <c:axId val="40395507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403960960"/>
        <c:crosses val="autoZero"/>
        <c:auto val="1"/>
        <c:lblAlgn val="ctr"/>
        <c:lblOffset val="100"/>
        <c:noMultiLvlLbl val="0"/>
      </c:catAx>
      <c:valAx>
        <c:axId val="403960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395507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35775594247902109"/>
          <c:y val="0.78809230925508178"/>
          <c:w val="0.35209374884477468"/>
          <c:h val="0.1883088487605343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3032702388525"/>
          <c:y val="6.751112632660046E-2"/>
          <c:w val="0.79822802215620903"/>
          <c:h val="0.68161218484053143"/>
        </c:manualLayout>
      </c:layout>
      <c:lineChart>
        <c:grouping val="standard"/>
        <c:varyColors val="0"/>
        <c:ser>
          <c:idx val="0"/>
          <c:order val="0"/>
          <c:tx>
            <c:strRef>
              <c:f>'20'!$T$5</c:f>
              <c:strCache>
                <c:ptCount val="1"/>
                <c:pt idx="0">
                  <c:v>Spotřeba plynu
v ČR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2"/>
            <c:bubble3D val="0"/>
          </c:dPt>
          <c:dPt>
            <c:idx val="3"/>
            <c:bubble3D val="0"/>
          </c:dPt>
          <c:dPt>
            <c:idx val="19"/>
            <c:bubble3D val="0"/>
          </c:dPt>
          <c:cat>
            <c:numRef>
              <c:f>'20'!$N$6:$N$29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'20'!$T$6:$T$29</c:f>
              <c:numCache>
                <c:formatCode>0.0</c:formatCode>
                <c:ptCount val="24"/>
                <c:pt idx="0">
                  <c:v>2452.6003164624221</c:v>
                </c:pt>
                <c:pt idx="1">
                  <c:v>2544.5603164624217</c:v>
                </c:pt>
                <c:pt idx="2">
                  <c:v>2587.5763164624218</c:v>
                </c:pt>
                <c:pt idx="3">
                  <c:v>2638.7143164624217</c:v>
                </c:pt>
                <c:pt idx="4">
                  <c:v>2536.1673164624217</c:v>
                </c:pt>
                <c:pt idx="5">
                  <c:v>2435.9553164624217</c:v>
                </c:pt>
                <c:pt idx="6">
                  <c:v>2334.8033164624217</c:v>
                </c:pt>
                <c:pt idx="7">
                  <c:v>2274.758316462422</c:v>
                </c:pt>
                <c:pt idx="8">
                  <c:v>2242.4393164624221</c:v>
                </c:pt>
                <c:pt idx="9">
                  <c:v>2283.8203164624219</c:v>
                </c:pt>
                <c:pt idx="10">
                  <c:v>2353.6263164624215</c:v>
                </c:pt>
                <c:pt idx="11">
                  <c:v>2422.0823164624221</c:v>
                </c:pt>
                <c:pt idx="12">
                  <c:v>2428.184316462422</c:v>
                </c:pt>
                <c:pt idx="13">
                  <c:v>2437.1683164624214</c:v>
                </c:pt>
                <c:pt idx="14">
                  <c:v>2420.5483164624216</c:v>
                </c:pt>
                <c:pt idx="15">
                  <c:v>2329.7683164624218</c:v>
                </c:pt>
                <c:pt idx="16">
                  <c:v>2138.4973164624221</c:v>
                </c:pt>
                <c:pt idx="17">
                  <c:v>1995.1463164624222</c:v>
                </c:pt>
                <c:pt idx="18">
                  <c:v>1895.9083164624219</c:v>
                </c:pt>
                <c:pt idx="19">
                  <c:v>1886.3903164624217</c:v>
                </c:pt>
                <c:pt idx="20">
                  <c:v>1901.8053164624221</c:v>
                </c:pt>
                <c:pt idx="21">
                  <c:v>1955.702316462422</c:v>
                </c:pt>
                <c:pt idx="22">
                  <c:v>2078.240316462422</c:v>
                </c:pt>
                <c:pt idx="23">
                  <c:v>2311.6453164624218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087296"/>
        <c:axId val="402105472"/>
      </c:lineChart>
      <c:lineChart>
        <c:grouping val="standard"/>
        <c:varyColors val="0"/>
        <c:ser>
          <c:idx val="1"/>
          <c:order val="1"/>
          <c:tx>
            <c:strRef>
              <c:f>'20'!$U$5</c:f>
              <c:strCache>
                <c:ptCount val="1"/>
                <c:pt idx="0">
                  <c:v>Teplota ČR</c:v>
                </c:pt>
              </c:strCache>
            </c:strRef>
          </c:tx>
          <c:spPr>
            <a:ln w="25400" cmpd="sng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'20'!$N$6:$N$29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'20'!$U$6:$U$29</c:f>
              <c:numCache>
                <c:formatCode>0.0</c:formatCode>
                <c:ptCount val="24"/>
                <c:pt idx="0">
                  <c:v>-14.9</c:v>
                </c:pt>
                <c:pt idx="1">
                  <c:v>-14.7</c:v>
                </c:pt>
                <c:pt idx="2">
                  <c:v>-14.2</c:v>
                </c:pt>
                <c:pt idx="3">
                  <c:v>-14.1</c:v>
                </c:pt>
                <c:pt idx="4">
                  <c:v>-13.4</c:v>
                </c:pt>
                <c:pt idx="5">
                  <c:v>-12.3</c:v>
                </c:pt>
                <c:pt idx="6">
                  <c:v>-11.9</c:v>
                </c:pt>
                <c:pt idx="7">
                  <c:v>-10.1</c:v>
                </c:pt>
                <c:pt idx="8">
                  <c:v>-8.6</c:v>
                </c:pt>
                <c:pt idx="9">
                  <c:v>-8.1999999999999993</c:v>
                </c:pt>
                <c:pt idx="10">
                  <c:v>-8.5</c:v>
                </c:pt>
                <c:pt idx="11">
                  <c:v>-9.1</c:v>
                </c:pt>
                <c:pt idx="12">
                  <c:v>-9.6</c:v>
                </c:pt>
                <c:pt idx="13">
                  <c:v>-9.5</c:v>
                </c:pt>
                <c:pt idx="14">
                  <c:v>-10.1</c:v>
                </c:pt>
                <c:pt idx="15">
                  <c:v>-10.4</c:v>
                </c:pt>
                <c:pt idx="16">
                  <c:v>-10.7</c:v>
                </c:pt>
                <c:pt idx="17">
                  <c:v>-11.4</c:v>
                </c:pt>
                <c:pt idx="18">
                  <c:v>-12.2</c:v>
                </c:pt>
                <c:pt idx="19">
                  <c:v>-12.4</c:v>
                </c:pt>
                <c:pt idx="20">
                  <c:v>-12.7</c:v>
                </c:pt>
                <c:pt idx="21">
                  <c:v>-12.8</c:v>
                </c:pt>
                <c:pt idx="22">
                  <c:v>-12.4</c:v>
                </c:pt>
                <c:pt idx="23">
                  <c:v>-11.2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107008"/>
        <c:axId val="402108800"/>
      </c:lineChart>
      <c:catAx>
        <c:axId val="402087296"/>
        <c:scaling>
          <c:orientation val="minMax"/>
        </c:scaling>
        <c:delete val="0"/>
        <c:axPos val="b"/>
        <c:majorGridlines/>
        <c:numFmt formatCode="h:m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402105472"/>
        <c:crosses val="autoZero"/>
        <c:auto val="1"/>
        <c:lblAlgn val="ctr"/>
        <c:lblOffset val="100"/>
        <c:noMultiLvlLbl val="0"/>
      </c:catAx>
      <c:valAx>
        <c:axId val="402105472"/>
        <c:scaling>
          <c:orientation val="minMax"/>
          <c:max val="27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402087296"/>
        <c:crosses val="autoZero"/>
        <c:crossBetween val="midCat"/>
        <c:majorUnit val="100"/>
      </c:valAx>
      <c:catAx>
        <c:axId val="40210700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402108800"/>
        <c:crosses val="autoZero"/>
        <c:auto val="1"/>
        <c:lblAlgn val="ctr"/>
        <c:lblOffset val="100"/>
        <c:noMultiLvlLbl val="0"/>
      </c:catAx>
      <c:valAx>
        <c:axId val="402108800"/>
        <c:scaling>
          <c:orientation val="minMax"/>
          <c:max val="-7"/>
          <c:min val="-16"/>
        </c:scaling>
        <c:delete val="0"/>
        <c:axPos val="r"/>
        <c:title>
          <c:tx>
            <c:rich>
              <a:bodyPr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3">
                        <a:lumMod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5868441223608114"/>
              <c:y val="0.1601917151660390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  <c:crossAx val="402107008"/>
        <c:crosses val="max"/>
        <c:crossBetween val="midCat"/>
        <c:majorUnit val="1"/>
      </c:valAx>
    </c:plotArea>
    <c:legend>
      <c:legendPos val="b"/>
      <c:legendEntry>
        <c:idx val="1"/>
        <c:txPr>
          <a:bodyPr/>
          <a:lstStyle/>
          <a:p>
            <a:pPr>
              <a:defRPr sz="800"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.11374523866967884"/>
          <c:y val="0.88444277074061395"/>
          <c:w val="0.73714385980303998"/>
          <c:h val="0.11555722925938604"/>
        </c:manualLayout>
      </c:layout>
      <c:overlay val="0"/>
      <c:spPr>
        <a:ln>
          <a:noFill/>
        </a:ln>
      </c:spPr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'21'!$U$7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strRef>
              <c:f>'21'!$T$8:$T$19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'21'!$U$8:$U$19</c:f>
              <c:numCache>
                <c:formatCode>0</c:formatCode>
                <c:ptCount val="12"/>
                <c:pt idx="0">
                  <c:v>495767.82405305182</c:v>
                </c:pt>
                <c:pt idx="1">
                  <c:v>368840.02703869483</c:v>
                </c:pt>
                <c:pt idx="2">
                  <c:v>330401.0670162926</c:v>
                </c:pt>
                <c:pt idx="3">
                  <c:v>286370.07560166792</c:v>
                </c:pt>
                <c:pt idx="4">
                  <c:v>246807.42180193713</c:v>
                </c:pt>
                <c:pt idx="5">
                  <c:v>251232.35916795448</c:v>
                </c:pt>
                <c:pt idx="6">
                  <c:v>262297.7693980817</c:v>
                </c:pt>
                <c:pt idx="7">
                  <c:v>237561.22646931291</c:v>
                </c:pt>
                <c:pt idx="8">
                  <c:v>276835.62656663003</c:v>
                </c:pt>
                <c:pt idx="9">
                  <c:v>322289.96609806508</c:v>
                </c:pt>
                <c:pt idx="10">
                  <c:v>390518.87686534401</c:v>
                </c:pt>
                <c:pt idx="11">
                  <c:v>378823.75992296793</c:v>
                </c:pt>
              </c:numCache>
            </c:numRef>
          </c:val>
        </c:ser>
        <c:ser>
          <c:idx val="1"/>
          <c:order val="1"/>
          <c:tx>
            <c:strRef>
              <c:f>'21'!$V$7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  <a:alpha val="70000"/>
              </a:schemeClr>
            </a:solidFill>
          </c:spPr>
          <c:invertIfNegative val="0"/>
          <c:cat>
            <c:strRef>
              <c:f>'21'!$T$8:$T$19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'21'!$V$8:$V$19</c:f>
              <c:numCache>
                <c:formatCode>0</c:formatCode>
                <c:ptCount val="12"/>
                <c:pt idx="0">
                  <c:v>154957.11020827989</c:v>
                </c:pt>
                <c:pt idx="1">
                  <c:v>109808.83595926184</c:v>
                </c:pt>
                <c:pt idx="2">
                  <c:v>85544.641094864535</c:v>
                </c:pt>
                <c:pt idx="3">
                  <c:v>71230.817024776989</c:v>
                </c:pt>
                <c:pt idx="4">
                  <c:v>47581.306255203388</c:v>
                </c:pt>
                <c:pt idx="5">
                  <c:v>33798.924960847122</c:v>
                </c:pt>
                <c:pt idx="6">
                  <c:v>31091.984708312582</c:v>
                </c:pt>
                <c:pt idx="7">
                  <c:v>33261.335976455557</c:v>
                </c:pt>
                <c:pt idx="8">
                  <c:v>47718.72783351937</c:v>
                </c:pt>
                <c:pt idx="9">
                  <c:v>73600.394507268735</c:v>
                </c:pt>
                <c:pt idx="10">
                  <c:v>103158.20818096623</c:v>
                </c:pt>
                <c:pt idx="11">
                  <c:v>114058.7132902439</c:v>
                </c:pt>
              </c:numCache>
            </c:numRef>
          </c:val>
        </c:ser>
        <c:ser>
          <c:idx val="2"/>
          <c:order val="2"/>
          <c:tx>
            <c:strRef>
              <c:f>'21'!$W$7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  <a:alpha val="70000"/>
              </a:schemeClr>
            </a:solidFill>
          </c:spPr>
          <c:invertIfNegative val="0"/>
          <c:cat>
            <c:strRef>
              <c:f>'21'!$T$8:$T$19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'21'!$W$8:$W$19</c:f>
              <c:numCache>
                <c:formatCode>0</c:formatCode>
                <c:ptCount val="12"/>
                <c:pt idx="0">
                  <c:v>267889.51870230504</c:v>
                </c:pt>
                <c:pt idx="1">
                  <c:v>175912.66250368368</c:v>
                </c:pt>
                <c:pt idx="2">
                  <c:v>128634.64471169355</c:v>
                </c:pt>
                <c:pt idx="3">
                  <c:v>98046.197160189899</c:v>
                </c:pt>
                <c:pt idx="4">
                  <c:v>41637.689792489073</c:v>
                </c:pt>
                <c:pt idx="5">
                  <c:v>14236.636932266738</c:v>
                </c:pt>
                <c:pt idx="6">
                  <c:v>13460.633170915975</c:v>
                </c:pt>
                <c:pt idx="7">
                  <c:v>13061.22419555239</c:v>
                </c:pt>
                <c:pt idx="8">
                  <c:v>42685.793910189153</c:v>
                </c:pt>
                <c:pt idx="9">
                  <c:v>84507.174490747959</c:v>
                </c:pt>
                <c:pt idx="10">
                  <c:v>152125.71697186501</c:v>
                </c:pt>
                <c:pt idx="11">
                  <c:v>206559.35912515759</c:v>
                </c:pt>
              </c:numCache>
            </c:numRef>
          </c:val>
        </c:ser>
        <c:ser>
          <c:idx val="3"/>
          <c:order val="3"/>
          <c:tx>
            <c:strRef>
              <c:f>'21'!$X$7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strRef>
              <c:f>'21'!$T$8:$T$19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'21'!$X$8:$X$19</c:f>
              <c:numCache>
                <c:formatCode>0</c:formatCode>
                <c:ptCount val="12"/>
                <c:pt idx="0">
                  <c:v>514245.08010283182</c:v>
                </c:pt>
                <c:pt idx="1">
                  <c:v>350405.26667819999</c:v>
                </c:pt>
                <c:pt idx="2">
                  <c:v>245274.96809999997</c:v>
                </c:pt>
                <c:pt idx="3">
                  <c:v>195019.05520800001</c:v>
                </c:pt>
                <c:pt idx="4">
                  <c:v>82435.189890000009</c:v>
                </c:pt>
                <c:pt idx="5">
                  <c:v>34481.835824614296</c:v>
                </c:pt>
                <c:pt idx="6">
                  <c:v>33413.363316189287</c:v>
                </c:pt>
                <c:pt idx="7">
                  <c:v>33380.564484063478</c:v>
                </c:pt>
                <c:pt idx="8">
                  <c:v>84121.357430847434</c:v>
                </c:pt>
                <c:pt idx="9">
                  <c:v>163181.82387011201</c:v>
                </c:pt>
                <c:pt idx="10">
                  <c:v>284712.64337001852</c:v>
                </c:pt>
                <c:pt idx="11">
                  <c:v>406597.63415112317</c:v>
                </c:pt>
              </c:numCache>
            </c:numRef>
          </c:val>
        </c:ser>
        <c:ser>
          <c:idx val="4"/>
          <c:order val="4"/>
          <c:tx>
            <c:strRef>
              <c:f>'21'!$Y$7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'21'!$T$8:$T$19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'21'!$Y$8:$Y$19</c:f>
              <c:numCache>
                <c:formatCode>0</c:formatCode>
                <c:ptCount val="12"/>
                <c:pt idx="0">
                  <c:v>22990.494001800893</c:v>
                </c:pt>
                <c:pt idx="1">
                  <c:v>16206.824642711203</c:v>
                </c:pt>
                <c:pt idx="2">
                  <c:v>13770.166200440493</c:v>
                </c:pt>
                <c:pt idx="3">
                  <c:v>11284.765239636181</c:v>
                </c:pt>
                <c:pt idx="4">
                  <c:v>7284.2739575201995</c:v>
                </c:pt>
                <c:pt idx="5">
                  <c:v>7423.3634372920496</c:v>
                </c:pt>
                <c:pt idx="6">
                  <c:v>6974.4840922272997</c:v>
                </c:pt>
                <c:pt idx="7">
                  <c:v>8488.5141576273018</c:v>
                </c:pt>
                <c:pt idx="8">
                  <c:v>9291.2443264502799</c:v>
                </c:pt>
                <c:pt idx="9">
                  <c:v>13764.837523166672</c:v>
                </c:pt>
                <c:pt idx="10">
                  <c:v>16535.261729415273</c:v>
                </c:pt>
                <c:pt idx="11">
                  <c:v>-26114.509982425021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4363904"/>
        <c:axId val="404382080"/>
      </c:barChart>
      <c:catAx>
        <c:axId val="404363904"/>
        <c:scaling>
          <c:orientation val="minMax"/>
        </c:scaling>
        <c:delete val="0"/>
        <c:axPos val="b"/>
        <c:majorTickMark val="out"/>
        <c:minorTickMark val="none"/>
        <c:tickLblPos val="nextTo"/>
        <c:crossAx val="404382080"/>
        <c:crosses val="autoZero"/>
        <c:auto val="1"/>
        <c:lblAlgn val="ctr"/>
        <c:lblOffset val="100"/>
        <c:noMultiLvlLbl val="0"/>
      </c:catAx>
      <c:valAx>
        <c:axId val="40438208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436390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38565022421524664"/>
          <c:y val="0.11181827127945643"/>
          <c:w val="0.3870228216988571"/>
          <c:h val="0.1369436262898807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'21'!$L$27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numRef>
              <c:f>'21'!$K$28:$K$37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'21'!$L$28:$L$37</c:f>
              <c:numCache>
                <c:formatCode>#,##0</c:formatCode>
                <c:ptCount val="10"/>
                <c:pt idx="0">
                  <c:v>2864576</c:v>
                </c:pt>
                <c:pt idx="1">
                  <c:v>2871547</c:v>
                </c:pt>
                <c:pt idx="2">
                  <c:v>2870634</c:v>
                </c:pt>
                <c:pt idx="3">
                  <c:v>2869023</c:v>
                </c:pt>
                <c:pt idx="4">
                  <c:v>2868083.1</c:v>
                </c:pt>
                <c:pt idx="5">
                  <c:v>2860344.9</c:v>
                </c:pt>
                <c:pt idx="6">
                  <c:v>2849162</c:v>
                </c:pt>
                <c:pt idx="7">
                  <c:v>2844334</c:v>
                </c:pt>
                <c:pt idx="8">
                  <c:v>2840473</c:v>
                </c:pt>
                <c:pt idx="9">
                  <c:v>2844257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98080"/>
        <c:axId val="404399616"/>
      </c:lineChart>
      <c:catAx>
        <c:axId val="4043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4399616"/>
        <c:crosses val="autoZero"/>
        <c:auto val="1"/>
        <c:lblAlgn val="ctr"/>
        <c:lblOffset val="100"/>
        <c:noMultiLvlLbl val="0"/>
      </c:catAx>
      <c:valAx>
        <c:axId val="404399616"/>
        <c:scaling>
          <c:orientation val="minMax"/>
          <c:min val="28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4398080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84308414389377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'21'!$U$21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'21'!$T$22:$T$31</c:f>
              <c:numCache>
                <c:formatCode>#,##0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'21'!$U$22:$U$31</c:f>
              <c:numCache>
                <c:formatCode>#,##0</c:formatCode>
                <c:ptCount val="10"/>
                <c:pt idx="0">
                  <c:v>3984723.1644731713</c:v>
                </c:pt>
                <c:pt idx="1">
                  <c:v>3421479.4389663227</c:v>
                </c:pt>
                <c:pt idx="2">
                  <c:v>3650037.5800403813</c:v>
                </c:pt>
                <c:pt idx="3">
                  <c:v>3544517.7146528307</c:v>
                </c:pt>
                <c:pt idx="4">
                  <c:v>3542741.3316356624</c:v>
                </c:pt>
                <c:pt idx="5">
                  <c:v>3627323.0662095109</c:v>
                </c:pt>
                <c:pt idx="6">
                  <c:v>3410397.2052618805</c:v>
                </c:pt>
                <c:pt idx="7">
                  <c:v>3522761.6740966924</c:v>
                </c:pt>
                <c:pt idx="8">
                  <c:v>3836358.4581271773</c:v>
                </c:pt>
                <c:pt idx="9">
                  <c:v>3847746</c:v>
                </c:pt>
              </c:numCache>
            </c:numRef>
          </c:val>
        </c:ser>
        <c:ser>
          <c:idx val="1"/>
          <c:order val="1"/>
          <c:tx>
            <c:strRef>
              <c:f>'21'!$V$21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  <a:alpha val="70000"/>
              </a:schemeClr>
            </a:solidFill>
          </c:spPr>
          <c:invertIfNegative val="0"/>
          <c:cat>
            <c:numRef>
              <c:f>'21'!$T$22:$T$31</c:f>
              <c:numCache>
                <c:formatCode>#,##0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'21'!$V$22:$V$31</c:f>
              <c:numCache>
                <c:formatCode>#,##0</c:formatCode>
                <c:ptCount val="10"/>
                <c:pt idx="0">
                  <c:v>854114.07464562694</c:v>
                </c:pt>
                <c:pt idx="1">
                  <c:v>821745.27779024339</c:v>
                </c:pt>
                <c:pt idx="2">
                  <c:v>881003.7517394172</c:v>
                </c:pt>
                <c:pt idx="3">
                  <c:v>782883.88973771583</c:v>
                </c:pt>
                <c:pt idx="4">
                  <c:v>801433.25080113055</c:v>
                </c:pt>
                <c:pt idx="5">
                  <c:v>819144.45046701445</c:v>
                </c:pt>
                <c:pt idx="6">
                  <c:v>712956.65283609333</c:v>
                </c:pt>
                <c:pt idx="7">
                  <c:v>740547.16276384518</c:v>
                </c:pt>
                <c:pt idx="8">
                  <c:v>801511.80511781632</c:v>
                </c:pt>
                <c:pt idx="9">
                  <c:v>905811.00000000012</c:v>
                </c:pt>
              </c:numCache>
            </c:numRef>
          </c:val>
        </c:ser>
        <c:ser>
          <c:idx val="2"/>
          <c:order val="2"/>
          <c:tx>
            <c:strRef>
              <c:f>'21'!$W$21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  <a:alpha val="70000"/>
              </a:schemeClr>
            </a:solidFill>
          </c:spPr>
          <c:invertIfNegative val="0"/>
          <c:cat>
            <c:numRef>
              <c:f>'21'!$T$22:$T$31</c:f>
              <c:numCache>
                <c:formatCode>#,##0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'21'!$W$22:$W$31</c:f>
              <c:numCache>
                <c:formatCode>#,##0</c:formatCode>
                <c:ptCount val="10"/>
                <c:pt idx="0">
                  <c:v>1157882.1776650411</c:v>
                </c:pt>
                <c:pt idx="1">
                  <c:v>1186211.8893894574</c:v>
                </c:pt>
                <c:pt idx="2">
                  <c:v>1365455.5156325032</c:v>
                </c:pt>
                <c:pt idx="3">
                  <c:v>1159817.3896996931</c:v>
                </c:pt>
                <c:pt idx="4">
                  <c:v>1196669.5217189353</c:v>
                </c:pt>
                <c:pt idx="5">
                  <c:v>1204242.4930758923</c:v>
                </c:pt>
                <c:pt idx="6">
                  <c:v>980633.63749940379</c:v>
                </c:pt>
                <c:pt idx="7">
                  <c:v>1057163.4652972291</c:v>
                </c:pt>
                <c:pt idx="8">
                  <c:v>1152681.5890783148</c:v>
                </c:pt>
                <c:pt idx="9">
                  <c:v>1238757.2516670562</c:v>
                </c:pt>
              </c:numCache>
            </c:numRef>
          </c:val>
        </c:ser>
        <c:ser>
          <c:idx val="3"/>
          <c:order val="3"/>
          <c:tx>
            <c:strRef>
              <c:f>'21'!$X$21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'21'!$T$22:$T$31</c:f>
              <c:numCache>
                <c:formatCode>#,##0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'21'!$X$22:$X$31</c:f>
              <c:numCache>
                <c:formatCode>#,##0</c:formatCode>
                <c:ptCount val="10"/>
                <c:pt idx="0">
                  <c:v>2508471.045642382</c:v>
                </c:pt>
                <c:pt idx="1">
                  <c:v>2514474.8027285603</c:v>
                </c:pt>
                <c:pt idx="2">
                  <c:v>2905522.696831625</c:v>
                </c:pt>
                <c:pt idx="3">
                  <c:v>2443944.6972930189</c:v>
                </c:pt>
                <c:pt idx="4">
                  <c:v>2468975.0847144169</c:v>
                </c:pt>
                <c:pt idx="5">
                  <c:v>2473738.6571432869</c:v>
                </c:pt>
                <c:pt idx="6">
                  <c:v>1999119.7194391894</c:v>
                </c:pt>
                <c:pt idx="7">
                  <c:v>2171135.5106019503</c:v>
                </c:pt>
                <c:pt idx="8">
                  <c:v>2368461.0261057094</c:v>
                </c:pt>
                <c:pt idx="9">
                  <c:v>2427268.7824260001</c:v>
                </c:pt>
              </c:numCache>
            </c:numRef>
          </c:val>
        </c:ser>
        <c:ser>
          <c:idx val="4"/>
          <c:order val="4"/>
          <c:tx>
            <c:strRef>
              <c:f>'21'!$Y$21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'21'!$T$22:$T$31</c:f>
              <c:numCache>
                <c:formatCode>#,##0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'21'!$Y$22:$Y$31</c:f>
              <c:numCache>
                <c:formatCode>#,##0</c:formatCode>
                <c:ptCount val="10"/>
                <c:pt idx="0">
                  <c:v>180009.537573779</c:v>
                </c:pt>
                <c:pt idx="1">
                  <c:v>217388.59112541564</c:v>
                </c:pt>
                <c:pt idx="2">
                  <c:v>177180.45575607382</c:v>
                </c:pt>
                <c:pt idx="3">
                  <c:v>154636.30861674156</c:v>
                </c:pt>
                <c:pt idx="4">
                  <c:v>148405.8161801789</c:v>
                </c:pt>
                <c:pt idx="5">
                  <c:v>152645.74787374586</c:v>
                </c:pt>
                <c:pt idx="6">
                  <c:v>177312.53456284851</c:v>
                </c:pt>
                <c:pt idx="7">
                  <c:v>115956.82018521987</c:v>
                </c:pt>
                <c:pt idx="8">
                  <c:v>96121.355104837567</c:v>
                </c:pt>
                <c:pt idx="9">
                  <c:v>107899.71932586282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5037056"/>
        <c:axId val="405038592"/>
      </c:barChart>
      <c:catAx>
        <c:axId val="4050370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405038592"/>
        <c:crosses val="autoZero"/>
        <c:auto val="1"/>
        <c:lblAlgn val="ctr"/>
        <c:lblOffset val="100"/>
        <c:noMultiLvlLbl val="0"/>
      </c:catAx>
      <c:valAx>
        <c:axId val="40503859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5037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strRef>
              <c:f>'22'!$A$8:$A$19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'22'!$C$8:$C$19</c:f>
              <c:numCache>
                <c:formatCode>#,##0</c:formatCode>
                <c:ptCount val="12"/>
                <c:pt idx="0">
                  <c:v>495767.82405305182</c:v>
                </c:pt>
                <c:pt idx="1">
                  <c:v>368840.02703869483</c:v>
                </c:pt>
                <c:pt idx="2">
                  <c:v>330401.0670162926</c:v>
                </c:pt>
                <c:pt idx="3">
                  <c:v>286370.07560166792</c:v>
                </c:pt>
                <c:pt idx="4">
                  <c:v>246807.42180193713</c:v>
                </c:pt>
                <c:pt idx="5">
                  <c:v>251232.35916795448</c:v>
                </c:pt>
                <c:pt idx="6">
                  <c:v>262297.7693980817</c:v>
                </c:pt>
                <c:pt idx="7">
                  <c:v>237561.22646931291</c:v>
                </c:pt>
                <c:pt idx="8">
                  <c:v>276835.62656663003</c:v>
                </c:pt>
                <c:pt idx="9">
                  <c:v>322289.96609806508</c:v>
                </c:pt>
                <c:pt idx="10">
                  <c:v>390518.87686534401</c:v>
                </c:pt>
                <c:pt idx="11">
                  <c:v>378823.75992296793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4190336"/>
        <c:axId val="404191872"/>
      </c:barChart>
      <c:catAx>
        <c:axId val="40419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404191872"/>
        <c:crosses val="autoZero"/>
        <c:auto val="1"/>
        <c:lblAlgn val="ctr"/>
        <c:lblOffset val="100"/>
        <c:noMultiLvlLbl val="0"/>
      </c:catAx>
      <c:valAx>
        <c:axId val="404191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4190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'22'!$L$15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'22'!$K$16:$K$25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'22'!$L$16:$L$25</c:f>
              <c:numCache>
                <c:formatCode>0</c:formatCode>
                <c:ptCount val="10"/>
                <c:pt idx="0">
                  <c:v>3984723.1644731713</c:v>
                </c:pt>
                <c:pt idx="1">
                  <c:v>3421479.4389663227</c:v>
                </c:pt>
                <c:pt idx="2">
                  <c:v>3650037.5800403813</c:v>
                </c:pt>
                <c:pt idx="3">
                  <c:v>3544517.7146528307</c:v>
                </c:pt>
                <c:pt idx="4">
                  <c:v>3542741.3316356624</c:v>
                </c:pt>
                <c:pt idx="5">
                  <c:v>3627323.0662095109</c:v>
                </c:pt>
                <c:pt idx="6">
                  <c:v>3410397.2052618805</c:v>
                </c:pt>
                <c:pt idx="7">
                  <c:v>3522761.6740966924</c:v>
                </c:pt>
                <c:pt idx="8">
                  <c:v>3836358.4581271773</c:v>
                </c:pt>
                <c:pt idx="9">
                  <c:v>3847746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4215680"/>
        <c:axId val="404217216"/>
      </c:barChart>
      <c:catAx>
        <c:axId val="4042156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404217216"/>
        <c:crosses val="autoZero"/>
        <c:auto val="1"/>
        <c:lblAlgn val="ctr"/>
        <c:lblOffset val="100"/>
        <c:noMultiLvlLbl val="0"/>
      </c:catAx>
      <c:valAx>
        <c:axId val="404217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4215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'22'!$L$27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marker>
            <c:symbol val="none"/>
          </c:marker>
          <c:cat>
            <c:numRef>
              <c:f>'22'!$K$28:$K$37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'22'!$L$28:$L$37</c:f>
              <c:numCache>
                <c:formatCode>#,##0</c:formatCode>
                <c:ptCount val="10"/>
                <c:pt idx="0">
                  <c:v>1911</c:v>
                </c:pt>
                <c:pt idx="1">
                  <c:v>1743</c:v>
                </c:pt>
                <c:pt idx="2">
                  <c:v>1742</c:v>
                </c:pt>
                <c:pt idx="3">
                  <c:v>1707</c:v>
                </c:pt>
                <c:pt idx="4">
                  <c:v>1652</c:v>
                </c:pt>
                <c:pt idx="5">
                  <c:v>1637</c:v>
                </c:pt>
                <c:pt idx="6">
                  <c:v>1599</c:v>
                </c:pt>
                <c:pt idx="7">
                  <c:v>1606</c:v>
                </c:pt>
                <c:pt idx="8">
                  <c:v>1618</c:v>
                </c:pt>
                <c:pt idx="9">
                  <c:v>1703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101760"/>
        <c:axId val="404115840"/>
      </c:lineChart>
      <c:catAx>
        <c:axId val="4041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4115840"/>
        <c:crosses val="autoZero"/>
        <c:auto val="1"/>
        <c:lblAlgn val="ctr"/>
        <c:lblOffset val="100"/>
        <c:noMultiLvlLbl val="0"/>
      </c:catAx>
      <c:valAx>
        <c:axId val="404115840"/>
        <c:scaling>
          <c:orientation val="minMax"/>
          <c:max val="1950"/>
          <c:min val="1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410176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8.6529087276074237E-2"/>
          <c:w val="0.87608644020362003"/>
          <c:h val="0.63067192902261149"/>
        </c:manualLayout>
      </c:layout>
      <c:areaChart>
        <c:grouping val="standard"/>
        <c:varyColors val="0"/>
        <c:ser>
          <c:idx val="0"/>
          <c:order val="0"/>
          <c:tx>
            <c:strRef>
              <c:f>'6'!$T$5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  <a:ln w="19050">
              <a:solidFill>
                <a:schemeClr val="accent1">
                  <a:lumMod val="75000"/>
                </a:schemeClr>
              </a:solidFill>
            </a:ln>
          </c:spPr>
          <c:cat>
            <c:numRef>
              <c:f>'6'!$N$6:$N$373</c:f>
              <c:numCache>
                <c:formatCode>d/m;@</c:formatCode>
                <c:ptCount val="368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'6'!$T$6:$T$373</c:f>
              <c:numCache>
                <c:formatCode>0.0</c:formatCode>
                <c:ptCount val="368"/>
                <c:pt idx="0">
                  <c:v>39578.944942835478</c:v>
                </c:pt>
                <c:pt idx="1">
                  <c:v>45682.125046060319</c:v>
                </c:pt>
                <c:pt idx="2">
                  <c:v>42294.086666028321</c:v>
                </c:pt>
                <c:pt idx="3">
                  <c:v>41229.044683665888</c:v>
                </c:pt>
                <c:pt idx="4">
                  <c:v>47280.801117822215</c:v>
                </c:pt>
                <c:pt idx="5">
                  <c:v>50739.636446154218</c:v>
                </c:pt>
                <c:pt idx="6">
                  <c:v>48506.921645880429</c:v>
                </c:pt>
                <c:pt idx="7">
                  <c:v>47042.336923918476</c:v>
                </c:pt>
                <c:pt idx="8">
                  <c:v>49251.644091997026</c:v>
                </c:pt>
                <c:pt idx="9">
                  <c:v>51995.614436617077</c:v>
                </c:pt>
                <c:pt idx="10">
                  <c:v>50829.635811926768</c:v>
                </c:pt>
                <c:pt idx="11">
                  <c:v>43612.045645635146</c:v>
                </c:pt>
                <c:pt idx="12">
                  <c:v>40971.163769777719</c:v>
                </c:pt>
                <c:pt idx="13">
                  <c:v>37926.007786067697</c:v>
                </c:pt>
                <c:pt idx="14">
                  <c:v>39275.688593196013</c:v>
                </c:pt>
                <c:pt idx="15">
                  <c:v>47604.631609224154</c:v>
                </c:pt>
                <c:pt idx="16">
                  <c:v>48763.168136318243</c:v>
                </c:pt>
                <c:pt idx="17">
                  <c:v>50914.353799852157</c:v>
                </c:pt>
                <c:pt idx="18">
                  <c:v>54886.1085950981</c:v>
                </c:pt>
                <c:pt idx="19">
                  <c:v>52420.924068072869</c:v>
                </c:pt>
                <c:pt idx="20">
                  <c:v>46317.202685997894</c:v>
                </c:pt>
                <c:pt idx="21">
                  <c:v>45246.528958579554</c:v>
                </c:pt>
                <c:pt idx="22">
                  <c:v>50936.372939433604</c:v>
                </c:pt>
                <c:pt idx="23">
                  <c:v>51017.949138054835</c:v>
                </c:pt>
                <c:pt idx="24">
                  <c:v>48146.990453078673</c:v>
                </c:pt>
                <c:pt idx="25">
                  <c:v>46198.378519408143</c:v>
                </c:pt>
                <c:pt idx="26">
                  <c:v>46661.457251326261</c:v>
                </c:pt>
                <c:pt idx="27">
                  <c:v>44627.866695508441</c:v>
                </c:pt>
                <c:pt idx="28">
                  <c:v>45718.578562225113</c:v>
                </c:pt>
                <c:pt idx="29">
                  <c:v>50743.39489123079</c:v>
                </c:pt>
                <c:pt idx="30">
                  <c:v>49263.468509195853</c:v>
                </c:pt>
                <c:pt idx="31">
                  <c:v>45852.518113979073</c:v>
                </c:pt>
                <c:pt idx="32">
                  <c:v>43377.608413477567</c:v>
                </c:pt>
                <c:pt idx="33">
                  <c:v>40191.160813082752</c:v>
                </c:pt>
                <c:pt idx="34">
                  <c:v>33820.725135271729</c:v>
                </c:pt>
                <c:pt idx="35">
                  <c:v>33703.265188189856</c:v>
                </c:pt>
                <c:pt idx="36">
                  <c:v>40389.762244342957</c:v>
                </c:pt>
                <c:pt idx="37">
                  <c:v>42340.319251949622</c:v>
                </c:pt>
                <c:pt idx="38">
                  <c:v>46445.680672516013</c:v>
                </c:pt>
                <c:pt idx="39">
                  <c:v>45881.798300340903</c:v>
                </c:pt>
                <c:pt idx="40">
                  <c:v>42679.452677903391</c:v>
                </c:pt>
                <c:pt idx="41">
                  <c:v>36390.041870737165</c:v>
                </c:pt>
                <c:pt idx="42">
                  <c:v>36846.279671709526</c:v>
                </c:pt>
                <c:pt idx="43">
                  <c:v>42112.328399892023</c:v>
                </c:pt>
                <c:pt idx="44">
                  <c:v>41736.57096830575</c:v>
                </c:pt>
                <c:pt idx="45">
                  <c:v>39284.182754802496</c:v>
                </c:pt>
                <c:pt idx="46">
                  <c:v>37102.327160767571</c:v>
                </c:pt>
                <c:pt idx="47">
                  <c:v>37096.843471403212</c:v>
                </c:pt>
                <c:pt idx="48">
                  <c:v>32996.472211262793</c:v>
                </c:pt>
                <c:pt idx="49">
                  <c:v>31912.67294846728</c:v>
                </c:pt>
                <c:pt idx="50">
                  <c:v>33274.419135969962</c:v>
                </c:pt>
                <c:pt idx="51">
                  <c:v>32106.712537408312</c:v>
                </c:pt>
                <c:pt idx="52">
                  <c:v>30367.758571637027</c:v>
                </c:pt>
                <c:pt idx="53">
                  <c:v>27993.366334471433</c:v>
                </c:pt>
                <c:pt idx="54">
                  <c:v>30449.492185441726</c:v>
                </c:pt>
                <c:pt idx="55">
                  <c:v>28506.715590143252</c:v>
                </c:pt>
                <c:pt idx="56">
                  <c:v>29588.540521020015</c:v>
                </c:pt>
                <c:pt idx="57">
                  <c:v>28900.562247505579</c:v>
                </c:pt>
                <c:pt idx="58">
                  <c:v>29762.830622239413</c:v>
                </c:pt>
                <c:pt idx="59">
                  <c:v>30475.560836612345</c:v>
                </c:pt>
                <c:pt idx="60">
                  <c:v>29327.362249490376</c:v>
                </c:pt>
                <c:pt idx="61">
                  <c:v>28854.621390779925</c:v>
                </c:pt>
                <c:pt idx="62">
                  <c:v>21692.712757684098</c:v>
                </c:pt>
                <c:pt idx="63">
                  <c:v>23408.619337493648</c:v>
                </c:pt>
                <c:pt idx="64">
                  <c:v>30341.368150367693</c:v>
                </c:pt>
                <c:pt idx="65">
                  <c:v>32408.470185623253</c:v>
                </c:pt>
                <c:pt idx="66">
                  <c:v>29329.652488563373</c:v>
                </c:pt>
                <c:pt idx="67">
                  <c:v>30572.088785074673</c:v>
                </c:pt>
                <c:pt idx="68">
                  <c:v>30976.69962047588</c:v>
                </c:pt>
                <c:pt idx="69">
                  <c:v>26148.949074012184</c:v>
                </c:pt>
                <c:pt idx="70">
                  <c:v>28564.01757030778</c:v>
                </c:pt>
                <c:pt idx="71">
                  <c:v>30781.549714968245</c:v>
                </c:pt>
                <c:pt idx="72">
                  <c:v>28779.244479764689</c:v>
                </c:pt>
                <c:pt idx="73">
                  <c:v>28001.039947350513</c:v>
                </c:pt>
                <c:pt idx="74">
                  <c:v>25836.046302313072</c:v>
                </c:pt>
                <c:pt idx="75">
                  <c:v>24360.476891797345</c:v>
                </c:pt>
                <c:pt idx="76">
                  <c:v>24559.435062782351</c:v>
                </c:pt>
                <c:pt idx="77">
                  <c:v>24403.234857206793</c:v>
                </c:pt>
                <c:pt idx="78">
                  <c:v>24129.103279619041</c:v>
                </c:pt>
                <c:pt idx="79">
                  <c:v>23534.27809438877</c:v>
                </c:pt>
                <c:pt idx="80">
                  <c:v>29432.150230916577</c:v>
                </c:pt>
                <c:pt idx="81">
                  <c:v>26383.947083859013</c:v>
                </c:pt>
                <c:pt idx="82">
                  <c:v>25451.546315586937</c:v>
                </c:pt>
                <c:pt idx="83">
                  <c:v>21343.139743532469</c:v>
                </c:pt>
                <c:pt idx="84">
                  <c:v>23268.566965548238</c:v>
                </c:pt>
                <c:pt idx="85">
                  <c:v>25015.999746449972</c:v>
                </c:pt>
                <c:pt idx="86">
                  <c:v>21247.834927613454</c:v>
                </c:pt>
                <c:pt idx="87">
                  <c:v>19255.15082637902</c:v>
                </c:pt>
                <c:pt idx="88">
                  <c:v>19078.914086186498</c:v>
                </c:pt>
                <c:pt idx="89">
                  <c:v>16518.171639868266</c:v>
                </c:pt>
                <c:pt idx="90">
                  <c:v>12914.201111614562</c:v>
                </c:pt>
                <c:pt idx="91">
                  <c:v>13457.43166672768</c:v>
                </c:pt>
                <c:pt idx="92">
                  <c:v>17709.801343484869</c:v>
                </c:pt>
                <c:pt idx="93">
                  <c:v>21295.822839637331</c:v>
                </c:pt>
                <c:pt idx="94">
                  <c:v>20281.092485942623</c:v>
                </c:pt>
                <c:pt idx="95">
                  <c:v>22841.812004851781</c:v>
                </c:pt>
                <c:pt idx="96">
                  <c:v>23660.379060687868</c:v>
                </c:pt>
                <c:pt idx="97">
                  <c:v>18723.522495456786</c:v>
                </c:pt>
                <c:pt idx="98">
                  <c:v>16883.420269237999</c:v>
                </c:pt>
                <c:pt idx="99">
                  <c:v>17238.49068766573</c:v>
                </c:pt>
                <c:pt idx="100">
                  <c:v>21296.070309897859</c:v>
                </c:pt>
                <c:pt idx="101">
                  <c:v>21688.678214946329</c:v>
                </c:pt>
                <c:pt idx="102">
                  <c:v>21318.256526473568</c:v>
                </c:pt>
                <c:pt idx="103">
                  <c:v>17983.224821988606</c:v>
                </c:pt>
                <c:pt idx="104">
                  <c:v>17860.398645893518</c:v>
                </c:pt>
                <c:pt idx="105">
                  <c:v>18789.179473807486</c:v>
                </c:pt>
                <c:pt idx="106">
                  <c:v>23103.981873457637</c:v>
                </c:pt>
                <c:pt idx="107">
                  <c:v>27908.104990849439</c:v>
                </c:pt>
                <c:pt idx="108">
                  <c:v>31212.546071844608</c:v>
                </c:pt>
                <c:pt idx="109">
                  <c:v>31528.864331500798</c:v>
                </c:pt>
                <c:pt idx="110">
                  <c:v>26065.586409361731</c:v>
                </c:pt>
                <c:pt idx="111">
                  <c:v>23231.177674813942</c:v>
                </c:pt>
                <c:pt idx="112">
                  <c:v>24352.728864271263</c:v>
                </c:pt>
                <c:pt idx="113">
                  <c:v>22983.716437019706</c:v>
                </c:pt>
                <c:pt idx="114">
                  <c:v>22366.003239632384</c:v>
                </c:pt>
                <c:pt idx="115">
                  <c:v>28468.413507886216</c:v>
                </c:pt>
                <c:pt idx="116">
                  <c:v>29068.711609433827</c:v>
                </c:pt>
                <c:pt idx="117">
                  <c:v>27464.888840120111</c:v>
                </c:pt>
                <c:pt idx="118">
                  <c:v>21444.487665403009</c:v>
                </c:pt>
                <c:pt idx="119">
                  <c:v>18809.671955299258</c:v>
                </c:pt>
                <c:pt idx="120">
                  <c:v>17992.894749548792</c:v>
                </c:pt>
                <c:pt idx="121">
                  <c:v>20697.542704167834</c:v>
                </c:pt>
                <c:pt idx="122">
                  <c:v>18575.012491982852</c:v>
                </c:pt>
                <c:pt idx="123">
                  <c:v>18143.586664798706</c:v>
                </c:pt>
                <c:pt idx="124">
                  <c:v>17552.941743489013</c:v>
                </c:pt>
                <c:pt idx="125">
                  <c:v>13886.366246443469</c:v>
                </c:pt>
                <c:pt idx="126">
                  <c:v>13458.082547416896</c:v>
                </c:pt>
                <c:pt idx="127">
                  <c:v>15701.267321850901</c:v>
                </c:pt>
                <c:pt idx="128">
                  <c:v>22468.749241411773</c:v>
                </c:pt>
                <c:pt idx="129">
                  <c:v>20237.09012604857</c:v>
                </c:pt>
                <c:pt idx="130">
                  <c:v>16401.659861326927</c:v>
                </c:pt>
                <c:pt idx="131">
                  <c:v>13817.556124463705</c:v>
                </c:pt>
                <c:pt idx="132">
                  <c:v>11830.210394278238</c:v>
                </c:pt>
                <c:pt idx="133">
                  <c:v>11768.947542888734</c:v>
                </c:pt>
                <c:pt idx="134">
                  <c:v>13341.338742040787</c:v>
                </c:pt>
                <c:pt idx="135">
                  <c:v>12751.626107530359</c:v>
                </c:pt>
                <c:pt idx="136">
                  <c:v>12254.045126981016</c:v>
                </c:pt>
                <c:pt idx="137">
                  <c:v>11677.782663225351</c:v>
                </c:pt>
                <c:pt idx="138">
                  <c:v>10617.689749692408</c:v>
                </c:pt>
                <c:pt idx="139">
                  <c:v>9783.477595125918</c:v>
                </c:pt>
                <c:pt idx="140">
                  <c:v>9967.0306089681635</c:v>
                </c:pt>
                <c:pt idx="141">
                  <c:v>11651.360758985636</c:v>
                </c:pt>
                <c:pt idx="142">
                  <c:v>11459.481550891936</c:v>
                </c:pt>
                <c:pt idx="143">
                  <c:v>12175.376968548306</c:v>
                </c:pt>
                <c:pt idx="144">
                  <c:v>12449.983040729547</c:v>
                </c:pt>
                <c:pt idx="145">
                  <c:v>11295.351348962145</c:v>
                </c:pt>
                <c:pt idx="146">
                  <c:v>9446.2637866360801</c:v>
                </c:pt>
                <c:pt idx="147">
                  <c:v>9397.1368295736866</c:v>
                </c:pt>
                <c:pt idx="148">
                  <c:v>13001.246625629592</c:v>
                </c:pt>
                <c:pt idx="149">
                  <c:v>10825.032297585738</c:v>
                </c:pt>
                <c:pt idx="150">
                  <c:v>11119.589962580725</c:v>
                </c:pt>
                <c:pt idx="151">
                  <c:v>12894.99785246232</c:v>
                </c:pt>
                <c:pt idx="152">
                  <c:v>10395.611657203151</c:v>
                </c:pt>
                <c:pt idx="153">
                  <c:v>8685.9536311030442</c:v>
                </c:pt>
                <c:pt idx="154">
                  <c:v>9281.9326402634724</c:v>
                </c:pt>
                <c:pt idx="155">
                  <c:v>11587.661491430967</c:v>
                </c:pt>
                <c:pt idx="156">
                  <c:v>13427.713643302261</c:v>
                </c:pt>
                <c:pt idx="157">
                  <c:v>13308.588433917035</c:v>
                </c:pt>
                <c:pt idx="158">
                  <c:v>11427.617473240009</c:v>
                </c:pt>
                <c:pt idx="159">
                  <c:v>10548.668791561893</c:v>
                </c:pt>
                <c:pt idx="160">
                  <c:v>9125.2500024944547</c:v>
                </c:pt>
                <c:pt idx="161">
                  <c:v>8974.6613396824796</c:v>
                </c:pt>
                <c:pt idx="162">
                  <c:v>11380.389602892727</c:v>
                </c:pt>
                <c:pt idx="163">
                  <c:v>11050.849011276252</c:v>
                </c:pt>
                <c:pt idx="164">
                  <c:v>13277.974543709875</c:v>
                </c:pt>
                <c:pt idx="165">
                  <c:v>10632.68325971217</c:v>
                </c:pt>
                <c:pt idx="166">
                  <c:v>10260.330099660407</c:v>
                </c:pt>
                <c:pt idx="167">
                  <c:v>9146.1463347856225</c:v>
                </c:pt>
                <c:pt idx="168">
                  <c:v>9441.7594617185605</c:v>
                </c:pt>
                <c:pt idx="169">
                  <c:v>13748.36163710252</c:v>
                </c:pt>
                <c:pt idx="170">
                  <c:v>13637.896607876919</c:v>
                </c:pt>
                <c:pt idx="171">
                  <c:v>13399.146208116164</c:v>
                </c:pt>
                <c:pt idx="172">
                  <c:v>13059.180659753873</c:v>
                </c:pt>
                <c:pt idx="173">
                  <c:v>12184.046438710273</c:v>
                </c:pt>
                <c:pt idx="174">
                  <c:v>8287.7401260625393</c:v>
                </c:pt>
                <c:pt idx="175">
                  <c:v>8659.5105075861884</c:v>
                </c:pt>
                <c:pt idx="176">
                  <c:v>12599.378193209468</c:v>
                </c:pt>
                <c:pt idx="177">
                  <c:v>13754.760822558546</c:v>
                </c:pt>
                <c:pt idx="178">
                  <c:v>12634.599281104569</c:v>
                </c:pt>
                <c:pt idx="179">
                  <c:v>12509.221475632317</c:v>
                </c:pt>
                <c:pt idx="180">
                  <c:v>11850.745658989343</c:v>
                </c:pt>
                <c:pt idx="181">
                  <c:v>8492.324559982193</c:v>
                </c:pt>
                <c:pt idx="182">
                  <c:v>8699.987042922965</c:v>
                </c:pt>
                <c:pt idx="183">
                  <c:v>11975.166323627021</c:v>
                </c:pt>
                <c:pt idx="184">
                  <c:v>12837.844166041696</c:v>
                </c:pt>
                <c:pt idx="185">
                  <c:v>11719.454784412696</c:v>
                </c:pt>
                <c:pt idx="186">
                  <c:v>10985.650478663216</c:v>
                </c:pt>
                <c:pt idx="187">
                  <c:v>10862.728898296795</c:v>
                </c:pt>
                <c:pt idx="188">
                  <c:v>8127.3028017103907</c:v>
                </c:pt>
                <c:pt idx="189">
                  <c:v>8629.982158912595</c:v>
                </c:pt>
                <c:pt idx="190">
                  <c:v>12911.103577757618</c:v>
                </c:pt>
                <c:pt idx="191">
                  <c:v>13463.015474328893</c:v>
                </c:pt>
                <c:pt idx="192">
                  <c:v>13700.790340720157</c:v>
                </c:pt>
                <c:pt idx="193">
                  <c:v>14139.373374500214</c:v>
                </c:pt>
                <c:pt idx="194">
                  <c:v>12951.490624632501</c:v>
                </c:pt>
                <c:pt idx="195">
                  <c:v>9436.1316899980538</c:v>
                </c:pt>
                <c:pt idx="196">
                  <c:v>9594.8664163565354</c:v>
                </c:pt>
                <c:pt idx="197">
                  <c:v>13526.585099363103</c:v>
                </c:pt>
                <c:pt idx="198">
                  <c:v>13589.649273371255</c:v>
                </c:pt>
                <c:pt idx="199">
                  <c:v>13442.233684317656</c:v>
                </c:pt>
                <c:pt idx="200">
                  <c:v>13078.955356317676</c:v>
                </c:pt>
                <c:pt idx="201">
                  <c:v>11908.070923925023</c:v>
                </c:pt>
                <c:pt idx="202">
                  <c:v>8312.7056014831178</c:v>
                </c:pt>
                <c:pt idx="203">
                  <c:v>8625.848708450807</c:v>
                </c:pt>
                <c:pt idx="204">
                  <c:v>12112.596664937866</c:v>
                </c:pt>
                <c:pt idx="205">
                  <c:v>12051.61285562957</c:v>
                </c:pt>
                <c:pt idx="206">
                  <c:v>12240.118610727617</c:v>
                </c:pt>
                <c:pt idx="207">
                  <c:v>12115.44366179905</c:v>
                </c:pt>
                <c:pt idx="208">
                  <c:v>11101.876763845752</c:v>
                </c:pt>
                <c:pt idx="209">
                  <c:v>7805.5585825826056</c:v>
                </c:pt>
                <c:pt idx="210">
                  <c:v>7898.0797290159844</c:v>
                </c:pt>
                <c:pt idx="211">
                  <c:v>10963.145171143411</c:v>
                </c:pt>
                <c:pt idx="212">
                  <c:v>10017.272561686079</c:v>
                </c:pt>
                <c:pt idx="213">
                  <c:v>10260.17437641634</c:v>
                </c:pt>
                <c:pt idx="214">
                  <c:v>11500.912013198869</c:v>
                </c:pt>
                <c:pt idx="215">
                  <c:v>9221.2674996349124</c:v>
                </c:pt>
                <c:pt idx="216">
                  <c:v>7224.9207554083378</c:v>
                </c:pt>
                <c:pt idx="217">
                  <c:v>7847.3610822540541</c:v>
                </c:pt>
                <c:pt idx="218">
                  <c:v>10724.974748353068</c:v>
                </c:pt>
                <c:pt idx="219">
                  <c:v>10316.164089873606</c:v>
                </c:pt>
                <c:pt idx="220">
                  <c:v>11802.558257279821</c:v>
                </c:pt>
                <c:pt idx="221">
                  <c:v>11601.295377692897</c:v>
                </c:pt>
                <c:pt idx="222">
                  <c:v>11321.315716472782</c:v>
                </c:pt>
                <c:pt idx="223">
                  <c:v>8221.0754168758122</c:v>
                </c:pt>
                <c:pt idx="224">
                  <c:v>8555.4767040879015</c:v>
                </c:pt>
                <c:pt idx="225">
                  <c:v>10216.131915738924</c:v>
                </c:pt>
                <c:pt idx="226">
                  <c:v>10233.642235552192</c:v>
                </c:pt>
                <c:pt idx="227">
                  <c:v>12369.189151144366</c:v>
                </c:pt>
                <c:pt idx="228">
                  <c:v>10333.725730133134</c:v>
                </c:pt>
                <c:pt idx="229">
                  <c:v>9560.2862531230858</c:v>
                </c:pt>
                <c:pt idx="230">
                  <c:v>8437.4634255367127</c:v>
                </c:pt>
                <c:pt idx="231">
                  <c:v>8986.4858042567666</c:v>
                </c:pt>
                <c:pt idx="232">
                  <c:v>10921.955107431269</c:v>
                </c:pt>
                <c:pt idx="233">
                  <c:v>13266.144022755587</c:v>
                </c:pt>
                <c:pt idx="234">
                  <c:v>13419.884103970488</c:v>
                </c:pt>
                <c:pt idx="235">
                  <c:v>11048.714274751632</c:v>
                </c:pt>
                <c:pt idx="236">
                  <c:v>11726.607106987829</c:v>
                </c:pt>
                <c:pt idx="237">
                  <c:v>8096.9067949212604</c:v>
                </c:pt>
                <c:pt idx="238">
                  <c:v>8629.0083450131988</c:v>
                </c:pt>
                <c:pt idx="239">
                  <c:v>12386.322400730371</c:v>
                </c:pt>
                <c:pt idx="240">
                  <c:v>12801.624132128445</c:v>
                </c:pt>
                <c:pt idx="241">
                  <c:v>12436.900608248956</c:v>
                </c:pt>
                <c:pt idx="242">
                  <c:v>12370.481704836488</c:v>
                </c:pt>
                <c:pt idx="243">
                  <c:v>12196.933598065903</c:v>
                </c:pt>
                <c:pt idx="244">
                  <c:v>9046.1063131957053</c:v>
                </c:pt>
                <c:pt idx="245">
                  <c:v>10287.186678379179</c:v>
                </c:pt>
                <c:pt idx="246">
                  <c:v>14106.081065127219</c:v>
                </c:pt>
                <c:pt idx="247">
                  <c:v>13972.644485438859</c:v>
                </c:pt>
                <c:pt idx="248">
                  <c:v>11881.784630049411</c:v>
                </c:pt>
                <c:pt idx="249">
                  <c:v>12654.63505358542</c:v>
                </c:pt>
                <c:pt idx="250">
                  <c:v>11940.426431237609</c:v>
                </c:pt>
                <c:pt idx="251">
                  <c:v>9777.5935598373871</c:v>
                </c:pt>
                <c:pt idx="252">
                  <c:v>10527.192814971831</c:v>
                </c:pt>
                <c:pt idx="253">
                  <c:v>12696.516923752915</c:v>
                </c:pt>
                <c:pt idx="254">
                  <c:v>13545.38175241882</c:v>
                </c:pt>
                <c:pt idx="255">
                  <c:v>14092.50989722446</c:v>
                </c:pt>
                <c:pt idx="256">
                  <c:v>14685.942722218411</c:v>
                </c:pt>
                <c:pt idx="257">
                  <c:v>14920.871955053475</c:v>
                </c:pt>
                <c:pt idx="258">
                  <c:v>14206.799132003422</c:v>
                </c:pt>
                <c:pt idx="259">
                  <c:v>15500.102087728248</c:v>
                </c:pt>
                <c:pt idx="260">
                  <c:v>20420.566380996224</c:v>
                </c:pt>
                <c:pt idx="261">
                  <c:v>21275.718954118271</c:v>
                </c:pt>
                <c:pt idx="262">
                  <c:v>21829.451333880406</c:v>
                </c:pt>
                <c:pt idx="263">
                  <c:v>21823.973867859084</c:v>
                </c:pt>
                <c:pt idx="264">
                  <c:v>20348.355073214505</c:v>
                </c:pt>
                <c:pt idx="265">
                  <c:v>17244.435008008601</c:v>
                </c:pt>
                <c:pt idx="266">
                  <c:v>17247.424618910423</c:v>
                </c:pt>
                <c:pt idx="267">
                  <c:v>20607.216759520848</c:v>
                </c:pt>
                <c:pt idx="268">
                  <c:v>20242.633819990224</c:v>
                </c:pt>
                <c:pt idx="269">
                  <c:v>16823.659319421095</c:v>
                </c:pt>
                <c:pt idx="270">
                  <c:v>16898.530594381635</c:v>
                </c:pt>
                <c:pt idx="271">
                  <c:v>15383.152680287698</c:v>
                </c:pt>
                <c:pt idx="272">
                  <c:v>14469.196285975531</c:v>
                </c:pt>
                <c:pt idx="273">
                  <c:v>16017.587818141084</c:v>
                </c:pt>
                <c:pt idx="274">
                  <c:v>18249.307472479362</c:v>
                </c:pt>
                <c:pt idx="275">
                  <c:v>20161.142818372486</c:v>
                </c:pt>
                <c:pt idx="276">
                  <c:v>19728.116020231853</c:v>
                </c:pt>
                <c:pt idx="277">
                  <c:v>20249.228036518296</c:v>
                </c:pt>
                <c:pt idx="278">
                  <c:v>20939.021739597421</c:v>
                </c:pt>
                <c:pt idx="279">
                  <c:v>18661.121000348205</c:v>
                </c:pt>
                <c:pt idx="280">
                  <c:v>20030.077369744729</c:v>
                </c:pt>
                <c:pt idx="281">
                  <c:v>25588.057559178767</c:v>
                </c:pt>
                <c:pt idx="282">
                  <c:v>23162.463689574844</c:v>
                </c:pt>
                <c:pt idx="283">
                  <c:v>20803.858022023447</c:v>
                </c:pt>
                <c:pt idx="284">
                  <c:v>20037.637943948026</c:v>
                </c:pt>
                <c:pt idx="285">
                  <c:v>21020.408120406111</c:v>
                </c:pt>
                <c:pt idx="286">
                  <c:v>16267.106184616512</c:v>
                </c:pt>
                <c:pt idx="287">
                  <c:v>15859.245524941234</c:v>
                </c:pt>
                <c:pt idx="288">
                  <c:v>19730.419550107203</c:v>
                </c:pt>
                <c:pt idx="289">
                  <c:v>18029.060890775003</c:v>
                </c:pt>
                <c:pt idx="290">
                  <c:v>21519.46472312387</c:v>
                </c:pt>
                <c:pt idx="291">
                  <c:v>21696.111262993578</c:v>
                </c:pt>
                <c:pt idx="292">
                  <c:v>21912.682977926084</c:v>
                </c:pt>
                <c:pt idx="293">
                  <c:v>17487.504916221111</c:v>
                </c:pt>
                <c:pt idx="294">
                  <c:v>19263.169363224981</c:v>
                </c:pt>
                <c:pt idx="295">
                  <c:v>25708.469830406895</c:v>
                </c:pt>
                <c:pt idx="296">
                  <c:v>24913.87770208142</c:v>
                </c:pt>
                <c:pt idx="297">
                  <c:v>22134.070956471929</c:v>
                </c:pt>
                <c:pt idx="298">
                  <c:v>22463.291430379457</c:v>
                </c:pt>
                <c:pt idx="299">
                  <c:v>21963.58423464025</c:v>
                </c:pt>
                <c:pt idx="300">
                  <c:v>22220.38745256632</c:v>
                </c:pt>
                <c:pt idx="301">
                  <c:v>23155.173446515553</c:v>
                </c:pt>
                <c:pt idx="302">
                  <c:v>28929.50720524622</c:v>
                </c:pt>
                <c:pt idx="303">
                  <c:v>29443.203678558362</c:v>
                </c:pt>
                <c:pt idx="304">
                  <c:v>29028.742363658141</c:v>
                </c:pt>
                <c:pt idx="305">
                  <c:v>27621.4730239173</c:v>
                </c:pt>
                <c:pt idx="306">
                  <c:v>28617.289552170612</c:v>
                </c:pt>
                <c:pt idx="307">
                  <c:v>24771.846230327112</c:v>
                </c:pt>
                <c:pt idx="308">
                  <c:v>25200.028271999516</c:v>
                </c:pt>
                <c:pt idx="309">
                  <c:v>30411.36636641718</c:v>
                </c:pt>
                <c:pt idx="310">
                  <c:v>31059.391170064438</c:v>
                </c:pt>
                <c:pt idx="311">
                  <c:v>32068.858478846563</c:v>
                </c:pt>
                <c:pt idx="312">
                  <c:v>30780.058805830718</c:v>
                </c:pt>
                <c:pt idx="313">
                  <c:v>28455.566654090897</c:v>
                </c:pt>
                <c:pt idx="314">
                  <c:v>26357.544792169672</c:v>
                </c:pt>
                <c:pt idx="315">
                  <c:v>28194.048348736324</c:v>
                </c:pt>
                <c:pt idx="316">
                  <c:v>35342.391026187703</c:v>
                </c:pt>
                <c:pt idx="317">
                  <c:v>35532.220177342664</c:v>
                </c:pt>
                <c:pt idx="318">
                  <c:v>35690.273593528174</c:v>
                </c:pt>
                <c:pt idx="319">
                  <c:v>34459.579872896677</c:v>
                </c:pt>
                <c:pt idx="320">
                  <c:v>32238.131180582619</c:v>
                </c:pt>
                <c:pt idx="321">
                  <c:v>28577.23795345068</c:v>
                </c:pt>
                <c:pt idx="322">
                  <c:v>30450.287332551568</c:v>
                </c:pt>
                <c:pt idx="323">
                  <c:v>36317.933540444938</c:v>
                </c:pt>
                <c:pt idx="324">
                  <c:v>35196.564033146256</c:v>
                </c:pt>
                <c:pt idx="325">
                  <c:v>31215.844681319475</c:v>
                </c:pt>
                <c:pt idx="326">
                  <c:v>31867.110901115757</c:v>
                </c:pt>
                <c:pt idx="327">
                  <c:v>32191.149309126275</c:v>
                </c:pt>
                <c:pt idx="328">
                  <c:v>27939.339024836441</c:v>
                </c:pt>
                <c:pt idx="329">
                  <c:v>30859.602303783915</c:v>
                </c:pt>
                <c:pt idx="330">
                  <c:v>34844.405853861019</c:v>
                </c:pt>
                <c:pt idx="331">
                  <c:v>34673.87309689066</c:v>
                </c:pt>
                <c:pt idx="332">
                  <c:v>38458.290947192341</c:v>
                </c:pt>
                <c:pt idx="333">
                  <c:v>38630.360174203059</c:v>
                </c:pt>
                <c:pt idx="334">
                  <c:v>39579.269594923622</c:v>
                </c:pt>
                <c:pt idx="335">
                  <c:v>35405.125252513782</c:v>
                </c:pt>
                <c:pt idx="336">
                  <c:v>36249.633410484603</c:v>
                </c:pt>
                <c:pt idx="337">
                  <c:v>39171.534770999686</c:v>
                </c:pt>
                <c:pt idx="338">
                  <c:v>37104.05203446652</c:v>
                </c:pt>
                <c:pt idx="339">
                  <c:v>36042.720198741619</c:v>
                </c:pt>
                <c:pt idx="340">
                  <c:v>35094.19129335045</c:v>
                </c:pt>
                <c:pt idx="341">
                  <c:v>35416.081282935498</c:v>
                </c:pt>
                <c:pt idx="342">
                  <c:v>34591.71081644854</c:v>
                </c:pt>
                <c:pt idx="343">
                  <c:v>35311.256015795909</c:v>
                </c:pt>
                <c:pt idx="344">
                  <c:v>36350.536897691214</c:v>
                </c:pt>
                <c:pt idx="345">
                  <c:v>34590.85674604954</c:v>
                </c:pt>
                <c:pt idx="346">
                  <c:v>35783.543415991378</c:v>
                </c:pt>
                <c:pt idx="347">
                  <c:v>35859.101837600028</c:v>
                </c:pt>
                <c:pt idx="348">
                  <c:v>36936.855675858067</c:v>
                </c:pt>
                <c:pt idx="349">
                  <c:v>33256.049630382237</c:v>
                </c:pt>
                <c:pt idx="350">
                  <c:v>35137.139094189581</c:v>
                </c:pt>
                <c:pt idx="351">
                  <c:v>42521.224709784416</c:v>
                </c:pt>
                <c:pt idx="352">
                  <c:v>44007.256154655435</c:v>
                </c:pt>
                <c:pt idx="353">
                  <c:v>41499.951378228041</c:v>
                </c:pt>
                <c:pt idx="354">
                  <c:v>38582.163704139777</c:v>
                </c:pt>
                <c:pt idx="355">
                  <c:v>32698.315507880732</c:v>
                </c:pt>
                <c:pt idx="356">
                  <c:v>28520.705578440073</c:v>
                </c:pt>
                <c:pt idx="357">
                  <c:v>25849.147557069693</c:v>
                </c:pt>
                <c:pt idx="358">
                  <c:v>27413.52953202511</c:v>
                </c:pt>
                <c:pt idx="359">
                  <c:v>30431.92897454082</c:v>
                </c:pt>
                <c:pt idx="360">
                  <c:v>31133.17939802308</c:v>
                </c:pt>
                <c:pt idx="361">
                  <c:v>31834.01767116745</c:v>
                </c:pt>
                <c:pt idx="362">
                  <c:v>33603.218903762783</c:v>
                </c:pt>
                <c:pt idx="363">
                  <c:v>31974.761674432219</c:v>
                </c:pt>
                <c:pt idx="364">
                  <c:v>27975.222030286724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999360"/>
        <c:axId val="400000896"/>
      </c:areaChart>
      <c:dateAx>
        <c:axId val="399999360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400000896"/>
        <c:crosses val="autoZero"/>
        <c:auto val="1"/>
        <c:lblOffset val="100"/>
        <c:baseTimeUnit val="days"/>
        <c:majorUnit val="1"/>
        <c:majorTimeUnit val="months"/>
      </c:dateAx>
      <c:valAx>
        <c:axId val="400000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99999360"/>
        <c:crosses val="autoZero"/>
        <c:crossBetween val="midCat"/>
        <c:minorUnit val="20"/>
      </c:valAx>
    </c:plotArea>
    <c:legend>
      <c:legendPos val="b"/>
      <c:layout>
        <c:manualLayout>
          <c:xMode val="edge"/>
          <c:yMode val="edge"/>
          <c:x val="0.3539134841574198"/>
          <c:y val="0.85888883520823345"/>
          <c:w val="0.29978200851694692"/>
          <c:h val="0.10011421591763571"/>
        </c:manualLayout>
      </c:layout>
      <c:overlay val="0"/>
      <c:txPr>
        <a:bodyPr/>
        <a:lstStyle/>
        <a:p>
          <a:pPr>
            <a:defRPr sz="6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  <a:alpha val="70000"/>
              </a:schemeClr>
            </a:solidFill>
          </c:spPr>
          <c:invertIfNegative val="0"/>
          <c:cat>
            <c:strRef>
              <c:f>'23'!$A$8:$A$19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'23'!$C$8:$C$19</c:f>
              <c:numCache>
                <c:formatCode>#,##0</c:formatCode>
                <c:ptCount val="12"/>
                <c:pt idx="0">
                  <c:v>154957.11020827989</c:v>
                </c:pt>
                <c:pt idx="1">
                  <c:v>109808.83595926184</c:v>
                </c:pt>
                <c:pt idx="2">
                  <c:v>85544.641094864535</c:v>
                </c:pt>
                <c:pt idx="3">
                  <c:v>71230.817024776989</c:v>
                </c:pt>
                <c:pt idx="4">
                  <c:v>47581.306255203388</c:v>
                </c:pt>
                <c:pt idx="5">
                  <c:v>33798.924960847122</c:v>
                </c:pt>
                <c:pt idx="6">
                  <c:v>31091.984708312582</c:v>
                </c:pt>
                <c:pt idx="7">
                  <c:v>33261.335976455557</c:v>
                </c:pt>
                <c:pt idx="8">
                  <c:v>47718.72783351937</c:v>
                </c:pt>
                <c:pt idx="9">
                  <c:v>73600.394507268735</c:v>
                </c:pt>
                <c:pt idx="10">
                  <c:v>103158.20818096623</c:v>
                </c:pt>
                <c:pt idx="11">
                  <c:v>114058.7132902439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6797312"/>
        <c:axId val="166798848"/>
      </c:barChart>
      <c:catAx>
        <c:axId val="166797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66798848"/>
        <c:crosses val="autoZero"/>
        <c:auto val="1"/>
        <c:lblAlgn val="ctr"/>
        <c:lblOffset val="100"/>
        <c:noMultiLvlLbl val="0"/>
      </c:catAx>
      <c:valAx>
        <c:axId val="166798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6797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'23'!$L$15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5">
                <a:lumMod val="75000"/>
                <a:alpha val="70000"/>
              </a:schemeClr>
            </a:solidFill>
          </c:spPr>
          <c:invertIfNegative val="0"/>
          <c:cat>
            <c:numRef>
              <c:f>'23'!$K$16:$K$25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'23'!$L$16:$L$25</c:f>
              <c:numCache>
                <c:formatCode>0</c:formatCode>
                <c:ptCount val="10"/>
                <c:pt idx="0">
                  <c:v>854114.07464562694</c:v>
                </c:pt>
                <c:pt idx="1">
                  <c:v>821745.27779024339</c:v>
                </c:pt>
                <c:pt idx="2">
                  <c:v>881003.7517394172</c:v>
                </c:pt>
                <c:pt idx="3">
                  <c:v>782883.88973771583</c:v>
                </c:pt>
                <c:pt idx="4">
                  <c:v>801433.25080113055</c:v>
                </c:pt>
                <c:pt idx="5">
                  <c:v>819144.45046701445</c:v>
                </c:pt>
                <c:pt idx="6">
                  <c:v>712956.65283609333</c:v>
                </c:pt>
                <c:pt idx="7">
                  <c:v>740547.16276384518</c:v>
                </c:pt>
                <c:pt idx="8">
                  <c:v>801511.80511781632</c:v>
                </c:pt>
                <c:pt idx="9">
                  <c:v>905811.00000000012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6851328"/>
        <c:axId val="166852864"/>
      </c:barChart>
      <c:catAx>
        <c:axId val="1668513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6852864"/>
        <c:crosses val="autoZero"/>
        <c:auto val="1"/>
        <c:lblAlgn val="ctr"/>
        <c:lblOffset val="100"/>
        <c:noMultiLvlLbl val="0"/>
      </c:catAx>
      <c:valAx>
        <c:axId val="166852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6851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'23'!$L$27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'23'!$K$28:$K$37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'23'!$L$28:$L$37</c:f>
              <c:numCache>
                <c:formatCode>#,##0</c:formatCode>
                <c:ptCount val="10"/>
                <c:pt idx="0">
                  <c:v>6838</c:v>
                </c:pt>
                <c:pt idx="1">
                  <c:v>6714</c:v>
                </c:pt>
                <c:pt idx="2">
                  <c:v>7021</c:v>
                </c:pt>
                <c:pt idx="3">
                  <c:v>7033</c:v>
                </c:pt>
                <c:pt idx="4">
                  <c:v>6939</c:v>
                </c:pt>
                <c:pt idx="5">
                  <c:v>6946</c:v>
                </c:pt>
                <c:pt idx="6">
                  <c:v>6841</c:v>
                </c:pt>
                <c:pt idx="7">
                  <c:v>6814</c:v>
                </c:pt>
                <c:pt idx="8">
                  <c:v>6823</c:v>
                </c:pt>
                <c:pt idx="9">
                  <c:v>6817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67264"/>
        <c:axId val="405068800"/>
      </c:lineChart>
      <c:catAx>
        <c:axId val="4050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5068800"/>
        <c:crosses val="autoZero"/>
        <c:auto val="1"/>
        <c:lblAlgn val="ctr"/>
        <c:lblOffset val="100"/>
        <c:noMultiLvlLbl val="0"/>
      </c:catAx>
      <c:valAx>
        <c:axId val="405068800"/>
        <c:scaling>
          <c:orientation val="minMax"/>
          <c:max val="7050"/>
          <c:min val="6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5067264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  <a:alpha val="70000"/>
              </a:schemeClr>
            </a:solidFill>
          </c:spPr>
          <c:invertIfNegative val="0"/>
          <c:cat>
            <c:strRef>
              <c:f>'24'!$A$8:$A$19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'24'!$C$8:$C$19</c:f>
              <c:numCache>
                <c:formatCode>#,##0</c:formatCode>
                <c:ptCount val="12"/>
                <c:pt idx="0">
                  <c:v>267889.51870230504</c:v>
                </c:pt>
                <c:pt idx="1">
                  <c:v>175912.66250368368</c:v>
                </c:pt>
                <c:pt idx="2">
                  <c:v>128634.64471169355</c:v>
                </c:pt>
                <c:pt idx="3">
                  <c:v>98046.197160189899</c:v>
                </c:pt>
                <c:pt idx="4">
                  <c:v>41637.689792489073</c:v>
                </c:pt>
                <c:pt idx="5">
                  <c:v>14236.636932266738</c:v>
                </c:pt>
                <c:pt idx="6">
                  <c:v>13460.633170915975</c:v>
                </c:pt>
                <c:pt idx="7">
                  <c:v>13061.22419555239</c:v>
                </c:pt>
                <c:pt idx="8">
                  <c:v>42685.793910189153</c:v>
                </c:pt>
                <c:pt idx="9">
                  <c:v>84507.174490747959</c:v>
                </c:pt>
                <c:pt idx="10">
                  <c:v>152125.71697186501</c:v>
                </c:pt>
                <c:pt idx="11">
                  <c:v>206559.35912515759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4834944"/>
        <c:axId val="404836736"/>
      </c:barChart>
      <c:catAx>
        <c:axId val="40483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404836736"/>
        <c:crosses val="autoZero"/>
        <c:auto val="1"/>
        <c:lblAlgn val="ctr"/>
        <c:lblOffset val="100"/>
        <c:noMultiLvlLbl val="0"/>
      </c:catAx>
      <c:valAx>
        <c:axId val="404836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4834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'24'!$L$15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6">
                <a:lumMod val="75000"/>
                <a:alpha val="70000"/>
              </a:schemeClr>
            </a:solidFill>
          </c:spPr>
          <c:invertIfNegative val="0"/>
          <c:cat>
            <c:numRef>
              <c:f>'24'!$K$16:$K$25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'24'!$L$16:$L$25</c:f>
              <c:numCache>
                <c:formatCode>0</c:formatCode>
                <c:ptCount val="10"/>
                <c:pt idx="0">
                  <c:v>1157882.1776650411</c:v>
                </c:pt>
                <c:pt idx="1">
                  <c:v>1186211.8893894574</c:v>
                </c:pt>
                <c:pt idx="2">
                  <c:v>1365455.5156325032</c:v>
                </c:pt>
                <c:pt idx="3">
                  <c:v>1159817.3896996931</c:v>
                </c:pt>
                <c:pt idx="4">
                  <c:v>1196669.5217189353</c:v>
                </c:pt>
                <c:pt idx="5">
                  <c:v>1204242.4930758923</c:v>
                </c:pt>
                <c:pt idx="6">
                  <c:v>980633.63749940379</c:v>
                </c:pt>
                <c:pt idx="7">
                  <c:v>1057163.4652972291</c:v>
                </c:pt>
                <c:pt idx="8">
                  <c:v>1152681.5890783148</c:v>
                </c:pt>
                <c:pt idx="9">
                  <c:v>1238757.2516670562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4848000"/>
        <c:axId val="404862080"/>
      </c:barChart>
      <c:catAx>
        <c:axId val="4048480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404862080"/>
        <c:crosses val="autoZero"/>
        <c:auto val="1"/>
        <c:lblAlgn val="ctr"/>
        <c:lblOffset val="100"/>
        <c:noMultiLvlLbl val="0"/>
      </c:catAx>
      <c:valAx>
        <c:axId val="40486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4848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'24'!$L$27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'24'!$K$28:$K$37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'24'!$L$28:$L$37</c:f>
              <c:numCache>
                <c:formatCode>#,##0</c:formatCode>
                <c:ptCount val="10"/>
                <c:pt idx="0">
                  <c:v>198771.56855111715</c:v>
                </c:pt>
                <c:pt idx="1">
                  <c:v>199000</c:v>
                </c:pt>
                <c:pt idx="2">
                  <c:v>198449</c:v>
                </c:pt>
                <c:pt idx="3">
                  <c:v>200496</c:v>
                </c:pt>
                <c:pt idx="4">
                  <c:v>202807</c:v>
                </c:pt>
                <c:pt idx="5">
                  <c:v>201273.9</c:v>
                </c:pt>
                <c:pt idx="6">
                  <c:v>197824</c:v>
                </c:pt>
                <c:pt idx="7">
                  <c:v>199725</c:v>
                </c:pt>
                <c:pt idx="8">
                  <c:v>199995</c:v>
                </c:pt>
                <c:pt idx="9">
                  <c:v>203138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55520"/>
        <c:axId val="404957056"/>
      </c:lineChart>
      <c:catAx>
        <c:axId val="4049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4957056"/>
        <c:crosses val="autoZero"/>
        <c:auto val="1"/>
        <c:lblAlgn val="ctr"/>
        <c:lblOffset val="100"/>
        <c:noMultiLvlLbl val="0"/>
      </c:catAx>
      <c:valAx>
        <c:axId val="404957056"/>
        <c:scaling>
          <c:orientation val="minMax"/>
          <c:min val="19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4955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strRef>
              <c:f>'25'!$A$8:$A$19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'25'!$C$8:$C$19</c:f>
              <c:numCache>
                <c:formatCode>#,##0</c:formatCode>
                <c:ptCount val="12"/>
                <c:pt idx="0">
                  <c:v>514245.08010283182</c:v>
                </c:pt>
                <c:pt idx="1">
                  <c:v>350405.26667819999</c:v>
                </c:pt>
                <c:pt idx="2">
                  <c:v>245274.96809999997</c:v>
                </c:pt>
                <c:pt idx="3">
                  <c:v>195019.05520800001</c:v>
                </c:pt>
                <c:pt idx="4">
                  <c:v>82435.189890000009</c:v>
                </c:pt>
                <c:pt idx="5">
                  <c:v>34481.835824614296</c:v>
                </c:pt>
                <c:pt idx="6">
                  <c:v>33413.363316189287</c:v>
                </c:pt>
                <c:pt idx="7">
                  <c:v>33380.564484063478</c:v>
                </c:pt>
                <c:pt idx="8">
                  <c:v>84121.357430847434</c:v>
                </c:pt>
                <c:pt idx="9">
                  <c:v>163181.82387011201</c:v>
                </c:pt>
                <c:pt idx="10">
                  <c:v>284712.64337001852</c:v>
                </c:pt>
                <c:pt idx="11">
                  <c:v>406597.63415112317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4751872"/>
        <c:axId val="404753408"/>
      </c:barChart>
      <c:catAx>
        <c:axId val="404751872"/>
        <c:scaling>
          <c:orientation val="minMax"/>
        </c:scaling>
        <c:delete val="0"/>
        <c:axPos val="b"/>
        <c:majorTickMark val="out"/>
        <c:minorTickMark val="none"/>
        <c:tickLblPos val="nextTo"/>
        <c:crossAx val="404753408"/>
        <c:crosses val="autoZero"/>
        <c:auto val="1"/>
        <c:lblAlgn val="ctr"/>
        <c:lblOffset val="100"/>
        <c:noMultiLvlLbl val="0"/>
      </c:catAx>
      <c:valAx>
        <c:axId val="4047534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4751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'25'!$L$15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'25'!$K$16:$K$25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'25'!$L$16:$L$25</c:f>
              <c:numCache>
                <c:formatCode>0</c:formatCode>
                <c:ptCount val="10"/>
                <c:pt idx="0">
                  <c:v>2508471.045642382</c:v>
                </c:pt>
                <c:pt idx="1">
                  <c:v>2514474.8027285603</c:v>
                </c:pt>
                <c:pt idx="2">
                  <c:v>2905522.696831625</c:v>
                </c:pt>
                <c:pt idx="3">
                  <c:v>2443944.6972930189</c:v>
                </c:pt>
                <c:pt idx="4">
                  <c:v>2468975.0847144169</c:v>
                </c:pt>
                <c:pt idx="5">
                  <c:v>2473738.6571432869</c:v>
                </c:pt>
                <c:pt idx="6">
                  <c:v>1999119.7194391894</c:v>
                </c:pt>
                <c:pt idx="7">
                  <c:v>2171135.5106019503</c:v>
                </c:pt>
                <c:pt idx="8">
                  <c:v>2368461.0261057094</c:v>
                </c:pt>
                <c:pt idx="9">
                  <c:v>2427268.7824260001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4777216"/>
        <c:axId val="404779008"/>
      </c:barChart>
      <c:catAx>
        <c:axId val="4047772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404779008"/>
        <c:crosses val="autoZero"/>
        <c:auto val="1"/>
        <c:lblAlgn val="ctr"/>
        <c:lblOffset val="100"/>
        <c:noMultiLvlLbl val="0"/>
      </c:catAx>
      <c:valAx>
        <c:axId val="404779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4777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'25'!$L$27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'25'!$K$28:$K$37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'25'!$L$28:$L$37</c:f>
              <c:numCache>
                <c:formatCode>#,##0</c:formatCode>
                <c:ptCount val="10"/>
                <c:pt idx="0">
                  <c:v>2657055.8692891793</c:v>
                </c:pt>
                <c:pt idx="1">
                  <c:v>2664090</c:v>
                </c:pt>
                <c:pt idx="2">
                  <c:v>2663422</c:v>
                </c:pt>
                <c:pt idx="3">
                  <c:v>2659787</c:v>
                </c:pt>
                <c:pt idx="4">
                  <c:v>2656685.1</c:v>
                </c:pt>
                <c:pt idx="5">
                  <c:v>2650488</c:v>
                </c:pt>
                <c:pt idx="6">
                  <c:v>2642898</c:v>
                </c:pt>
                <c:pt idx="7">
                  <c:v>2636189</c:v>
                </c:pt>
                <c:pt idx="8">
                  <c:v>2632037</c:v>
                </c:pt>
                <c:pt idx="9">
                  <c:v>2632599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786176"/>
        <c:axId val="404804352"/>
      </c:lineChart>
      <c:catAx>
        <c:axId val="4047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4804352"/>
        <c:crosses val="autoZero"/>
        <c:auto val="1"/>
        <c:lblAlgn val="ctr"/>
        <c:lblOffset val="100"/>
        <c:noMultiLvlLbl val="0"/>
      </c:catAx>
      <c:valAx>
        <c:axId val="404804352"/>
        <c:scaling>
          <c:orientation val="minMax"/>
          <c:min val="26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4786176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  <a:alpha val="70000"/>
              </a:schemeClr>
            </a:solidFill>
          </c:spPr>
          <c:invertIfNegative val="0"/>
          <c:cat>
            <c:strRef>
              <c:f>'26'!$A$8:$A$19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'26'!$C$8:$C$19</c:f>
              <c:numCache>
                <c:formatCode>#,##0</c:formatCode>
                <c:ptCount val="12"/>
                <c:pt idx="0">
                  <c:v>5335.0574014428503</c:v>
                </c:pt>
                <c:pt idx="1">
                  <c:v>4764.0698212817097</c:v>
                </c:pt>
                <c:pt idx="2">
                  <c:v>5300.128999999999</c:v>
                </c:pt>
                <c:pt idx="3">
                  <c:v>4885.3370000000004</c:v>
                </c:pt>
                <c:pt idx="4">
                  <c:v>5285.5340000000006</c:v>
                </c:pt>
                <c:pt idx="5">
                  <c:v>5249.4629714307102</c:v>
                </c:pt>
                <c:pt idx="6">
                  <c:v>4891.1058474269703</c:v>
                </c:pt>
                <c:pt idx="7">
                  <c:v>5280.5735860385639</c:v>
                </c:pt>
                <c:pt idx="8">
                  <c:v>5268.6655286412943</c:v>
                </c:pt>
                <c:pt idx="9">
                  <c:v>5601.0787401015896</c:v>
                </c:pt>
                <c:pt idx="10">
                  <c:v>5580.3473276602144</c:v>
                </c:pt>
                <c:pt idx="11">
                  <c:v>5475.8904772193519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5455616"/>
        <c:axId val="405457152"/>
      </c:barChart>
      <c:catAx>
        <c:axId val="405455616"/>
        <c:scaling>
          <c:orientation val="minMax"/>
        </c:scaling>
        <c:delete val="0"/>
        <c:axPos val="b"/>
        <c:majorTickMark val="out"/>
        <c:minorTickMark val="none"/>
        <c:tickLblPos val="nextTo"/>
        <c:crossAx val="405457152"/>
        <c:crosses val="autoZero"/>
        <c:auto val="1"/>
        <c:lblAlgn val="ctr"/>
        <c:lblOffset val="100"/>
        <c:noMultiLvlLbl val="0"/>
      </c:catAx>
      <c:valAx>
        <c:axId val="405457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5455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3.1492799372703058E-2"/>
          <c:w val="0.68171738358032752"/>
          <c:h val="0.861029560930424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'8'!$D$20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'8'!$B$21:$B$30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'8'!$D$21:$D$30</c:f>
              <c:numCache>
                <c:formatCode>#,##0.0</c:formatCode>
                <c:ptCount val="10"/>
                <c:pt idx="0">
                  <c:v>36371.156999999999</c:v>
                </c:pt>
                <c:pt idx="1">
                  <c:v>34450.006000000001</c:v>
                </c:pt>
                <c:pt idx="2">
                  <c:v>40413.375</c:v>
                </c:pt>
                <c:pt idx="3">
                  <c:v>38996.630600000004</c:v>
                </c:pt>
                <c:pt idx="4">
                  <c:v>39738.238299999997</c:v>
                </c:pt>
                <c:pt idx="5">
                  <c:v>43548.725329086417</c:v>
                </c:pt>
                <c:pt idx="6">
                  <c:v>36540.743128613038</c:v>
                </c:pt>
                <c:pt idx="7">
                  <c:v>35681.669776242663</c:v>
                </c:pt>
                <c:pt idx="8">
                  <c:v>33974.656483077597</c:v>
                </c:pt>
                <c:pt idx="9">
                  <c:v>35009.191902951701</c:v>
                </c:pt>
              </c:numCache>
            </c:numRef>
          </c:val>
        </c:ser>
        <c:ser>
          <c:idx val="2"/>
          <c:order val="2"/>
          <c:tx>
            <c:strRef>
              <c:f>'8'!$E$20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bg1">
                <a:lumMod val="50000"/>
                <a:alpha val="70000"/>
              </a:schemeClr>
            </a:solidFill>
          </c:spPr>
          <c:invertIfNegative val="0"/>
          <c:cat>
            <c:numRef>
              <c:f>'8'!$B$21:$B$30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'8'!$E$21:$E$30</c:f>
              <c:numCache>
                <c:formatCode>General</c:formatCode>
                <c:ptCount val="10"/>
                <c:pt idx="0">
                  <c:v>-27701.705000000002</c:v>
                </c:pt>
                <c:pt idx="1">
                  <c:v>-25808.474999999999</c:v>
                </c:pt>
                <c:pt idx="2">
                  <c:v>-32062.621999999999</c:v>
                </c:pt>
                <c:pt idx="3">
                  <c:v>-29842.631118980171</c:v>
                </c:pt>
                <c:pt idx="4">
                  <c:v>-32274.464199999995</c:v>
                </c:pt>
                <c:pt idx="5">
                  <c:v>-35077.457964368274</c:v>
                </c:pt>
                <c:pt idx="6">
                  <c:v>-29291.406111090015</c:v>
                </c:pt>
                <c:pt idx="7">
                  <c:v>-28207.871117914867</c:v>
                </c:pt>
                <c:pt idx="8">
                  <c:v>-25851.579346631457</c:v>
                </c:pt>
                <c:pt idx="9">
                  <c:v>-26120.117308684228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99761792"/>
        <c:axId val="399763328"/>
      </c:barChart>
      <c:lineChart>
        <c:grouping val="standard"/>
        <c:varyColors val="0"/>
        <c:ser>
          <c:idx val="0"/>
          <c:order val="0"/>
          <c:tx>
            <c:strRef>
              <c:f>'8'!$C$20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'8'!$B$21:$B$30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'8'!$C$21:$C$30</c:f>
              <c:numCache>
                <c:formatCode>#,##0.0</c:formatCode>
                <c:ptCount val="10"/>
                <c:pt idx="0">
                  <c:v>8669.4519999999975</c:v>
                </c:pt>
                <c:pt idx="1">
                  <c:v>8641.5310000000027</c:v>
                </c:pt>
                <c:pt idx="2">
                  <c:v>8350.7530000000006</c:v>
                </c:pt>
                <c:pt idx="3">
                  <c:v>9153.9994810198332</c:v>
                </c:pt>
                <c:pt idx="4">
                  <c:v>7463.7741000000024</c:v>
                </c:pt>
                <c:pt idx="5">
                  <c:v>8471.2673647181437</c:v>
                </c:pt>
                <c:pt idx="6">
                  <c:v>7249.337017523023</c:v>
                </c:pt>
                <c:pt idx="7">
                  <c:v>7473.7986583277998</c:v>
                </c:pt>
                <c:pt idx="8">
                  <c:v>8123.0771364461389</c:v>
                </c:pt>
                <c:pt idx="9">
                  <c:v>8889.0745942674657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761792"/>
        <c:axId val="399763328"/>
      </c:lineChart>
      <c:catAx>
        <c:axId val="3997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9763328"/>
        <c:crossesAt val="-40000"/>
        <c:auto val="1"/>
        <c:lblAlgn val="ctr"/>
        <c:lblOffset val="100"/>
        <c:noMultiLvlLbl val="0"/>
      </c:catAx>
      <c:valAx>
        <c:axId val="399763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399761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'26'!$L$15</c:f>
              <c:strCache>
                <c:ptCount val="1"/>
                <c:pt idx="0">
                  <c:v>Celková dodávka</c:v>
                </c:pt>
              </c:strCache>
            </c:strRef>
          </c:tx>
          <c:spPr>
            <a:solidFill>
              <a:schemeClr val="accent3">
                <a:lumMod val="75000"/>
                <a:alpha val="70000"/>
              </a:schemeClr>
            </a:solidFill>
          </c:spPr>
          <c:invertIfNegative val="0"/>
          <c:cat>
            <c:numRef>
              <c:f>'26'!$K$16:$K$25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'26'!$L$16:$L$25</c:f>
              <c:numCache>
                <c:formatCode>0</c:formatCode>
                <c:ptCount val="10"/>
                <c:pt idx="0">
                  <c:v>6758</c:v>
                </c:pt>
                <c:pt idx="1">
                  <c:v>8082</c:v>
                </c:pt>
                <c:pt idx="2">
                  <c:v>10058</c:v>
                </c:pt>
                <c:pt idx="3">
                  <c:v>12089</c:v>
                </c:pt>
                <c:pt idx="4">
                  <c:v>15242</c:v>
                </c:pt>
                <c:pt idx="5">
                  <c:v>21952</c:v>
                </c:pt>
                <c:pt idx="6">
                  <c:v>29912</c:v>
                </c:pt>
                <c:pt idx="7">
                  <c:v>43589</c:v>
                </c:pt>
                <c:pt idx="8">
                  <c:v>59346</c:v>
                </c:pt>
                <c:pt idx="9">
                  <c:v>62917.251701243251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2937344"/>
        <c:axId val="402938880"/>
      </c:barChart>
      <c:catAx>
        <c:axId val="4029373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402938880"/>
        <c:crosses val="autoZero"/>
        <c:auto val="1"/>
        <c:lblAlgn val="ctr"/>
        <c:lblOffset val="100"/>
        <c:noMultiLvlLbl val="0"/>
      </c:catAx>
      <c:valAx>
        <c:axId val="402938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2937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'26'!$L$27</c:f>
              <c:strCache>
                <c:ptCount val="1"/>
                <c:pt idx="0">
                  <c:v>Počet stanic CNG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'26'!$K$28:$K$37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'26'!$L$28:$L$37</c:f>
              <c:numCache>
                <c:formatCode>#,##0</c:formatCode>
                <c:ptCount val="10"/>
                <c:pt idx="0">
                  <c:v>17</c:v>
                </c:pt>
                <c:pt idx="1">
                  <c:v>23</c:v>
                </c:pt>
                <c:pt idx="2">
                  <c:v>32</c:v>
                </c:pt>
                <c:pt idx="3">
                  <c:v>34</c:v>
                </c:pt>
                <c:pt idx="4">
                  <c:v>45</c:v>
                </c:pt>
                <c:pt idx="5">
                  <c:v>50</c:v>
                </c:pt>
                <c:pt idx="6">
                  <c:v>75</c:v>
                </c:pt>
                <c:pt idx="7">
                  <c:v>108</c:v>
                </c:pt>
                <c:pt idx="8">
                  <c:v>143</c:v>
                </c:pt>
                <c:pt idx="9">
                  <c:v>196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67552"/>
        <c:axId val="404987904"/>
      </c:lineChart>
      <c:catAx>
        <c:axId val="1669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4987904"/>
        <c:crosses val="autoZero"/>
        <c:auto val="1"/>
        <c:lblAlgn val="ctr"/>
        <c:lblOffset val="100"/>
        <c:noMultiLvlLbl val="0"/>
      </c:catAx>
      <c:valAx>
        <c:axId val="404987904"/>
        <c:scaling>
          <c:orientation val="minMax"/>
          <c:max val="2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6967552"/>
        <c:crosses val="autoZero"/>
        <c:crossBetween val="between"/>
        <c:majorUnit val="3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70000"/>
              </a:schemeClr>
            </a:solidFill>
          </c:spPr>
          <c:invertIfNegative val="0"/>
          <c:cat>
            <c:strRef>
              <c:f>'27'!$A$8:$A$19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'27'!$G$8:$G$19</c:f>
              <c:numCache>
                <c:formatCode>#,##0</c:formatCode>
                <c:ptCount val="12"/>
                <c:pt idx="0">
                  <c:v>75380.258241903502</c:v>
                </c:pt>
                <c:pt idx="1">
                  <c:v>51961.964345100292</c:v>
                </c:pt>
                <c:pt idx="2">
                  <c:v>34646.771116946744</c:v>
                </c:pt>
                <c:pt idx="3">
                  <c:v>22021.374688586486</c:v>
                </c:pt>
                <c:pt idx="4">
                  <c:v>15025.468299310012</c:v>
                </c:pt>
                <c:pt idx="5">
                  <c:v>44757.673911672558</c:v>
                </c:pt>
                <c:pt idx="6">
                  <c:v>65052.237206608734</c:v>
                </c:pt>
                <c:pt idx="7">
                  <c:v>42927.0682767701</c:v>
                </c:pt>
                <c:pt idx="8">
                  <c:v>39521.344212851793</c:v>
                </c:pt>
                <c:pt idx="9">
                  <c:v>38536.324045231224</c:v>
                </c:pt>
                <c:pt idx="10">
                  <c:v>62843.747311673869</c:v>
                </c:pt>
                <c:pt idx="11">
                  <c:v>41228.682042662324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6564224"/>
        <c:axId val="406578304"/>
      </c:barChart>
      <c:catAx>
        <c:axId val="406564224"/>
        <c:scaling>
          <c:orientation val="minMax"/>
        </c:scaling>
        <c:delete val="0"/>
        <c:axPos val="b"/>
        <c:majorTickMark val="out"/>
        <c:minorTickMark val="none"/>
        <c:tickLblPos val="nextTo"/>
        <c:crossAx val="406578304"/>
        <c:crosses val="autoZero"/>
        <c:auto val="1"/>
        <c:lblAlgn val="ctr"/>
        <c:lblOffset val="100"/>
        <c:noMultiLvlLbl val="0"/>
      </c:catAx>
      <c:valAx>
        <c:axId val="406578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656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'27'!$N$15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</c:spPr>
          <c:invertIfNegative val="0"/>
          <c:cat>
            <c:numRef>
              <c:f>'27'!$M$16:$M$25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'27'!$N$16:$N$25</c:f>
              <c:numCache>
                <c:formatCode>0</c:formatCode>
                <c:ptCount val="10"/>
                <c:pt idx="0">
                  <c:v>79547.400720647594</c:v>
                </c:pt>
                <c:pt idx="1">
                  <c:v>90052.095573513026</c:v>
                </c:pt>
                <c:pt idx="2">
                  <c:v>98926.430281392022</c:v>
                </c:pt>
                <c:pt idx="3">
                  <c:v>173373.55639986176</c:v>
                </c:pt>
                <c:pt idx="4">
                  <c:v>177206.47633018694</c:v>
                </c:pt>
                <c:pt idx="5">
                  <c:v>274600</c:v>
                </c:pt>
                <c:pt idx="6">
                  <c:v>204448</c:v>
                </c:pt>
                <c:pt idx="7">
                  <c:v>305150.24811913917</c:v>
                </c:pt>
                <c:pt idx="8">
                  <c:v>561179.23963635962</c:v>
                </c:pt>
                <c:pt idx="9">
                  <c:v>533902.91369931761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7122304"/>
        <c:axId val="407123840"/>
      </c:barChart>
      <c:catAx>
        <c:axId val="4071223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407123840"/>
        <c:crosses val="autoZero"/>
        <c:auto val="1"/>
        <c:lblAlgn val="ctr"/>
        <c:lblOffset val="100"/>
        <c:noMultiLvlLbl val="0"/>
      </c:catAx>
      <c:valAx>
        <c:axId val="40712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7122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'27'!$N$27</c:f>
              <c:strCache>
                <c:ptCount val="1"/>
                <c:pt idx="0">
                  <c:v>Počet 
výroben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'27'!$M$28:$M$37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'27'!$N$28:$N$37</c:f>
              <c:numCache>
                <c:formatCode>#,##0</c:formatCode>
                <c:ptCount val="10"/>
                <c:pt idx="0">
                  <c:v>298</c:v>
                </c:pt>
                <c:pt idx="1">
                  <c:v>328</c:v>
                </c:pt>
                <c:pt idx="2">
                  <c:v>344</c:v>
                </c:pt>
                <c:pt idx="3">
                  <c:v>392</c:v>
                </c:pt>
                <c:pt idx="4">
                  <c:v>443</c:v>
                </c:pt>
                <c:pt idx="5">
                  <c:v>496</c:v>
                </c:pt>
                <c:pt idx="6">
                  <c:v>533</c:v>
                </c:pt>
                <c:pt idx="7">
                  <c:v>597</c:v>
                </c:pt>
                <c:pt idx="8">
                  <c:v>625</c:v>
                </c:pt>
                <c:pt idx="9">
                  <c:v>681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159936"/>
        <c:axId val="407161472"/>
      </c:lineChart>
      <c:catAx>
        <c:axId val="4071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7161472"/>
        <c:crosses val="autoZero"/>
        <c:auto val="1"/>
        <c:lblAlgn val="ctr"/>
        <c:lblOffset val="100"/>
        <c:noMultiLvlLbl val="0"/>
      </c:catAx>
      <c:valAx>
        <c:axId val="407161472"/>
        <c:scaling>
          <c:orientation val="minMax"/>
          <c:max val="7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7159936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</c:dPt>
          <c:cat>
            <c:strRef>
              <c:f>'30'!$H$41:$H$45</c:f>
              <c:strCache>
                <c:ptCount val="5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  <c:pt idx="4">
                  <c:v> Celkem ČR</c:v>
                </c:pt>
              </c:strCache>
            </c:strRef>
          </c:cat>
          <c:val>
            <c:numRef>
              <c:f>'30'!$I$41:$I$45</c:f>
              <c:numCache>
                <c:formatCode>0.0</c:formatCode>
                <c:ptCount val="5"/>
                <c:pt idx="0">
                  <c:v>10.199999999999999</c:v>
                </c:pt>
                <c:pt idx="1">
                  <c:v>8.8000000000000007</c:v>
                </c:pt>
                <c:pt idx="2">
                  <c:v>8.5</c:v>
                </c:pt>
                <c:pt idx="3">
                  <c:v>8.8000000000000007</c:v>
                </c:pt>
                <c:pt idx="4">
                  <c:v>8.8000000000000007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526784"/>
        <c:axId val="403528320"/>
      </c:barChart>
      <c:catAx>
        <c:axId val="403526784"/>
        <c:scaling>
          <c:orientation val="minMax"/>
        </c:scaling>
        <c:delete val="0"/>
        <c:axPos val="b"/>
        <c:majorTickMark val="out"/>
        <c:minorTickMark val="none"/>
        <c:tickLblPos val="nextTo"/>
        <c:crossAx val="403528320"/>
        <c:crosses val="autoZero"/>
        <c:auto val="1"/>
        <c:lblAlgn val="ctr"/>
        <c:lblOffset val="100"/>
        <c:noMultiLvlLbl val="0"/>
      </c:catAx>
      <c:valAx>
        <c:axId val="4035283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03526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8809985200448"/>
          <c:y val="0.27150854791799672"/>
          <c:w val="0.64239376619978572"/>
          <c:h val="0.5867126338937362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.10554035433070866"/>
                  <c:y val="-2.21190580344123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4282597852838488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629702537182858E-2"/>
                  <c:y val="-3.16272965879265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'30'!$D$30:$D$33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'30'!$E$30:$E$33</c:f>
              <c:numCache>
                <c:formatCode>#,##0.0</c:formatCode>
                <c:ptCount val="4"/>
                <c:pt idx="0">
                  <c:v>933.96375170124338</c:v>
                </c:pt>
                <c:pt idx="1">
                  <c:v>6884.6977031176766</c:v>
                </c:pt>
                <c:pt idx="2">
                  <c:v>331.37976199999991</c:v>
                </c:pt>
                <c:pt idx="3">
                  <c:v>377.44153660000001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'30'!$D$30:$D$33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'30'!$E$30:$E$33</c:f>
              <c:numCache>
                <c:formatCode>#,##0.0</c:formatCode>
                <c:ptCount val="4"/>
                <c:pt idx="0">
                  <c:v>933.96375170124338</c:v>
                </c:pt>
                <c:pt idx="1">
                  <c:v>6884.6977031176766</c:v>
                </c:pt>
                <c:pt idx="2">
                  <c:v>331.37976199999991</c:v>
                </c:pt>
                <c:pt idx="3">
                  <c:v>377.44153660000001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850176"/>
        <c:axId val="406851968"/>
      </c:barChart>
      <c:catAx>
        <c:axId val="406850176"/>
        <c:scaling>
          <c:orientation val="minMax"/>
        </c:scaling>
        <c:delete val="0"/>
        <c:axPos val="b"/>
        <c:majorTickMark val="out"/>
        <c:minorTickMark val="none"/>
        <c:tickLblPos val="nextTo"/>
        <c:crossAx val="406851968"/>
        <c:crosses val="autoZero"/>
        <c:auto val="1"/>
        <c:lblAlgn val="ctr"/>
        <c:lblOffset val="100"/>
        <c:noMultiLvlLbl val="0"/>
      </c:catAx>
      <c:valAx>
        <c:axId val="406851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0685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Délky plynovodů</a:t>
            </a:r>
            <a:r>
              <a:rPr lang="cs-CZ" sz="1000" b="0"/>
              <a:t> PDS a PPS</a:t>
            </a:r>
            <a:endParaRPr lang="en-US" sz="1000" b="0"/>
          </a:p>
        </c:rich>
      </c:tx>
      <c:layout>
        <c:manualLayout>
          <c:xMode val="edge"/>
          <c:yMode val="edge"/>
          <c:x val="0.37613267531699385"/>
          <c:y val="5.3072953036833702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'31'!$C$34</c:f>
              <c:strCache>
                <c:ptCount val="1"/>
                <c:pt idx="0">
                  <c:v>VTL 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'31'!$B$35:$B$39</c:f>
              <c:strCache>
                <c:ptCount val="5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E.ON Distribuce, a.s.</c:v>
                </c:pt>
                <c:pt idx="3">
                  <c:v>LDS</c:v>
                </c:pt>
                <c:pt idx="4">
                  <c:v>NET4GAS, s.r.o.</c:v>
                </c:pt>
              </c:strCache>
            </c:strRef>
          </c:cat>
          <c:val>
            <c:numRef>
              <c:f>'31'!$C$35:$C$39</c:f>
              <c:numCache>
                <c:formatCode>0.0</c:formatCode>
                <c:ptCount val="5"/>
                <c:pt idx="0">
                  <c:v>372.32059253049232</c:v>
                </c:pt>
                <c:pt idx="1">
                  <c:v>11277.034666199999</c:v>
                </c:pt>
                <c:pt idx="2">
                  <c:v>1221.27207</c:v>
                </c:pt>
                <c:pt idx="3">
                  <c:v>31.696400000000001</c:v>
                </c:pt>
                <c:pt idx="4">
                  <c:v>3822.116</c:v>
                </c:pt>
              </c:numCache>
            </c:numRef>
          </c:val>
        </c:ser>
        <c:ser>
          <c:idx val="1"/>
          <c:order val="1"/>
          <c:tx>
            <c:strRef>
              <c:f>'31'!$D$34</c:f>
              <c:strCache>
                <c:ptCount val="1"/>
                <c:pt idx="0">
                  <c:v>STL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'31'!$B$35:$B$39</c:f>
              <c:strCache>
                <c:ptCount val="5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E.ON Distribuce, a.s.</c:v>
                </c:pt>
                <c:pt idx="3">
                  <c:v>LDS</c:v>
                </c:pt>
                <c:pt idx="4">
                  <c:v>NET4GAS, s.r.o.</c:v>
                </c:pt>
              </c:strCache>
            </c:strRef>
          </c:cat>
          <c:val>
            <c:numRef>
              <c:f>'31'!$D$35:$D$39</c:f>
              <c:numCache>
                <c:formatCode>0.0</c:formatCode>
                <c:ptCount val="5"/>
                <c:pt idx="0">
                  <c:v>2870.6304684212087</c:v>
                </c:pt>
                <c:pt idx="1">
                  <c:v>41076.56151349999</c:v>
                </c:pt>
                <c:pt idx="2">
                  <c:v>2979.08</c:v>
                </c:pt>
                <c:pt idx="3">
                  <c:v>651.70166999999992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'31'!$E$34</c:f>
              <c:strCache>
                <c:ptCount val="1"/>
                <c:pt idx="0">
                  <c:v>NTL 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'31'!$B$35:$B$39</c:f>
              <c:strCache>
                <c:ptCount val="5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E.ON Distribuce, a.s.</c:v>
                </c:pt>
                <c:pt idx="3">
                  <c:v>LDS</c:v>
                </c:pt>
                <c:pt idx="4">
                  <c:v>NET4GAS, s.r.o.</c:v>
                </c:pt>
              </c:strCache>
            </c:strRef>
          </c:cat>
          <c:val>
            <c:numRef>
              <c:f>'31'!$E$35:$E$39</c:f>
              <c:numCache>
                <c:formatCode>0.0</c:formatCode>
                <c:ptCount val="5"/>
                <c:pt idx="0">
                  <c:v>1207.9943061701679</c:v>
                </c:pt>
                <c:pt idx="1">
                  <c:v>12606.6157399</c:v>
                </c:pt>
                <c:pt idx="2">
                  <c:v>394.202</c:v>
                </c:pt>
                <c:pt idx="3">
                  <c:v>36.038739999999997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06947328"/>
        <c:axId val="406948864"/>
      </c:barChart>
      <c:catAx>
        <c:axId val="4069473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6948864"/>
        <c:crosses val="autoZero"/>
        <c:auto val="1"/>
        <c:lblAlgn val="ctr"/>
        <c:lblOffset val="100"/>
        <c:noMultiLvlLbl val="0"/>
      </c:catAx>
      <c:valAx>
        <c:axId val="406948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délka  plynovodů (km)</a:t>
                </a:r>
              </a:p>
            </c:rich>
          </c:tx>
          <c:layout>
            <c:manualLayout>
              <c:xMode val="edge"/>
              <c:yMode val="edge"/>
              <c:x val="1.6431924882629109E-2"/>
              <c:y val="0.3145576986362942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06947328"/>
        <c:crosses val="autoZero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9074773575838232"/>
          <c:y val="0.36775225780483511"/>
          <c:w val="7.9921629514620549E-2"/>
          <c:h val="0.24212991724658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délek  plynovodů jednotlivých tlakových úrovní </a:t>
            </a:r>
          </a:p>
          <a:p>
            <a:pPr>
              <a:defRPr sz="1000"/>
            </a:pPr>
            <a:r>
              <a:rPr lang="cs-CZ" sz="1000"/>
              <a:t>na celkové délce plynovodů v ČR</a:t>
            </a:r>
            <a:endParaRPr lang="en-US" sz="1000"/>
          </a:p>
        </c:rich>
      </c:tx>
      <c:layout>
        <c:manualLayout>
          <c:xMode val="edge"/>
          <c:yMode val="edge"/>
          <c:x val="0.20767900564153619"/>
          <c:y val="3.3681227108968793E-2"/>
        </c:manualLayout>
      </c:layout>
      <c:overlay val="0"/>
    </c:title>
    <c:autoTitleDeleted val="0"/>
    <c:view3D>
      <c:rotX val="30"/>
      <c:rotY val="2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13569855492203"/>
          <c:y val="0.17074738281288981"/>
          <c:w val="0.74203652360356354"/>
          <c:h val="0.77945725628113183"/>
        </c:manualLayout>
      </c:layout>
      <c:pie3DChart>
        <c:varyColors val="1"/>
        <c:ser>
          <c:idx val="0"/>
          <c:order val="0"/>
          <c:spPr>
            <a:solidFill>
              <a:schemeClr val="accent2">
                <a:lumMod val="50000"/>
              </a:schemeClr>
            </a:solidFill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1.8913385826771652E-2"/>
                  <c:y val="-8.78464916931284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4510815458412519E-2"/>
                  <c:y val="5.51688073211380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3.9934835731740427E-2"/>
                  <c:y val="3.93169865173697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3.9825323558693093E-3"/>
                  <c:y val="2.27607414955333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</c:dLbls>
          <c:cat>
            <c:strRef>
              <c:f>'31'!$H$35:$J$35</c:f>
              <c:strCache>
                <c:ptCount val="3"/>
                <c:pt idx="0">
                  <c:v>VTL </c:v>
                </c:pt>
                <c:pt idx="1">
                  <c:v>STL </c:v>
                </c:pt>
                <c:pt idx="2">
                  <c:v>NTL </c:v>
                </c:pt>
              </c:strCache>
            </c:strRef>
          </c:cat>
          <c:val>
            <c:numRef>
              <c:f>'31'!$H$36:$J$36</c:f>
              <c:numCache>
                <c:formatCode>#,##0</c:formatCode>
                <c:ptCount val="3"/>
                <c:pt idx="0">
                  <c:v>16724.439728730489</c:v>
                </c:pt>
                <c:pt idx="1">
                  <c:v>47577.973651921202</c:v>
                </c:pt>
                <c:pt idx="2">
                  <c:v>14244.850786070167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3.1492799372703058E-2"/>
          <c:w val="0.68171738358032752"/>
          <c:h val="0.861029560930424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'8'!$O$20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'8'!$M$21:$M$30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'8'!$O$21:$O$30</c:f>
              <c:numCache>
                <c:formatCode>0.0</c:formatCode>
                <c:ptCount val="10"/>
                <c:pt idx="0">
                  <c:v>1829.5</c:v>
                </c:pt>
                <c:pt idx="1">
                  <c:v>2224.6999999999998</c:v>
                </c:pt>
                <c:pt idx="2">
                  <c:v>2255.3069999999998</c:v>
                </c:pt>
                <c:pt idx="3">
                  <c:v>877.50692586541788</c:v>
                </c:pt>
                <c:pt idx="4">
                  <c:v>2247.0893000000001</c:v>
                </c:pt>
                <c:pt idx="5">
                  <c:v>2231.3488715094973</c:v>
                </c:pt>
                <c:pt idx="6">
                  <c:v>2146.4485759999998</c:v>
                </c:pt>
                <c:pt idx="7">
                  <c:v>2803.3251729999997</c:v>
                </c:pt>
                <c:pt idx="8">
                  <c:v>2783.0275460000003</c:v>
                </c:pt>
                <c:pt idx="9">
                  <c:v>2383.3666699999999</c:v>
                </c:pt>
              </c:numCache>
            </c:numRef>
          </c:val>
        </c:ser>
        <c:ser>
          <c:idx val="2"/>
          <c:order val="2"/>
          <c:tx>
            <c:strRef>
              <c:f>'8'!$P$20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bg1">
                <a:lumMod val="50000"/>
                <a:alpha val="70000"/>
              </a:schemeClr>
            </a:solidFill>
          </c:spPr>
          <c:invertIfNegative val="0"/>
          <c:cat>
            <c:numRef>
              <c:f>'8'!$M$21:$M$30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'8'!$P$21:$P$30</c:f>
              <c:numCache>
                <c:formatCode>0.0</c:formatCode>
                <c:ptCount val="10"/>
                <c:pt idx="0">
                  <c:v>-1952.8</c:v>
                </c:pt>
                <c:pt idx="1">
                  <c:v>-2805.8</c:v>
                </c:pt>
                <c:pt idx="2">
                  <c:v>-1529.1000000000001</c:v>
                </c:pt>
                <c:pt idx="3">
                  <c:v>-1818.8269760898611</c:v>
                </c:pt>
                <c:pt idx="4">
                  <c:v>-1543.2272</c:v>
                </c:pt>
                <c:pt idx="5">
                  <c:v>-2477.4173922577916</c:v>
                </c:pt>
                <c:pt idx="6">
                  <c:v>-2130.9156170000001</c:v>
                </c:pt>
                <c:pt idx="7">
                  <c:v>-2656.378365</c:v>
                </c:pt>
                <c:pt idx="8">
                  <c:v>-2639.4406550000003</c:v>
                </c:pt>
                <c:pt idx="9">
                  <c:v>-2808.5585060000003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99794176"/>
        <c:axId val="399795712"/>
      </c:barChart>
      <c:lineChart>
        <c:grouping val="standard"/>
        <c:varyColors val="0"/>
        <c:ser>
          <c:idx val="0"/>
          <c:order val="0"/>
          <c:tx>
            <c:strRef>
              <c:f>'8'!$N$20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'8'!$M$21:$M$30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'8'!$N$21:$N$30</c:f>
              <c:numCache>
                <c:formatCode>0.0</c:formatCode>
                <c:ptCount val="10"/>
                <c:pt idx="0">
                  <c:v>-123.29999999999995</c:v>
                </c:pt>
                <c:pt idx="1">
                  <c:v>-581.10000000000036</c:v>
                </c:pt>
                <c:pt idx="2">
                  <c:v>726.20699999999965</c:v>
                </c:pt>
                <c:pt idx="3">
                  <c:v>-941.32005022444321</c:v>
                </c:pt>
                <c:pt idx="4">
                  <c:v>703.86210000000005</c:v>
                </c:pt>
                <c:pt idx="5">
                  <c:v>-246.0685207482943</c:v>
                </c:pt>
                <c:pt idx="6">
                  <c:v>15.532958999999664</c:v>
                </c:pt>
                <c:pt idx="7">
                  <c:v>146.9468080000002</c:v>
                </c:pt>
                <c:pt idx="8">
                  <c:v>143.58689099999981</c:v>
                </c:pt>
                <c:pt idx="9">
                  <c:v>-425.19183600000031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794176"/>
        <c:axId val="399795712"/>
      </c:lineChart>
      <c:catAx>
        <c:axId val="3997941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99795712"/>
        <c:crossesAt val="-40000"/>
        <c:auto val="1"/>
        <c:lblAlgn val="ctr"/>
        <c:lblOffset val="100"/>
        <c:noMultiLvlLbl val="0"/>
      </c:catAx>
      <c:valAx>
        <c:axId val="399795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399794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98590143576032E-2"/>
          <c:y val="1.1226763608433372E-2"/>
          <c:w val="0.93562003588448395"/>
          <c:h val="0.977546472783133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'34'!$I$16</c:f>
              <c:strCache>
                <c:ptCount val="1"/>
                <c:pt idx="0">
                  <c:v> Ústecký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'34'!$J$16:$K$16</c:f>
              <c:numCache>
                <c:formatCode>0.0%</c:formatCode>
                <c:ptCount val="2"/>
                <c:pt idx="0">
                  <c:v>0.13444774891601402</c:v>
                </c:pt>
                <c:pt idx="1">
                  <c:v>7.9362026708556924E-2</c:v>
                </c:pt>
              </c:numCache>
            </c:numRef>
          </c:val>
        </c:ser>
        <c:ser>
          <c:idx val="1"/>
          <c:order val="1"/>
          <c:tx>
            <c:strRef>
              <c:f>'34'!$I$17</c:f>
              <c:strCache>
                <c:ptCount val="1"/>
                <c:pt idx="0">
                  <c:v> Jihomoravský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'34'!$J$17:$K$17</c:f>
              <c:numCache>
                <c:formatCode>0.0%</c:formatCode>
                <c:ptCount val="2"/>
                <c:pt idx="0">
                  <c:v>0.13364909767434224</c:v>
                </c:pt>
                <c:pt idx="1">
                  <c:v>0.13642613870687495</c:v>
                </c:pt>
              </c:numCache>
            </c:numRef>
          </c:val>
        </c:ser>
        <c:ser>
          <c:idx val="2"/>
          <c:order val="2"/>
          <c:tx>
            <c:strRef>
              <c:f>'34'!$I$18</c:f>
              <c:strCache>
                <c:ptCount val="1"/>
                <c:pt idx="0">
                  <c:v> Středočeský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'34'!$J$18:$K$18</c:f>
              <c:numCache>
                <c:formatCode>0.0%</c:formatCode>
                <c:ptCount val="2"/>
                <c:pt idx="0">
                  <c:v>0.12799979909278458</c:v>
                </c:pt>
                <c:pt idx="1">
                  <c:v>9.0045660430826041E-2</c:v>
                </c:pt>
              </c:numCache>
            </c:numRef>
          </c:val>
        </c:ser>
        <c:ser>
          <c:idx val="3"/>
          <c:order val="3"/>
          <c:tx>
            <c:strRef>
              <c:f>'34'!$I$19</c:f>
              <c:strCache>
                <c:ptCount val="1"/>
                <c:pt idx="0">
                  <c:v> Hlavní město Praha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'34'!$J$19:$K$19</c:f>
              <c:numCache>
                <c:formatCode>0.0%</c:formatCode>
                <c:ptCount val="2"/>
                <c:pt idx="0">
                  <c:v>0.10834563209630349</c:v>
                </c:pt>
                <c:pt idx="1">
                  <c:v>0.14937574206550253</c:v>
                </c:pt>
              </c:numCache>
            </c:numRef>
          </c:val>
        </c:ser>
        <c:ser>
          <c:idx val="4"/>
          <c:order val="4"/>
          <c:tx>
            <c:strRef>
              <c:f>'34'!$I$20</c:f>
              <c:strCache>
                <c:ptCount val="1"/>
                <c:pt idx="0">
                  <c:v> Moravskoslezský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'34'!$J$20:$K$20</c:f>
              <c:numCache>
                <c:formatCode>0.0%</c:formatCode>
                <c:ptCount val="2"/>
                <c:pt idx="0">
                  <c:v>0.10819893296918054</c:v>
                </c:pt>
                <c:pt idx="1">
                  <c:v>0.13506409582537723</c:v>
                </c:pt>
              </c:numCache>
            </c:numRef>
          </c:val>
        </c:ser>
        <c:ser>
          <c:idx val="5"/>
          <c:order val="5"/>
          <c:tx>
            <c:strRef>
              <c:f>'34'!$I$21</c:f>
              <c:strCache>
                <c:ptCount val="1"/>
                <c:pt idx="0">
                  <c:v> Olomoucký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Lbls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'34'!$J$21:$K$21</c:f>
              <c:numCache>
                <c:formatCode>0.0%</c:formatCode>
                <c:ptCount val="2"/>
                <c:pt idx="0">
                  <c:v>5.6998074819407732E-2</c:v>
                </c:pt>
                <c:pt idx="1">
                  <c:v>6.6499968181496963E-2</c:v>
                </c:pt>
              </c:numCache>
            </c:numRef>
          </c:val>
        </c:ser>
        <c:ser>
          <c:idx val="6"/>
          <c:order val="6"/>
          <c:tx>
            <c:strRef>
              <c:f>'34'!$I$22</c:f>
              <c:strCache>
                <c:ptCount val="1"/>
                <c:pt idx="0">
                  <c:v> Zlínský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'34'!$J$22:$K$22</c:f>
              <c:numCache>
                <c:formatCode>0.0%</c:formatCode>
                <c:ptCount val="2"/>
                <c:pt idx="0">
                  <c:v>5.1434803066682647E-2</c:v>
                </c:pt>
                <c:pt idx="1">
                  <c:v>5.5690115204076143E-2</c:v>
                </c:pt>
              </c:numCache>
            </c:numRef>
          </c:val>
        </c:ser>
        <c:ser>
          <c:idx val="7"/>
          <c:order val="7"/>
          <c:tx>
            <c:strRef>
              <c:f>'34'!$I$23</c:f>
              <c:strCache>
                <c:ptCount val="1"/>
                <c:pt idx="0">
                  <c:v> Pardubický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'34'!$J$23:$K$23</c:f>
              <c:numCache>
                <c:formatCode>0.0%</c:formatCode>
                <c:ptCount val="2"/>
                <c:pt idx="0">
                  <c:v>4.7251429332458912E-2</c:v>
                </c:pt>
                <c:pt idx="1">
                  <c:v>4.8091645726810198E-2</c:v>
                </c:pt>
              </c:numCache>
            </c:numRef>
          </c:val>
        </c:ser>
        <c:ser>
          <c:idx val="8"/>
          <c:order val="8"/>
          <c:tx>
            <c:strRef>
              <c:f>'34'!$I$24</c:f>
              <c:strCache>
                <c:ptCount val="1"/>
                <c:pt idx="0">
                  <c:v> Plzeňský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'34'!$J$24:$K$24</c:f>
              <c:numCache>
                <c:formatCode>0.0%</c:formatCode>
                <c:ptCount val="2"/>
                <c:pt idx="0">
                  <c:v>4.6629501505940418E-2</c:v>
                </c:pt>
                <c:pt idx="1">
                  <c:v>5.6168271713843018E-2</c:v>
                </c:pt>
              </c:numCache>
            </c:numRef>
          </c:val>
        </c:ser>
        <c:ser>
          <c:idx val="9"/>
          <c:order val="9"/>
          <c:tx>
            <c:strRef>
              <c:f>'34'!$I$25</c:f>
              <c:strCache>
                <c:ptCount val="1"/>
                <c:pt idx="0">
                  <c:v> Vysočina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'34'!$J$25:$K$25</c:f>
              <c:numCache>
                <c:formatCode>0.0%</c:formatCode>
                <c:ptCount val="2"/>
                <c:pt idx="0">
                  <c:v>4.2207127214370192E-2</c:v>
                </c:pt>
                <c:pt idx="1">
                  <c:v>4.1159079506528418E-2</c:v>
                </c:pt>
              </c:numCache>
            </c:numRef>
          </c:val>
        </c:ser>
        <c:ser>
          <c:idx val="10"/>
          <c:order val="10"/>
          <c:tx>
            <c:strRef>
              <c:f>'34'!$I$26</c:f>
              <c:strCache>
                <c:ptCount val="1"/>
                <c:pt idx="0">
                  <c:v> Královéhradecký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'34'!$J$26:$K$26</c:f>
              <c:numCache>
                <c:formatCode>0.0%</c:formatCode>
                <c:ptCount val="2"/>
                <c:pt idx="0">
                  <c:v>4.1696062085072816E-2</c:v>
                </c:pt>
                <c:pt idx="1">
                  <c:v>4.1633720159605828E-2</c:v>
                </c:pt>
              </c:numCache>
            </c:numRef>
          </c:val>
        </c:ser>
        <c:ser>
          <c:idx val="11"/>
          <c:order val="11"/>
          <c:tx>
            <c:strRef>
              <c:f>'34'!$I$27</c:f>
              <c:strCache>
                <c:ptCount val="1"/>
                <c:pt idx="0">
                  <c:v> Liberecký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'34'!$J$27:$K$27</c:f>
              <c:numCache>
                <c:formatCode>0.0%</c:formatCode>
                <c:ptCount val="2"/>
                <c:pt idx="0">
                  <c:v>4.1516901962431678E-2</c:v>
                </c:pt>
                <c:pt idx="1">
                  <c:v>3.2763213732092421E-2</c:v>
                </c:pt>
              </c:numCache>
            </c:numRef>
          </c:val>
        </c:ser>
        <c:ser>
          <c:idx val="12"/>
          <c:order val="12"/>
          <c:tx>
            <c:strRef>
              <c:f>'34'!$I$28</c:f>
              <c:strCache>
                <c:ptCount val="1"/>
                <c:pt idx="0">
                  <c:v> Jihočeský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'34'!$J$28:$K$28</c:f>
              <c:numCache>
                <c:formatCode>0.0%</c:formatCode>
                <c:ptCount val="2"/>
                <c:pt idx="0">
                  <c:v>3.3245572382946252E-2</c:v>
                </c:pt>
                <c:pt idx="1">
                  <c:v>3.7623534019605123E-2</c:v>
                </c:pt>
              </c:numCache>
            </c:numRef>
          </c:val>
        </c:ser>
        <c:ser>
          <c:idx val="13"/>
          <c:order val="13"/>
          <c:tx>
            <c:strRef>
              <c:f>'34'!$I$29</c:f>
              <c:strCache>
                <c:ptCount val="1"/>
                <c:pt idx="0">
                  <c:v> Karlovarský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'34'!$J$15:$K$15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'34'!$J$29:$K$29</c:f>
              <c:numCache>
                <c:formatCode>0.0%</c:formatCode>
                <c:ptCount val="2"/>
                <c:pt idx="0">
                  <c:v>2.637931688206447E-2</c:v>
                </c:pt>
                <c:pt idx="1">
                  <c:v>3.0096788018804208E-2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784448"/>
        <c:axId val="407806720"/>
      </c:barChart>
      <c:catAx>
        <c:axId val="40778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407806720"/>
        <c:crosses val="autoZero"/>
        <c:auto val="1"/>
        <c:lblAlgn val="ctr"/>
        <c:lblOffset val="100"/>
        <c:noMultiLvlLbl val="0"/>
      </c:catAx>
      <c:valAx>
        <c:axId val="4078067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  <c:crossAx val="407784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'35'!$A$6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50000"/>
                <a:alpha val="80000"/>
              </a:schemeClr>
            </a:solidFill>
          </c:spPr>
          <c:invertIfNegative val="0"/>
          <c:cat>
            <c:strRef>
              <c:f>'35'!$B$5:$O$5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'35'!$B$6:$O$6</c:f>
              <c:numCache>
                <c:formatCode>#,##0</c:formatCode>
                <c:ptCount val="14"/>
                <c:pt idx="0">
                  <c:v>119</c:v>
                </c:pt>
                <c:pt idx="1">
                  <c:v>199</c:v>
                </c:pt>
                <c:pt idx="2">
                  <c:v>49</c:v>
                </c:pt>
                <c:pt idx="3">
                  <c:v>83</c:v>
                </c:pt>
                <c:pt idx="4">
                  <c:v>98</c:v>
                </c:pt>
                <c:pt idx="5">
                  <c:v>175</c:v>
                </c:pt>
                <c:pt idx="6">
                  <c:v>115</c:v>
                </c:pt>
                <c:pt idx="7">
                  <c:v>77</c:v>
                </c:pt>
                <c:pt idx="8">
                  <c:v>78</c:v>
                </c:pt>
                <c:pt idx="9">
                  <c:v>182</c:v>
                </c:pt>
                <c:pt idx="10">
                  <c:v>192</c:v>
                </c:pt>
                <c:pt idx="11">
                  <c:v>125</c:v>
                </c:pt>
                <c:pt idx="12">
                  <c:v>100</c:v>
                </c:pt>
                <c:pt idx="13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8027904"/>
        <c:axId val="408029440"/>
      </c:barChart>
      <c:catAx>
        <c:axId val="408027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408029440"/>
        <c:crosses val="autoZero"/>
        <c:auto val="1"/>
        <c:lblAlgn val="ctr"/>
        <c:lblOffset val="100"/>
        <c:noMultiLvlLbl val="0"/>
      </c:catAx>
      <c:valAx>
        <c:axId val="408029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4080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'35'!$A$7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  <a:alpha val="80000"/>
              </a:schemeClr>
            </a:solidFill>
          </c:spPr>
          <c:invertIfNegative val="0"/>
          <c:cat>
            <c:strRef>
              <c:f>'35'!$B$5:$O$5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'35'!$B$7:$O$7</c:f>
              <c:numCache>
                <c:formatCode>#,##0</c:formatCode>
                <c:ptCount val="14"/>
                <c:pt idx="0">
                  <c:v>321</c:v>
                </c:pt>
                <c:pt idx="1">
                  <c:v>886</c:v>
                </c:pt>
                <c:pt idx="2">
                  <c:v>198</c:v>
                </c:pt>
                <c:pt idx="3">
                  <c:v>244</c:v>
                </c:pt>
                <c:pt idx="4">
                  <c:v>304</c:v>
                </c:pt>
                <c:pt idx="5">
                  <c:v>463</c:v>
                </c:pt>
                <c:pt idx="6">
                  <c:v>388</c:v>
                </c:pt>
                <c:pt idx="7">
                  <c:v>282</c:v>
                </c:pt>
                <c:pt idx="8">
                  <c:v>340</c:v>
                </c:pt>
                <c:pt idx="9">
                  <c:v>1636</c:v>
                </c:pt>
                <c:pt idx="10">
                  <c:v>631</c:v>
                </c:pt>
                <c:pt idx="11">
                  <c:v>328</c:v>
                </c:pt>
                <c:pt idx="12">
                  <c:v>324</c:v>
                </c:pt>
                <c:pt idx="13">
                  <c:v>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8049152"/>
        <c:axId val="408050688"/>
      </c:barChart>
      <c:catAx>
        <c:axId val="408049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408050688"/>
        <c:crosses val="autoZero"/>
        <c:auto val="1"/>
        <c:lblAlgn val="ctr"/>
        <c:lblOffset val="100"/>
        <c:noMultiLvlLbl val="0"/>
      </c:catAx>
      <c:valAx>
        <c:axId val="408050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408049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'35'!$A$8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  <a:alpha val="80000"/>
              </a:schemeClr>
            </a:solidFill>
          </c:spPr>
          <c:invertIfNegative val="0"/>
          <c:cat>
            <c:strRef>
              <c:f>'35'!$B$5:$O$5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'35'!$B$8:$O$8</c:f>
              <c:numCache>
                <c:formatCode>#,##0</c:formatCode>
                <c:ptCount val="14"/>
                <c:pt idx="0">
                  <c:v>9317</c:v>
                </c:pt>
                <c:pt idx="1">
                  <c:v>24531</c:v>
                </c:pt>
                <c:pt idx="2">
                  <c:v>6021</c:v>
                </c:pt>
                <c:pt idx="3">
                  <c:v>9604</c:v>
                </c:pt>
                <c:pt idx="4">
                  <c:v>8793</c:v>
                </c:pt>
                <c:pt idx="5">
                  <c:v>18279</c:v>
                </c:pt>
                <c:pt idx="6">
                  <c:v>13149</c:v>
                </c:pt>
                <c:pt idx="7">
                  <c:v>11077</c:v>
                </c:pt>
                <c:pt idx="8">
                  <c:v>11670</c:v>
                </c:pt>
                <c:pt idx="9">
                  <c:v>38701</c:v>
                </c:pt>
                <c:pt idx="10">
                  <c:v>18291</c:v>
                </c:pt>
                <c:pt idx="11">
                  <c:v>12487</c:v>
                </c:pt>
                <c:pt idx="12">
                  <c:v>10512</c:v>
                </c:pt>
                <c:pt idx="13">
                  <c:v>10683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8058112"/>
        <c:axId val="408080384"/>
      </c:barChart>
      <c:catAx>
        <c:axId val="408058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408080384"/>
        <c:crosses val="autoZero"/>
        <c:auto val="1"/>
        <c:lblAlgn val="ctr"/>
        <c:lblOffset val="100"/>
        <c:noMultiLvlLbl val="0"/>
      </c:catAx>
      <c:valAx>
        <c:axId val="408080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40805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'35'!$A$9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  <a:alpha val="80000"/>
              </a:schemeClr>
            </a:solidFill>
          </c:spPr>
          <c:invertIfNegative val="0"/>
          <c:cat>
            <c:strRef>
              <c:f>'35'!$B$5:$O$5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'35'!$B$9:$O$9</c:f>
              <c:numCache>
                <c:formatCode>#,##0</c:formatCode>
                <c:ptCount val="14"/>
                <c:pt idx="0">
                  <c:v>97243</c:v>
                </c:pt>
                <c:pt idx="1">
                  <c:v>362392</c:v>
                </c:pt>
                <c:pt idx="2">
                  <c:v>79330</c:v>
                </c:pt>
                <c:pt idx="3">
                  <c:v>108469</c:v>
                </c:pt>
                <c:pt idx="4">
                  <c:v>83985</c:v>
                </c:pt>
                <c:pt idx="5">
                  <c:v>365218</c:v>
                </c:pt>
                <c:pt idx="6">
                  <c:v>175479</c:v>
                </c:pt>
                <c:pt idx="7">
                  <c:v>125340</c:v>
                </c:pt>
                <c:pt idx="8">
                  <c:v>147658</c:v>
                </c:pt>
                <c:pt idx="9">
                  <c:v>384318</c:v>
                </c:pt>
                <c:pt idx="10">
                  <c:v>236976</c:v>
                </c:pt>
                <c:pt idx="11">
                  <c:v>212776</c:v>
                </c:pt>
                <c:pt idx="12">
                  <c:v>106120</c:v>
                </c:pt>
                <c:pt idx="13">
                  <c:v>147295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8833024"/>
        <c:axId val="408838912"/>
      </c:barChart>
      <c:catAx>
        <c:axId val="408833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408838912"/>
        <c:crosses val="autoZero"/>
        <c:auto val="1"/>
        <c:lblAlgn val="ctr"/>
        <c:lblOffset val="100"/>
        <c:noMultiLvlLbl val="0"/>
      </c:catAx>
      <c:valAx>
        <c:axId val="408838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40883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'35'!$A$10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  <a:alpha val="80000"/>
              </a:schemeClr>
            </a:solidFill>
          </c:spPr>
          <c:invertIfNegative val="0"/>
          <c:cat>
            <c:strRef>
              <c:f>'35'!$B$5:$O$5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'35'!$B$10:$O$10</c:f>
              <c:numCache>
                <c:formatCode>#,##0</c:formatCode>
                <c:ptCount val="14"/>
                <c:pt idx="0">
                  <c:v>11</c:v>
                </c:pt>
                <c:pt idx="1">
                  <c:v>23</c:v>
                </c:pt>
                <c:pt idx="2">
                  <c:v>5</c:v>
                </c:pt>
                <c:pt idx="3">
                  <c:v>17</c:v>
                </c:pt>
                <c:pt idx="4">
                  <c:v>7</c:v>
                </c:pt>
                <c:pt idx="5">
                  <c:v>22</c:v>
                </c:pt>
                <c:pt idx="6">
                  <c:v>12</c:v>
                </c:pt>
                <c:pt idx="7">
                  <c:v>9</c:v>
                </c:pt>
                <c:pt idx="8">
                  <c:v>11</c:v>
                </c:pt>
                <c:pt idx="9">
                  <c:v>26</c:v>
                </c:pt>
                <c:pt idx="10">
                  <c:v>23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8858624"/>
        <c:axId val="408860160"/>
      </c:barChart>
      <c:catAx>
        <c:axId val="408858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408860160"/>
        <c:crosses val="autoZero"/>
        <c:auto val="1"/>
        <c:lblAlgn val="ctr"/>
        <c:lblOffset val="100"/>
        <c:noMultiLvlLbl val="0"/>
      </c:catAx>
      <c:valAx>
        <c:axId val="4088601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408858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'35'!$A$11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tx1">
                <a:lumMod val="50000"/>
                <a:lumOff val="50000"/>
                <a:alpha val="80000"/>
              </a:schemeClr>
            </a:solidFill>
          </c:spPr>
          <c:invertIfNegative val="0"/>
          <c:cat>
            <c:strRef>
              <c:f>'35'!$B$5:$O$5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'35'!$B$11:$O$11</c:f>
              <c:numCache>
                <c:formatCode>#,##0</c:formatCode>
                <c:ptCount val="14"/>
                <c:pt idx="0">
                  <c:v>107011</c:v>
                </c:pt>
                <c:pt idx="1">
                  <c:v>388031</c:v>
                </c:pt>
                <c:pt idx="2">
                  <c:v>85603</c:v>
                </c:pt>
                <c:pt idx="3">
                  <c:v>118417</c:v>
                </c:pt>
                <c:pt idx="4">
                  <c:v>93187</c:v>
                </c:pt>
                <c:pt idx="5">
                  <c:v>384157</c:v>
                </c:pt>
                <c:pt idx="6">
                  <c:v>189143</c:v>
                </c:pt>
                <c:pt idx="7">
                  <c:v>136785</c:v>
                </c:pt>
                <c:pt idx="8">
                  <c:v>159757</c:v>
                </c:pt>
                <c:pt idx="9">
                  <c:v>424863</c:v>
                </c:pt>
                <c:pt idx="10">
                  <c:v>256113</c:v>
                </c:pt>
                <c:pt idx="11">
                  <c:v>225726</c:v>
                </c:pt>
                <c:pt idx="12">
                  <c:v>117067</c:v>
                </c:pt>
                <c:pt idx="13">
                  <c:v>158397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232128"/>
        <c:axId val="409233664"/>
      </c:barChart>
      <c:catAx>
        <c:axId val="409232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409233664"/>
        <c:crosses val="autoZero"/>
        <c:auto val="1"/>
        <c:lblAlgn val="ctr"/>
        <c:lblOffset val="100"/>
        <c:noMultiLvlLbl val="0"/>
      </c:catAx>
      <c:valAx>
        <c:axId val="409233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409232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06088905023596E-2"/>
          <c:y val="2.722084739407574E-2"/>
          <c:w val="0.6835597060701275"/>
          <c:h val="0.89212223472065988"/>
        </c:manualLayout>
      </c:layout>
      <c:lineChart>
        <c:grouping val="standard"/>
        <c:varyColors val="0"/>
        <c:ser>
          <c:idx val="0"/>
          <c:order val="0"/>
          <c:tx>
            <c:strRef>
              <c:f>'36'!$B$27</c:f>
              <c:strCache>
                <c:ptCount val="1"/>
                <c:pt idx="0">
                  <c:v> Jihočeský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'36'!$B$28:$B$37</c:f>
              <c:numCache>
                <c:formatCode>#,##0</c:formatCode>
                <c:ptCount val="10"/>
                <c:pt idx="0">
                  <c:v>330.309144</c:v>
                </c:pt>
                <c:pt idx="1">
                  <c:v>302.93084228815121</c:v>
                </c:pt>
                <c:pt idx="2">
                  <c:v>310.90603887456615</c:v>
                </c:pt>
                <c:pt idx="3">
                  <c:v>266.65683509880415</c:v>
                </c:pt>
                <c:pt idx="4">
                  <c:v>266.97294206215321</c:v>
                </c:pt>
                <c:pt idx="5">
                  <c:v>267.00997620683597</c:v>
                </c:pt>
                <c:pt idx="6">
                  <c:v>237.60887250261194</c:v>
                </c:pt>
                <c:pt idx="7">
                  <c:v>256.49098662569412</c:v>
                </c:pt>
                <c:pt idx="8">
                  <c:v>274.84591988778703</c:v>
                </c:pt>
                <c:pt idx="9">
                  <c:v>279.91385512014267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'36'!$C$27</c:f>
              <c:strCache>
                <c:ptCount val="1"/>
                <c:pt idx="0">
                  <c:v> Jihomoravský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'36'!$C$28:$C$37</c:f>
              <c:numCache>
                <c:formatCode>#,##0</c:formatCode>
                <c:ptCount val="10"/>
                <c:pt idx="0">
                  <c:v>1205.0766999999998</c:v>
                </c:pt>
                <c:pt idx="1">
                  <c:v>1165.5074973861369</c:v>
                </c:pt>
                <c:pt idx="2">
                  <c:v>1248.7110388745662</c:v>
                </c:pt>
                <c:pt idx="3">
                  <c:v>1110.0808350988043</c:v>
                </c:pt>
                <c:pt idx="4">
                  <c:v>1110.3409420621533</c:v>
                </c:pt>
                <c:pt idx="5">
                  <c:v>1122.6489762068361</c:v>
                </c:pt>
                <c:pt idx="6">
                  <c:v>953.537872502612</c:v>
                </c:pt>
                <c:pt idx="7">
                  <c:v>1034.957986625694</c:v>
                </c:pt>
                <c:pt idx="8">
                  <c:v>1087.0979198877869</c:v>
                </c:pt>
                <c:pt idx="9">
                  <c:v>1125.2696786804322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'36'!$D$27</c:f>
              <c:strCache>
                <c:ptCount val="1"/>
                <c:pt idx="0">
                  <c:v> Karlovarský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'36'!$D$28:$D$37</c:f>
              <c:numCache>
                <c:formatCode>#,##0</c:formatCode>
                <c:ptCount val="10"/>
                <c:pt idx="0">
                  <c:v>249.17195254241477</c:v>
                </c:pt>
                <c:pt idx="1">
                  <c:v>225.01010005300247</c:v>
                </c:pt>
                <c:pt idx="2">
                  <c:v>253.16203887456615</c:v>
                </c:pt>
                <c:pt idx="3">
                  <c:v>227.27683509880418</c:v>
                </c:pt>
                <c:pt idx="4">
                  <c:v>231.03194206215321</c:v>
                </c:pt>
                <c:pt idx="5">
                  <c:v>223.63997620683602</c:v>
                </c:pt>
                <c:pt idx="6">
                  <c:v>195.81287250261195</c:v>
                </c:pt>
                <c:pt idx="7">
                  <c:v>206.74598662569414</c:v>
                </c:pt>
                <c:pt idx="8">
                  <c:v>218.59291988778699</c:v>
                </c:pt>
                <c:pt idx="9">
                  <c:v>222.10284642420908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'36'!$E$27</c:f>
              <c:strCache>
                <c:ptCount val="1"/>
                <c:pt idx="0">
                  <c:v> Královéhradecký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'36'!$E$28:$E$37</c:f>
              <c:numCache>
                <c:formatCode>#,##0</c:formatCode>
                <c:ptCount val="10"/>
                <c:pt idx="0">
                  <c:v>363.25162667403316</c:v>
                </c:pt>
                <c:pt idx="1">
                  <c:v>340.35196520069883</c:v>
                </c:pt>
                <c:pt idx="2">
                  <c:v>363.12303887456613</c:v>
                </c:pt>
                <c:pt idx="3">
                  <c:v>330.93283509880416</c:v>
                </c:pt>
                <c:pt idx="4">
                  <c:v>338.0239420621532</c:v>
                </c:pt>
                <c:pt idx="5">
                  <c:v>332.145976206836</c:v>
                </c:pt>
                <c:pt idx="6">
                  <c:v>295.30887250261196</c:v>
                </c:pt>
                <c:pt idx="7">
                  <c:v>303.66698662569416</c:v>
                </c:pt>
                <c:pt idx="8">
                  <c:v>325.844919887787</c:v>
                </c:pt>
                <c:pt idx="9">
                  <c:v>351.06345530495935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'36'!$F$27</c:f>
              <c:strCache>
                <c:ptCount val="1"/>
                <c:pt idx="0">
                  <c:v> Liberecký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'36'!$F$28:$F$37</c:f>
              <c:numCache>
                <c:formatCode>#,##0</c:formatCode>
                <c:ptCount val="10"/>
                <c:pt idx="0">
                  <c:v>347.37736922288542</c:v>
                </c:pt>
                <c:pt idx="1">
                  <c:v>298.02197365545948</c:v>
                </c:pt>
                <c:pt idx="2">
                  <c:v>383.34503887456617</c:v>
                </c:pt>
                <c:pt idx="3">
                  <c:v>344.76783509880414</c:v>
                </c:pt>
                <c:pt idx="4">
                  <c:v>348.58294206215317</c:v>
                </c:pt>
                <c:pt idx="5">
                  <c:v>357.82997620683602</c:v>
                </c:pt>
                <c:pt idx="6">
                  <c:v>301.83087250261195</c:v>
                </c:pt>
                <c:pt idx="7">
                  <c:v>321.82698662569413</c:v>
                </c:pt>
                <c:pt idx="8">
                  <c:v>340.25691988778703</c:v>
                </c:pt>
                <c:pt idx="9">
                  <c:v>349.5550017662523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'36'!$G$27</c:f>
              <c:strCache>
                <c:ptCount val="1"/>
                <c:pt idx="0">
                  <c:v> Moravskoslezský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'36'!$G$28:$G$37</c:f>
              <c:numCache>
                <c:formatCode>#,##0</c:formatCode>
                <c:ptCount val="10"/>
                <c:pt idx="0">
                  <c:v>953.2163611713778</c:v>
                </c:pt>
                <c:pt idx="1">
                  <c:v>927.37030180855493</c:v>
                </c:pt>
                <c:pt idx="2">
                  <c:v>1046.2070388745663</c:v>
                </c:pt>
                <c:pt idx="3">
                  <c:v>956.01683509880422</c:v>
                </c:pt>
                <c:pt idx="4">
                  <c:v>938.42694206215322</c:v>
                </c:pt>
                <c:pt idx="5">
                  <c:v>911.33697620683608</c:v>
                </c:pt>
                <c:pt idx="6">
                  <c:v>826.92887250261197</c:v>
                </c:pt>
                <c:pt idx="7">
                  <c:v>868.28898662569406</c:v>
                </c:pt>
                <c:pt idx="8">
                  <c:v>915.82291988778695</c:v>
                </c:pt>
                <c:pt idx="9">
                  <c:v>910.98990233157679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'36'!$H$27</c:f>
              <c:strCache>
                <c:ptCount val="1"/>
                <c:pt idx="0">
                  <c:v> Olomoucký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'36'!$H$28:$H$37</c:f>
              <c:numCache>
                <c:formatCode>#,##0</c:formatCode>
                <c:ptCount val="10"/>
                <c:pt idx="0">
                  <c:v>537.95489416355667</c:v>
                </c:pt>
                <c:pt idx="1">
                  <c:v>465.06465525732813</c:v>
                </c:pt>
                <c:pt idx="2">
                  <c:v>510.02803887456616</c:v>
                </c:pt>
                <c:pt idx="3">
                  <c:v>471.46983509880414</c:v>
                </c:pt>
                <c:pt idx="4">
                  <c:v>462.20494206215318</c:v>
                </c:pt>
                <c:pt idx="5">
                  <c:v>458.27197620683597</c:v>
                </c:pt>
                <c:pt idx="6">
                  <c:v>406.33187250261193</c:v>
                </c:pt>
                <c:pt idx="7">
                  <c:v>424.93598662569417</c:v>
                </c:pt>
                <c:pt idx="8">
                  <c:v>458.87691988778704</c:v>
                </c:pt>
                <c:pt idx="9">
                  <c:v>479.90002294161627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'36'!$I$27</c:f>
              <c:strCache>
                <c:ptCount val="1"/>
                <c:pt idx="0">
                  <c:v> Pardubický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'36'!$I$28:$I$37</c:f>
              <c:numCache>
                <c:formatCode>#,##0</c:formatCode>
                <c:ptCount val="10"/>
                <c:pt idx="0">
                  <c:v>382.18541349284038</c:v>
                </c:pt>
                <c:pt idx="1">
                  <c:v>362.99444617259678</c:v>
                </c:pt>
                <c:pt idx="2">
                  <c:v>412.02003887456613</c:v>
                </c:pt>
                <c:pt idx="3">
                  <c:v>379.41883509880415</c:v>
                </c:pt>
                <c:pt idx="4">
                  <c:v>382.95294206215317</c:v>
                </c:pt>
                <c:pt idx="5">
                  <c:v>357.22597620683598</c:v>
                </c:pt>
                <c:pt idx="6">
                  <c:v>314.46887250261193</c:v>
                </c:pt>
                <c:pt idx="7">
                  <c:v>353.57898662569414</c:v>
                </c:pt>
                <c:pt idx="8">
                  <c:v>368.89491988778701</c:v>
                </c:pt>
                <c:pt idx="9">
                  <c:v>397.83733143096401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'36'!$J$27</c:f>
              <c:strCache>
                <c:ptCount val="1"/>
                <c:pt idx="0">
                  <c:v> Plzeňský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'36'!$J$28:$J$37</c:f>
              <c:numCache>
                <c:formatCode>#,##0</c:formatCode>
                <c:ptCount val="10"/>
                <c:pt idx="0">
                  <c:v>427.42965880117202</c:v>
                </c:pt>
                <c:pt idx="1">
                  <c:v>384.04370700386318</c:v>
                </c:pt>
                <c:pt idx="2">
                  <c:v>444.32903887456615</c:v>
                </c:pt>
                <c:pt idx="3">
                  <c:v>393.45583509880413</c:v>
                </c:pt>
                <c:pt idx="4">
                  <c:v>389.33294206215317</c:v>
                </c:pt>
                <c:pt idx="5">
                  <c:v>384.71397620683598</c:v>
                </c:pt>
                <c:pt idx="6">
                  <c:v>343.03387250261193</c:v>
                </c:pt>
                <c:pt idx="7">
                  <c:v>358.32698662569413</c:v>
                </c:pt>
                <c:pt idx="8">
                  <c:v>379.67791988778703</c:v>
                </c:pt>
                <c:pt idx="9">
                  <c:v>392.60095842059661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'36'!$K$27</c:f>
              <c:strCache>
                <c:ptCount val="1"/>
                <c:pt idx="0">
                  <c:v> Hlavní město Praha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'36'!$K$28:$K$37</c:f>
              <c:numCache>
                <c:formatCode>#,##0</c:formatCode>
                <c:ptCount val="10"/>
                <c:pt idx="0">
                  <c:v>1009.583226847061</c:v>
                </c:pt>
                <c:pt idx="1">
                  <c:v>986.43126677839712</c:v>
                </c:pt>
                <c:pt idx="2">
                  <c:v>1086.9650388745661</c:v>
                </c:pt>
                <c:pt idx="3">
                  <c:v>927.42183509880419</c:v>
                </c:pt>
                <c:pt idx="4">
                  <c:v>948.46294206215327</c:v>
                </c:pt>
                <c:pt idx="5">
                  <c:v>968.41997620683605</c:v>
                </c:pt>
                <c:pt idx="6">
                  <c:v>796.96987250261191</c:v>
                </c:pt>
                <c:pt idx="7">
                  <c:v>820.34098662569409</c:v>
                </c:pt>
                <c:pt idx="8">
                  <c:v>886.344919887787</c:v>
                </c:pt>
                <c:pt idx="9">
                  <c:v>912.22504782138594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'36'!$L$27</c:f>
              <c:strCache>
                <c:ptCount val="1"/>
                <c:pt idx="0">
                  <c:v> Středočeský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'36'!$L$28:$L$37</c:f>
              <c:numCache>
                <c:formatCode>#,##0</c:formatCode>
                <c:ptCount val="10"/>
                <c:pt idx="0">
                  <c:v>986.13515029520192</c:v>
                </c:pt>
                <c:pt idx="1">
                  <c:v>926.20279476493465</c:v>
                </c:pt>
                <c:pt idx="2">
                  <c:v>1037.7280388745662</c:v>
                </c:pt>
                <c:pt idx="3">
                  <c:v>945.24983509880417</c:v>
                </c:pt>
                <c:pt idx="4">
                  <c:v>985.04694206215322</c:v>
                </c:pt>
                <c:pt idx="5">
                  <c:v>1026.8499762068361</c:v>
                </c:pt>
                <c:pt idx="6">
                  <c:v>933.27687250261192</c:v>
                </c:pt>
                <c:pt idx="7">
                  <c:v>963.11898662569411</c:v>
                </c:pt>
                <c:pt idx="8">
                  <c:v>1035.4359198877869</c:v>
                </c:pt>
                <c:pt idx="9">
                  <c:v>1077.7049398817649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'36'!$M$27</c:f>
              <c:strCache>
                <c:ptCount val="1"/>
                <c:pt idx="0">
                  <c:v> Ústecký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'36'!$M$28:$M$37</c:f>
              <c:numCache>
                <c:formatCode>#,##0</c:formatCode>
                <c:ptCount val="10"/>
                <c:pt idx="0">
                  <c:v>853.45119999999997</c:v>
                </c:pt>
                <c:pt idx="1">
                  <c:v>756.15380000000005</c:v>
                </c:pt>
                <c:pt idx="2">
                  <c:v>811.07203887456626</c:v>
                </c:pt>
                <c:pt idx="3">
                  <c:v>753.13683509880423</c:v>
                </c:pt>
                <c:pt idx="4">
                  <c:v>777.95894206215326</c:v>
                </c:pt>
                <c:pt idx="5">
                  <c:v>881.43897620683606</c:v>
                </c:pt>
                <c:pt idx="6">
                  <c:v>785.80087250261192</c:v>
                </c:pt>
                <c:pt idx="7">
                  <c:v>860.11298662569413</c:v>
                </c:pt>
                <c:pt idx="8">
                  <c:v>1098.317919887787</c:v>
                </c:pt>
                <c:pt idx="9">
                  <c:v>1131.9939891683503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'36'!$N$27</c:f>
              <c:strCache>
                <c:ptCount val="1"/>
                <c:pt idx="0">
                  <c:v> Vysočina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'36'!$N$28:$N$37</c:f>
              <c:numCache>
                <c:formatCode>#,##0</c:formatCode>
                <c:ptCount val="10"/>
                <c:pt idx="0">
                  <c:v>396.64327776750144</c:v>
                </c:pt>
                <c:pt idx="1">
                  <c:v>375.45449642958232</c:v>
                </c:pt>
                <c:pt idx="2">
                  <c:v>419.00003887456614</c:v>
                </c:pt>
                <c:pt idx="3">
                  <c:v>375.92183509880414</c:v>
                </c:pt>
                <c:pt idx="4">
                  <c:v>383.4539420621532</c:v>
                </c:pt>
                <c:pt idx="5">
                  <c:v>382.48097620683598</c:v>
                </c:pt>
                <c:pt idx="6">
                  <c:v>328.19187250261194</c:v>
                </c:pt>
                <c:pt idx="7">
                  <c:v>329.97098662569414</c:v>
                </c:pt>
                <c:pt idx="8">
                  <c:v>348.844919887787</c:v>
                </c:pt>
                <c:pt idx="9">
                  <c:v>355.36641062466811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'36'!$O$27</c:f>
              <c:strCache>
                <c:ptCount val="1"/>
                <c:pt idx="0">
                  <c:v> Zlínský</c:v>
                </c:pt>
              </c:strCache>
            </c:strRef>
          </c:tx>
          <c:marker>
            <c:symbol val="none"/>
          </c:marker>
          <c:cat>
            <c:numRef>
              <c:f>'36'!$A$28:$A$37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'36'!$O$28:$O$37</c:f>
              <c:numCache>
                <c:formatCode>#,##0</c:formatCode>
                <c:ptCount val="10"/>
                <c:pt idx="0">
                  <c:v>463.40448744817581</c:v>
                </c:pt>
                <c:pt idx="1">
                  <c:v>428.37356207587885</c:v>
                </c:pt>
                <c:pt idx="2">
                  <c:v>475.42303887456615</c:v>
                </c:pt>
                <c:pt idx="3">
                  <c:v>449.35683509880414</c:v>
                </c:pt>
                <c:pt idx="4">
                  <c:v>447.02594206215321</c:v>
                </c:pt>
                <c:pt idx="5">
                  <c:v>450.43497620683598</c:v>
                </c:pt>
                <c:pt idx="6">
                  <c:v>384.00487250261193</c:v>
                </c:pt>
                <c:pt idx="7">
                  <c:v>389.24398662569416</c:v>
                </c:pt>
                <c:pt idx="8">
                  <c:v>420.15791988778705</c:v>
                </c:pt>
                <c:pt idx="9">
                  <c:v>433.05959417613718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864832"/>
        <c:axId val="405866368"/>
      </c:lineChart>
      <c:catAx>
        <c:axId val="405864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5866368"/>
        <c:crosses val="autoZero"/>
        <c:auto val="1"/>
        <c:lblAlgn val="ctr"/>
        <c:lblOffset val="100"/>
        <c:noMultiLvlLbl val="0"/>
      </c:catAx>
      <c:valAx>
        <c:axId val="405866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58648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766742193791751"/>
          <c:y val="2.4684664416947881E-2"/>
          <c:w val="0.18961397710818739"/>
          <c:h val="0.9172973378327709"/>
        </c:manualLayout>
      </c:layout>
      <c:overlay val="0"/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06088905023596E-2"/>
          <c:y val="2.4335092792131068E-2"/>
          <c:w val="0.6962783070240226"/>
          <c:h val="0.895008309475984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'37'!$B$27</c:f>
              <c:strCache>
                <c:ptCount val="1"/>
                <c:pt idx="0">
                  <c:v> Jihočeský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'37'!$B$28:$B$37</c:f>
              <c:numCache>
                <c:formatCode>#,##0</c:formatCode>
                <c:ptCount val="10"/>
                <c:pt idx="0">
                  <c:v>3485.5727089999996</c:v>
                </c:pt>
                <c:pt idx="1">
                  <c:v>3200.4357776910001</c:v>
                </c:pt>
                <c:pt idx="2">
                  <c:v>3292.6368374199678</c:v>
                </c:pt>
                <c:pt idx="3">
                  <c:v>2829.9580914064645</c:v>
                </c:pt>
                <c:pt idx="4">
                  <c:v>2828.7958862934156</c:v>
                </c:pt>
                <c:pt idx="5">
                  <c:v>2839.0679271385648</c:v>
                </c:pt>
                <c:pt idx="6">
                  <c:v>2525.3859405851535</c:v>
                </c:pt>
                <c:pt idx="7">
                  <c:v>2730.2180524125793</c:v>
                </c:pt>
                <c:pt idx="8">
                  <c:v>2937.2289939092698</c:v>
                </c:pt>
                <c:pt idx="9">
                  <c:v>2988.0864450478575</c:v>
                </c:pt>
              </c:numCache>
            </c:numRef>
          </c:val>
        </c:ser>
        <c:ser>
          <c:idx val="1"/>
          <c:order val="1"/>
          <c:tx>
            <c:strRef>
              <c:f>'37'!$C$27</c:f>
              <c:strCache>
                <c:ptCount val="1"/>
                <c:pt idx="0">
                  <c:v> Jihomoravský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'37'!$C$28:$C$37</c:f>
              <c:numCache>
                <c:formatCode>#,##0</c:formatCode>
                <c:ptCount val="10"/>
                <c:pt idx="0">
                  <c:v>12739.986358</c:v>
                </c:pt>
                <c:pt idx="1">
                  <c:v>12338.139410956001</c:v>
                </c:pt>
                <c:pt idx="2">
                  <c:v>13255.404837419968</c:v>
                </c:pt>
                <c:pt idx="3">
                  <c:v>11787.208091406465</c:v>
                </c:pt>
                <c:pt idx="4">
                  <c:v>11780.324886293414</c:v>
                </c:pt>
                <c:pt idx="5">
                  <c:v>11957.158927138566</c:v>
                </c:pt>
                <c:pt idx="6">
                  <c:v>10141.374940585154</c:v>
                </c:pt>
                <c:pt idx="7">
                  <c:v>11029.419052412579</c:v>
                </c:pt>
                <c:pt idx="8">
                  <c:v>11621.44499390927</c:v>
                </c:pt>
                <c:pt idx="9">
                  <c:v>12010.297534693756</c:v>
                </c:pt>
              </c:numCache>
            </c:numRef>
          </c:val>
        </c:ser>
        <c:ser>
          <c:idx val="2"/>
          <c:order val="2"/>
          <c:tx>
            <c:strRef>
              <c:f>'37'!$D$27</c:f>
              <c:strCache>
                <c:ptCount val="1"/>
                <c:pt idx="0">
                  <c:v> Karlovarský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'37'!$D$28:$D$37</c:f>
              <c:numCache>
                <c:formatCode>#,##0</c:formatCode>
                <c:ptCount val="10"/>
                <c:pt idx="0">
                  <c:v>2629.9941042738474</c:v>
                </c:pt>
                <c:pt idx="1">
                  <c:v>2379.8104254462646</c:v>
                </c:pt>
                <c:pt idx="2">
                  <c:v>2677.3888374199678</c:v>
                </c:pt>
                <c:pt idx="3">
                  <c:v>2401.7980914064647</c:v>
                </c:pt>
                <c:pt idx="4">
                  <c:v>2439.0578862934153</c:v>
                </c:pt>
                <c:pt idx="5">
                  <c:v>2373.2309271385648</c:v>
                </c:pt>
                <c:pt idx="6">
                  <c:v>2082.6809405851536</c:v>
                </c:pt>
                <c:pt idx="7">
                  <c:v>2204.1930524125792</c:v>
                </c:pt>
                <c:pt idx="8">
                  <c:v>2337.4489939092696</c:v>
                </c:pt>
                <c:pt idx="9">
                  <c:v>2370.6704125037581</c:v>
                </c:pt>
              </c:numCache>
            </c:numRef>
          </c:val>
        </c:ser>
        <c:ser>
          <c:idx val="3"/>
          <c:order val="3"/>
          <c:tx>
            <c:strRef>
              <c:f>'37'!$E$27</c:f>
              <c:strCache>
                <c:ptCount val="1"/>
                <c:pt idx="0">
                  <c:v> Královéhradecký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'37'!$E$28:$E$37</c:f>
              <c:numCache>
                <c:formatCode>#,##0</c:formatCode>
                <c:ptCount val="10"/>
                <c:pt idx="0">
                  <c:v>3832.2357609997634</c:v>
                </c:pt>
                <c:pt idx="1">
                  <c:v>3592.0106516531509</c:v>
                </c:pt>
                <c:pt idx="2">
                  <c:v>3846.7638374199678</c:v>
                </c:pt>
                <c:pt idx="3">
                  <c:v>3503.1260914064646</c:v>
                </c:pt>
                <c:pt idx="4">
                  <c:v>3569.1478862934155</c:v>
                </c:pt>
                <c:pt idx="5">
                  <c:v>3525.5159271385646</c:v>
                </c:pt>
                <c:pt idx="6">
                  <c:v>3140.8189405851535</c:v>
                </c:pt>
                <c:pt idx="7">
                  <c:v>3236.7490524125792</c:v>
                </c:pt>
                <c:pt idx="8">
                  <c:v>3483.8379939092697</c:v>
                </c:pt>
                <c:pt idx="9">
                  <c:v>3747.0119206237578</c:v>
                </c:pt>
              </c:numCache>
            </c:numRef>
          </c:val>
        </c:ser>
        <c:ser>
          <c:idx val="4"/>
          <c:order val="4"/>
          <c:tx>
            <c:strRef>
              <c:f>'37'!$F$27</c:f>
              <c:strCache>
                <c:ptCount val="1"/>
                <c:pt idx="0">
                  <c:v> Liberecký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'37'!$F$28:$F$37</c:f>
              <c:numCache>
                <c:formatCode>#,##0</c:formatCode>
                <c:ptCount val="10"/>
                <c:pt idx="0">
                  <c:v>3612.1333670057079</c:v>
                </c:pt>
                <c:pt idx="1">
                  <c:v>3141.8974195183509</c:v>
                </c:pt>
                <c:pt idx="2">
                  <c:v>4054.7478374199677</c:v>
                </c:pt>
                <c:pt idx="3">
                  <c:v>3643.7890914064646</c:v>
                </c:pt>
                <c:pt idx="4">
                  <c:v>3680.2348862934155</c:v>
                </c:pt>
                <c:pt idx="5">
                  <c:v>3796.4419271385646</c:v>
                </c:pt>
                <c:pt idx="6">
                  <c:v>3210.2309405851538</c:v>
                </c:pt>
                <c:pt idx="7">
                  <c:v>3430.3530524125795</c:v>
                </c:pt>
                <c:pt idx="8">
                  <c:v>3637.8319939092694</c:v>
                </c:pt>
                <c:pt idx="9">
                  <c:v>3731.0284807037574</c:v>
                </c:pt>
              </c:numCache>
            </c:numRef>
          </c:val>
        </c:ser>
        <c:ser>
          <c:idx val="5"/>
          <c:order val="5"/>
          <c:tx>
            <c:strRef>
              <c:f>'37'!$G$27</c:f>
              <c:strCache>
                <c:ptCount val="1"/>
                <c:pt idx="0">
                  <c:v> Moravskoslezský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'37'!$G$28:$G$37</c:f>
              <c:numCache>
                <c:formatCode>#,##0</c:formatCode>
                <c:ptCount val="10"/>
                <c:pt idx="0">
                  <c:v>10067.662511959999</c:v>
                </c:pt>
                <c:pt idx="1">
                  <c:v>9818.1985910540006</c:v>
                </c:pt>
                <c:pt idx="2">
                  <c:v>11106.909837419968</c:v>
                </c:pt>
                <c:pt idx="3">
                  <c:v>10150.466091406464</c:v>
                </c:pt>
                <c:pt idx="4">
                  <c:v>9964.7608862934158</c:v>
                </c:pt>
                <c:pt idx="5">
                  <c:v>9700.5319271385652</c:v>
                </c:pt>
                <c:pt idx="6">
                  <c:v>8793.2009405851531</c:v>
                </c:pt>
                <c:pt idx="7">
                  <c:v>9255.9870524125781</c:v>
                </c:pt>
                <c:pt idx="8">
                  <c:v>9791.2839939092701</c:v>
                </c:pt>
                <c:pt idx="9">
                  <c:v>9721.1217601837561</c:v>
                </c:pt>
              </c:numCache>
            </c:numRef>
          </c:val>
        </c:ser>
        <c:ser>
          <c:idx val="6"/>
          <c:order val="6"/>
          <c:tx>
            <c:strRef>
              <c:f>'37'!$H$27</c:f>
              <c:strCache>
                <c:ptCount val="1"/>
                <c:pt idx="0">
                  <c:v> Olomoucký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'37'!$H$28:$H$37</c:f>
              <c:numCache>
                <c:formatCode>#,##0</c:formatCode>
                <c:ptCount val="10"/>
                <c:pt idx="0">
                  <c:v>5681.91701749</c:v>
                </c:pt>
                <c:pt idx="1">
                  <c:v>4922.5742024299998</c:v>
                </c:pt>
                <c:pt idx="2">
                  <c:v>5414.8668374199669</c:v>
                </c:pt>
                <c:pt idx="3">
                  <c:v>5006.6720914064645</c:v>
                </c:pt>
                <c:pt idx="4">
                  <c:v>4907.9928862934157</c:v>
                </c:pt>
                <c:pt idx="5">
                  <c:v>4879.3449271385653</c:v>
                </c:pt>
                <c:pt idx="6">
                  <c:v>4321.619940585153</c:v>
                </c:pt>
                <c:pt idx="7">
                  <c:v>4529.5430524125786</c:v>
                </c:pt>
                <c:pt idx="8">
                  <c:v>4906.1419939092693</c:v>
                </c:pt>
                <c:pt idx="9">
                  <c:v>5122.1325402737584</c:v>
                </c:pt>
              </c:numCache>
            </c:numRef>
          </c:val>
        </c:ser>
        <c:ser>
          <c:idx val="7"/>
          <c:order val="7"/>
          <c:tx>
            <c:strRef>
              <c:f>'37'!$I$27</c:f>
              <c:strCache>
                <c:ptCount val="1"/>
                <c:pt idx="0">
                  <c:v> Pardubický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'37'!$I$28:$I$37</c:f>
              <c:numCache>
                <c:formatCode>#,##0</c:formatCode>
                <c:ptCount val="10"/>
                <c:pt idx="0">
                  <c:v>4032.206914560682</c:v>
                </c:pt>
                <c:pt idx="1">
                  <c:v>3831.1300726238674</c:v>
                </c:pt>
                <c:pt idx="2">
                  <c:v>4365.0638374199671</c:v>
                </c:pt>
                <c:pt idx="3">
                  <c:v>4016.7570914064645</c:v>
                </c:pt>
                <c:pt idx="4">
                  <c:v>4043.5928862934156</c:v>
                </c:pt>
                <c:pt idx="5">
                  <c:v>3791.9289271385646</c:v>
                </c:pt>
                <c:pt idx="6">
                  <c:v>3344.6399405851535</c:v>
                </c:pt>
                <c:pt idx="7">
                  <c:v>3769.2370524125795</c:v>
                </c:pt>
                <c:pt idx="8">
                  <c:v>3944.3669939092697</c:v>
                </c:pt>
                <c:pt idx="9">
                  <c:v>4246.3764858537588</c:v>
                </c:pt>
              </c:numCache>
            </c:numRef>
          </c:val>
        </c:ser>
        <c:ser>
          <c:idx val="8"/>
          <c:order val="8"/>
          <c:tx>
            <c:strRef>
              <c:f>'37'!$J$27</c:f>
              <c:strCache>
                <c:ptCount val="1"/>
                <c:pt idx="0">
                  <c:v> Plzeňský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'37'!$J$28:$J$37</c:f>
              <c:numCache>
                <c:formatCode>#,##0</c:formatCode>
                <c:ptCount val="10"/>
                <c:pt idx="0">
                  <c:v>4511.492851297181</c:v>
                </c:pt>
                <c:pt idx="1">
                  <c:v>4061.0106390810256</c:v>
                </c:pt>
                <c:pt idx="2">
                  <c:v>4698.6408374199673</c:v>
                </c:pt>
                <c:pt idx="3">
                  <c:v>4157.6860914064637</c:v>
                </c:pt>
                <c:pt idx="4">
                  <c:v>4110.1798862934156</c:v>
                </c:pt>
                <c:pt idx="5">
                  <c:v>4081.6949271385647</c:v>
                </c:pt>
                <c:pt idx="6">
                  <c:v>3648.5009405851538</c:v>
                </c:pt>
                <c:pt idx="7">
                  <c:v>3819.7370524125795</c:v>
                </c:pt>
                <c:pt idx="8">
                  <c:v>4059.7099939092695</c:v>
                </c:pt>
                <c:pt idx="9">
                  <c:v>4190.4948185837584</c:v>
                </c:pt>
              </c:numCache>
            </c:numRef>
          </c:val>
        </c:ser>
        <c:ser>
          <c:idx val="9"/>
          <c:order val="9"/>
          <c:tx>
            <c:strRef>
              <c:f>'37'!$K$27</c:f>
              <c:strCache>
                <c:ptCount val="1"/>
                <c:pt idx="0">
                  <c:v> Hlavní město Praha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'37'!$K$28:$K$37</c:f>
              <c:numCache>
                <c:formatCode>#,##0</c:formatCode>
                <c:ptCount val="10"/>
                <c:pt idx="0">
                  <c:v>10648.827924000001</c:v>
                </c:pt>
                <c:pt idx="1">
                  <c:v>10392.810165999999</c:v>
                </c:pt>
                <c:pt idx="2">
                  <c:v>11502.141837419967</c:v>
                </c:pt>
                <c:pt idx="3">
                  <c:v>9801.625091406464</c:v>
                </c:pt>
                <c:pt idx="4">
                  <c:v>10009.679886293416</c:v>
                </c:pt>
                <c:pt idx="5">
                  <c:v>10275.621927138565</c:v>
                </c:pt>
                <c:pt idx="6">
                  <c:v>8451.9359405851537</c:v>
                </c:pt>
                <c:pt idx="7">
                  <c:v>8721.509052412579</c:v>
                </c:pt>
                <c:pt idx="8">
                  <c:v>9463.1649939092695</c:v>
                </c:pt>
                <c:pt idx="9">
                  <c:v>9721.0255715937583</c:v>
                </c:pt>
              </c:numCache>
            </c:numRef>
          </c:val>
        </c:ser>
        <c:ser>
          <c:idx val="10"/>
          <c:order val="10"/>
          <c:tx>
            <c:strRef>
              <c:f>'37'!$L$27</c:f>
              <c:strCache>
                <c:ptCount val="1"/>
                <c:pt idx="0">
                  <c:v> Středočeský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'37'!$L$28:$L$37</c:f>
              <c:numCache>
                <c:formatCode>#,##0</c:formatCode>
                <c:ptCount val="10"/>
                <c:pt idx="0">
                  <c:v>10403.675297024363</c:v>
                </c:pt>
                <c:pt idx="1">
                  <c:v>9767.2498385773742</c:v>
                </c:pt>
                <c:pt idx="2">
                  <c:v>10973.640837419967</c:v>
                </c:pt>
                <c:pt idx="3">
                  <c:v>9988.4610914064651</c:v>
                </c:pt>
                <c:pt idx="4">
                  <c:v>10400.083886293414</c:v>
                </c:pt>
                <c:pt idx="5">
                  <c:v>10897.292927138566</c:v>
                </c:pt>
                <c:pt idx="6">
                  <c:v>9925.8219405851523</c:v>
                </c:pt>
                <c:pt idx="7">
                  <c:v>10268.005052412578</c:v>
                </c:pt>
                <c:pt idx="8">
                  <c:v>11072.511993909269</c:v>
                </c:pt>
                <c:pt idx="9">
                  <c:v>11502.843147363757</c:v>
                </c:pt>
              </c:numCache>
            </c:numRef>
          </c:val>
        </c:ser>
        <c:ser>
          <c:idx val="11"/>
          <c:order val="11"/>
          <c:tx>
            <c:strRef>
              <c:f>'37'!$M$27</c:f>
              <c:strCache>
                <c:ptCount val="1"/>
                <c:pt idx="0">
                  <c:v> Ústecký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'37'!$M$28:$M$37</c:f>
              <c:numCache>
                <c:formatCode>#,##0</c:formatCode>
                <c:ptCount val="10"/>
                <c:pt idx="0">
                  <c:v>9038.4543000000012</c:v>
                </c:pt>
                <c:pt idx="1">
                  <c:v>7973.5002000000013</c:v>
                </c:pt>
                <c:pt idx="2">
                  <c:v>8578.2638374199687</c:v>
                </c:pt>
                <c:pt idx="3">
                  <c:v>7959.7590914064649</c:v>
                </c:pt>
                <c:pt idx="4">
                  <c:v>8212.9418862934144</c:v>
                </c:pt>
                <c:pt idx="5">
                  <c:v>9361.0529271385658</c:v>
                </c:pt>
                <c:pt idx="6">
                  <c:v>8357.3099405851517</c:v>
                </c:pt>
                <c:pt idx="7">
                  <c:v>9170.6930524125783</c:v>
                </c:pt>
                <c:pt idx="8">
                  <c:v>11738.768993909269</c:v>
                </c:pt>
                <c:pt idx="9">
                  <c:v>12077.584808453759</c:v>
                </c:pt>
              </c:numCache>
            </c:numRef>
          </c:val>
        </c:ser>
        <c:ser>
          <c:idx val="12"/>
          <c:order val="12"/>
          <c:tx>
            <c:strRef>
              <c:f>'37'!$N$27</c:f>
              <c:strCache>
                <c:ptCount val="1"/>
                <c:pt idx="0">
                  <c:v> Vysočina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'37'!$N$28:$N$37</c:f>
              <c:numCache>
                <c:formatCode>#,##0</c:formatCode>
                <c:ptCount val="10"/>
                <c:pt idx="0">
                  <c:v>4190.8083606193904</c:v>
                </c:pt>
                <c:pt idx="1">
                  <c:v>3971.8316351701101</c:v>
                </c:pt>
                <c:pt idx="2">
                  <c:v>4447.853837419967</c:v>
                </c:pt>
                <c:pt idx="3">
                  <c:v>3989.2000914064647</c:v>
                </c:pt>
                <c:pt idx="4">
                  <c:v>4064.3678862934153</c:v>
                </c:pt>
                <c:pt idx="5">
                  <c:v>4071.3219271385647</c:v>
                </c:pt>
                <c:pt idx="6">
                  <c:v>3490.3999405851537</c:v>
                </c:pt>
                <c:pt idx="7">
                  <c:v>3516.5530524125793</c:v>
                </c:pt>
                <c:pt idx="8">
                  <c:v>3729.5669939092695</c:v>
                </c:pt>
                <c:pt idx="9">
                  <c:v>3793.0804367866576</c:v>
                </c:pt>
              </c:numCache>
            </c:numRef>
          </c:val>
        </c:ser>
        <c:ser>
          <c:idx val="13"/>
          <c:order val="13"/>
          <c:tx>
            <c:strRef>
              <c:f>'37'!$O$27</c:f>
              <c:strCache>
                <c:ptCount val="1"/>
                <c:pt idx="0">
                  <c:v> Zlínský</c:v>
                </c:pt>
              </c:strCache>
            </c:strRef>
          </c:tx>
          <c:invertIfNegative val="0"/>
          <c:cat>
            <c:numRef>
              <c:f>'37'!$A$28:$A$37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'37'!$O$28:$O$37</c:f>
              <c:numCache>
                <c:formatCode>#,##0</c:formatCode>
                <c:ptCount val="10"/>
                <c:pt idx="0">
                  <c:v>4897.36295281</c:v>
                </c:pt>
                <c:pt idx="1">
                  <c:v>4534.0214097119997</c:v>
                </c:pt>
                <c:pt idx="2">
                  <c:v>5046.804837419967</c:v>
                </c:pt>
                <c:pt idx="3">
                  <c:v>4771.4950914064648</c:v>
                </c:pt>
                <c:pt idx="4">
                  <c:v>4744.3908862934159</c:v>
                </c:pt>
                <c:pt idx="5">
                  <c:v>4796.1549271385647</c:v>
                </c:pt>
                <c:pt idx="6">
                  <c:v>4084.1599405851534</c:v>
                </c:pt>
                <c:pt idx="7">
                  <c:v>4148.7490524125797</c:v>
                </c:pt>
                <c:pt idx="8">
                  <c:v>4492.2109939092697</c:v>
                </c:pt>
                <c:pt idx="9">
                  <c:v>4622.2434402637582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0125056"/>
        <c:axId val="410126592"/>
      </c:barChart>
      <c:catAx>
        <c:axId val="410125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10126592"/>
        <c:crosses val="autoZero"/>
        <c:auto val="1"/>
        <c:lblAlgn val="ctr"/>
        <c:lblOffset val="100"/>
        <c:noMultiLvlLbl val="0"/>
      </c:catAx>
      <c:valAx>
        <c:axId val="410126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10125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25721367499972"/>
          <c:y val="6.7186377822175264E-3"/>
          <c:w val="0.15602418537110524"/>
          <c:h val="0.97329572609393988"/>
        </c:manualLayout>
      </c:layout>
      <c:overlay val="0"/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06088905023596E-2"/>
          <c:y val="3.0049751243781096E-2"/>
          <c:w val="0.6962783070240226"/>
          <c:h val="0.84253684635574411"/>
        </c:manualLayout>
      </c:layout>
      <c:lineChart>
        <c:grouping val="standard"/>
        <c:varyColors val="0"/>
        <c:ser>
          <c:idx val="0"/>
          <c:order val="0"/>
          <c:tx>
            <c:strRef>
              <c:f>'38'!$B$27</c:f>
              <c:strCache>
                <c:ptCount val="1"/>
                <c:pt idx="0">
                  <c:v> Jihočeský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'38'!$B$28:$B$37</c:f>
              <c:numCache>
                <c:formatCode>#,##0.0</c:formatCode>
                <c:ptCount val="10"/>
                <c:pt idx="0">
                  <c:v>8.8208113953775786</c:v>
                </c:pt>
                <c:pt idx="1">
                  <c:v>8.4635951100870432</c:v>
                </c:pt>
                <c:pt idx="2">
                  <c:v>7.2172350230414777</c:v>
                </c:pt>
                <c:pt idx="3">
                  <c:v>8.5557514080901189</c:v>
                </c:pt>
                <c:pt idx="4">
                  <c:v>8.2798862934124333</c:v>
                </c:pt>
                <c:pt idx="5">
                  <c:v>7.9230136986301352</c:v>
                </c:pt>
                <c:pt idx="6">
                  <c:v>9.2205479452054835</c:v>
                </c:pt>
                <c:pt idx="7">
                  <c:v>9.3605479452054912</c:v>
                </c:pt>
                <c:pt idx="8">
                  <c:v>8.4830601092896121</c:v>
                </c:pt>
                <c:pt idx="9">
                  <c:v>8.4599443164362516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'38'!$C$27</c:f>
              <c:strCache>
                <c:ptCount val="1"/>
                <c:pt idx="0">
                  <c:v> Jihomoravský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'38'!$C$28:$C$37</c:f>
              <c:numCache>
                <c:formatCode>#,##0.0</c:formatCode>
                <c:ptCount val="10"/>
                <c:pt idx="0">
                  <c:v>10.182749660116178</c:v>
                </c:pt>
                <c:pt idx="1">
                  <c:v>10.011902201740911</c:v>
                </c:pt>
                <c:pt idx="2">
                  <c:v>8.8249711981566801</c:v>
                </c:pt>
                <c:pt idx="3">
                  <c:v>9.8014938556067577</c:v>
                </c:pt>
                <c:pt idx="4">
                  <c:v>9.9110684711407728</c:v>
                </c:pt>
                <c:pt idx="5">
                  <c:v>9.5830136986301397</c:v>
                </c:pt>
                <c:pt idx="6">
                  <c:v>10.938082191780827</c:v>
                </c:pt>
                <c:pt idx="7">
                  <c:v>10.88328767123288</c:v>
                </c:pt>
                <c:pt idx="8">
                  <c:v>10.159289617486332</c:v>
                </c:pt>
                <c:pt idx="9">
                  <c:v>10.187891705069125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'38'!$D$27</c:f>
              <c:strCache>
                <c:ptCount val="1"/>
                <c:pt idx="0">
                  <c:v> Karlovarský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'38'!$D$28:$D$37</c:f>
              <c:numCache>
                <c:formatCode>#,##0.0</c:formatCode>
                <c:ptCount val="10"/>
                <c:pt idx="0">
                  <c:v>7.7764160795946111</c:v>
                </c:pt>
                <c:pt idx="1">
                  <c:v>7.4050620839733723</c:v>
                </c:pt>
                <c:pt idx="2">
                  <c:v>6.0526721710189442</c:v>
                </c:pt>
                <c:pt idx="3">
                  <c:v>7.658214285714287</c:v>
                </c:pt>
                <c:pt idx="4">
                  <c:v>6.9587866147571367</c:v>
                </c:pt>
                <c:pt idx="5">
                  <c:v>6.7093150684931455</c:v>
                </c:pt>
                <c:pt idx="6">
                  <c:v>8.3956164383561607</c:v>
                </c:pt>
                <c:pt idx="7">
                  <c:v>8.2572602739726122</c:v>
                </c:pt>
                <c:pt idx="8">
                  <c:v>7.674043715846989</c:v>
                </c:pt>
                <c:pt idx="9">
                  <c:v>7.657002688172045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'38'!$E$27</c:f>
              <c:strCache>
                <c:ptCount val="1"/>
                <c:pt idx="0">
                  <c:v> Královéhradecký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'38'!$E$28:$E$37</c:f>
              <c:numCache>
                <c:formatCode>#,##0.0</c:formatCode>
                <c:ptCount val="10"/>
                <c:pt idx="0">
                  <c:v>8.9446122234581633</c:v>
                </c:pt>
                <c:pt idx="1">
                  <c:v>8.5125185611879157</c:v>
                </c:pt>
                <c:pt idx="2">
                  <c:v>7.4240885816692268</c:v>
                </c:pt>
                <c:pt idx="3">
                  <c:v>8.5791660266257068</c:v>
                </c:pt>
                <c:pt idx="4">
                  <c:v>8.1907094302311219</c:v>
                </c:pt>
                <c:pt idx="5">
                  <c:v>8.1295890410958958</c:v>
                </c:pt>
                <c:pt idx="6">
                  <c:v>9.690136986301372</c:v>
                </c:pt>
                <c:pt idx="7">
                  <c:v>9.4657534246575334</c:v>
                </c:pt>
                <c:pt idx="8">
                  <c:v>8.7259562841529998</c:v>
                </c:pt>
                <c:pt idx="9">
                  <c:v>8.4900524833589319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'38'!$F$27</c:f>
              <c:strCache>
                <c:ptCount val="1"/>
                <c:pt idx="0">
                  <c:v> Liberecký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'38'!$F$28:$F$37</c:f>
              <c:numCache>
                <c:formatCode>#,##0.0</c:formatCode>
                <c:ptCount val="10"/>
                <c:pt idx="0">
                  <c:v>8.8395871956494876</c:v>
                </c:pt>
                <c:pt idx="1">
                  <c:v>8.347441756272401</c:v>
                </c:pt>
                <c:pt idx="2">
                  <c:v>7.1717345110087036</c:v>
                </c:pt>
                <c:pt idx="3">
                  <c:v>8.5059094982078864</c:v>
                </c:pt>
                <c:pt idx="4">
                  <c:v>7.9750268817204306</c:v>
                </c:pt>
                <c:pt idx="5">
                  <c:v>7.8575342465753453</c:v>
                </c:pt>
                <c:pt idx="6">
                  <c:v>9.5232876712328807</c:v>
                </c:pt>
                <c:pt idx="7">
                  <c:v>9.3180821917808085</c:v>
                </c:pt>
                <c:pt idx="8">
                  <c:v>8.541803278688521</c:v>
                </c:pt>
                <c:pt idx="9">
                  <c:v>8.4881995647721453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'38'!$G$27</c:f>
              <c:strCache>
                <c:ptCount val="1"/>
                <c:pt idx="0">
                  <c:v> Moravskoslezský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'38'!$G$28:$G$37</c:f>
              <c:numCache>
                <c:formatCode>#,##0.0</c:formatCode>
                <c:ptCount val="10"/>
                <c:pt idx="0">
                  <c:v>9.3229186750710671</c:v>
                </c:pt>
                <c:pt idx="1">
                  <c:v>8.6740277777777788</c:v>
                </c:pt>
                <c:pt idx="2">
                  <c:v>7.5340450588837671</c:v>
                </c:pt>
                <c:pt idx="3">
                  <c:v>8.7939170506912436</c:v>
                </c:pt>
                <c:pt idx="4">
                  <c:v>9.0199975281176616</c:v>
                </c:pt>
                <c:pt idx="5">
                  <c:v>8.8983561643835589</c:v>
                </c:pt>
                <c:pt idx="6">
                  <c:v>9.9312328767123308</c:v>
                </c:pt>
                <c:pt idx="7">
                  <c:v>9.9487671232876771</c:v>
                </c:pt>
                <c:pt idx="8">
                  <c:v>9.1620218579235022</c:v>
                </c:pt>
                <c:pt idx="9">
                  <c:v>8.9379480286738353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'38'!$H$27</c:f>
              <c:strCache>
                <c:ptCount val="1"/>
                <c:pt idx="0">
                  <c:v> Olomoucký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'38'!$H$28:$H$37</c:f>
              <c:numCache>
                <c:formatCode>#,##0.0</c:formatCode>
                <c:ptCount val="10"/>
                <c:pt idx="0">
                  <c:v>9.2520272525027796</c:v>
                </c:pt>
                <c:pt idx="1">
                  <c:v>8.6760599078341016</c:v>
                </c:pt>
                <c:pt idx="2">
                  <c:v>7.5411437532002052</c:v>
                </c:pt>
                <c:pt idx="3">
                  <c:v>8.7177739375320016</c:v>
                </c:pt>
                <c:pt idx="4">
                  <c:v>8.6406871832900745</c:v>
                </c:pt>
                <c:pt idx="5">
                  <c:v>8.4435616438356185</c:v>
                </c:pt>
                <c:pt idx="6">
                  <c:v>9.6671232876712274</c:v>
                </c:pt>
                <c:pt idx="7">
                  <c:v>9.5476712328767057</c:v>
                </c:pt>
                <c:pt idx="8">
                  <c:v>8.8612021857923526</c:v>
                </c:pt>
                <c:pt idx="9">
                  <c:v>8.6292146697388645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'38'!$I$27</c:f>
              <c:strCache>
                <c:ptCount val="1"/>
                <c:pt idx="0">
                  <c:v> Pardubický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'38'!$I$28:$I$37</c:f>
              <c:numCache>
                <c:formatCode>#,##0.0</c:formatCode>
                <c:ptCount val="10"/>
                <c:pt idx="0">
                  <c:v>9.1063039179335075</c:v>
                </c:pt>
                <c:pt idx="1">
                  <c:v>8.5903494623655909</c:v>
                </c:pt>
                <c:pt idx="2">
                  <c:v>7.4815713005632354</c:v>
                </c:pt>
                <c:pt idx="3">
                  <c:v>8.6824468766001033</c:v>
                </c:pt>
                <c:pt idx="4">
                  <c:v>8.3170813249289317</c:v>
                </c:pt>
                <c:pt idx="5">
                  <c:v>8.1504109589041107</c:v>
                </c:pt>
                <c:pt idx="6">
                  <c:v>9.6331506849315023</c:v>
                </c:pt>
                <c:pt idx="7">
                  <c:v>9.606575342465753</c:v>
                </c:pt>
                <c:pt idx="8">
                  <c:v>8.8393442622950875</c:v>
                </c:pt>
                <c:pt idx="9">
                  <c:v>8.6751939324116734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'38'!$J$27</c:f>
              <c:strCache>
                <c:ptCount val="1"/>
                <c:pt idx="0">
                  <c:v> Plzeňský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'38'!$J$28:$J$37</c:f>
              <c:numCache>
                <c:formatCode>#,##0.0</c:formatCode>
                <c:ptCount val="10"/>
                <c:pt idx="0">
                  <c:v>9.0238950685947348</c:v>
                </c:pt>
                <c:pt idx="1">
                  <c:v>8.6897529441884274</c:v>
                </c:pt>
                <c:pt idx="2">
                  <c:v>7.3685029441884282</c:v>
                </c:pt>
                <c:pt idx="3">
                  <c:v>8.8933691756272406</c:v>
                </c:pt>
                <c:pt idx="4">
                  <c:v>8.7542788283277719</c:v>
                </c:pt>
                <c:pt idx="5">
                  <c:v>8.1013698630136979</c:v>
                </c:pt>
                <c:pt idx="6">
                  <c:v>9.7002739726027407</c:v>
                </c:pt>
                <c:pt idx="7">
                  <c:v>9.8224657534246589</c:v>
                </c:pt>
                <c:pt idx="8">
                  <c:v>8.9374316939890761</c:v>
                </c:pt>
                <c:pt idx="9">
                  <c:v>8.9431675627240139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'38'!$K$27</c:f>
              <c:strCache>
                <c:ptCount val="1"/>
                <c:pt idx="0">
                  <c:v> Hlavní město Praha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'38'!$K$28:$K$37</c:f>
              <c:numCache>
                <c:formatCode>#,##0.0</c:formatCode>
                <c:ptCount val="10"/>
                <c:pt idx="0">
                  <c:v>10.687578173278952</c:v>
                </c:pt>
                <c:pt idx="1">
                  <c:v>10.345889016897081</c:v>
                </c:pt>
                <c:pt idx="2">
                  <c:v>8.9697369431643619</c:v>
                </c:pt>
                <c:pt idx="3">
                  <c:v>10.557562083973375</c:v>
                </c:pt>
                <c:pt idx="4">
                  <c:v>10.443106229143492</c:v>
                </c:pt>
                <c:pt idx="5">
                  <c:v>9.8679452054794456</c:v>
                </c:pt>
                <c:pt idx="6">
                  <c:v>11.39506849315069</c:v>
                </c:pt>
                <c:pt idx="7">
                  <c:v>11.541643835616442</c:v>
                </c:pt>
                <c:pt idx="8">
                  <c:v>10.757103825136609</c:v>
                </c:pt>
                <c:pt idx="9">
                  <c:v>10.687147337429593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'38'!$L$27</c:f>
              <c:strCache>
                <c:ptCount val="1"/>
                <c:pt idx="0">
                  <c:v> Středočeský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'38'!$L$28:$L$37</c:f>
              <c:numCache>
                <c:formatCode>#,##0.0</c:formatCode>
                <c:ptCount val="10"/>
                <c:pt idx="0">
                  <c:v>9.523409034729946</c:v>
                </c:pt>
                <c:pt idx="1">
                  <c:v>9.1979051459293384</c:v>
                </c:pt>
                <c:pt idx="2">
                  <c:v>7.9368721198156704</c:v>
                </c:pt>
                <c:pt idx="3">
                  <c:v>9.3094687660010251</c:v>
                </c:pt>
                <c:pt idx="4">
                  <c:v>9.1093026201952778</c:v>
                </c:pt>
                <c:pt idx="5">
                  <c:v>8.6679452054794481</c:v>
                </c:pt>
                <c:pt idx="6">
                  <c:v>10.222739726027401</c:v>
                </c:pt>
                <c:pt idx="7">
                  <c:v>10.365479452054798</c:v>
                </c:pt>
                <c:pt idx="8">
                  <c:v>9.4855191256830604</c:v>
                </c:pt>
                <c:pt idx="9">
                  <c:v>9.3806419610855105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'38'!$M$27</c:f>
              <c:strCache>
                <c:ptCount val="1"/>
                <c:pt idx="0">
                  <c:v> Ústecký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'38'!$M$28:$M$37</c:f>
              <c:numCache>
                <c:formatCode>#,##0.0</c:formatCode>
                <c:ptCount val="10"/>
                <c:pt idx="0">
                  <c:v>9.5908271536274867</c:v>
                </c:pt>
                <c:pt idx="1">
                  <c:v>9.2630677163338451</c:v>
                </c:pt>
                <c:pt idx="2">
                  <c:v>7.9052726574500758</c:v>
                </c:pt>
                <c:pt idx="3">
                  <c:v>9.3576939324116744</c:v>
                </c:pt>
                <c:pt idx="4">
                  <c:v>9.0958450747744397</c:v>
                </c:pt>
                <c:pt idx="5">
                  <c:v>8.5879452054794569</c:v>
                </c:pt>
                <c:pt idx="6">
                  <c:v>10.033150684931506</c:v>
                </c:pt>
                <c:pt idx="7">
                  <c:v>10.097260273972603</c:v>
                </c:pt>
                <c:pt idx="8">
                  <c:v>9.404371584699442</c:v>
                </c:pt>
                <c:pt idx="9">
                  <c:v>9.3785394265232966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'38'!$N$27</c:f>
              <c:strCache>
                <c:ptCount val="1"/>
                <c:pt idx="0">
                  <c:v> Vysočina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'38'!$N$28:$N$37</c:f>
              <c:numCache>
                <c:formatCode>#,##0.0</c:formatCode>
                <c:ptCount val="10"/>
                <c:pt idx="0">
                  <c:v>8.682517612161659</c:v>
                </c:pt>
                <c:pt idx="1">
                  <c:v>8.1980977982590897</c:v>
                </c:pt>
                <c:pt idx="2">
                  <c:v>6.9819207629288265</c:v>
                </c:pt>
                <c:pt idx="3">
                  <c:v>8.2871281362007156</c:v>
                </c:pt>
                <c:pt idx="4">
                  <c:v>8.1359093437152392</c:v>
                </c:pt>
                <c:pt idx="5">
                  <c:v>7.8876712328767171</c:v>
                </c:pt>
                <c:pt idx="6">
                  <c:v>9.1528767123287764</c:v>
                </c:pt>
                <c:pt idx="7">
                  <c:v>9.261369863013698</c:v>
                </c:pt>
                <c:pt idx="8">
                  <c:v>8.4385245901639365</c:v>
                </c:pt>
                <c:pt idx="9">
                  <c:v>8.3757174859190968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'38'!$O$27</c:f>
              <c:strCache>
                <c:ptCount val="1"/>
                <c:pt idx="0">
                  <c:v> Zlínský</c:v>
                </c:pt>
              </c:strCache>
            </c:strRef>
          </c:tx>
          <c:marker>
            <c:symbol val="none"/>
          </c:marker>
          <c:cat>
            <c:numRef>
              <c:f>'38'!$A$28:$A$37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'38'!$O$28:$O$37</c:f>
              <c:numCache>
                <c:formatCode>#,##0.0</c:formatCode>
                <c:ptCount val="10"/>
                <c:pt idx="0">
                  <c:v>9.7900021628970482</c:v>
                </c:pt>
                <c:pt idx="1">
                  <c:v>8.8533742959549411</c:v>
                </c:pt>
                <c:pt idx="2">
                  <c:v>7.832377752176142</c:v>
                </c:pt>
                <c:pt idx="3">
                  <c:v>8.7183538146441375</c:v>
                </c:pt>
                <c:pt idx="4">
                  <c:v>8.7287597330367088</c:v>
                </c:pt>
                <c:pt idx="5">
                  <c:v>8.4430136986301356</c:v>
                </c:pt>
                <c:pt idx="6">
                  <c:v>9.9326027397260308</c:v>
                </c:pt>
                <c:pt idx="7">
                  <c:v>9.6117808219178116</c:v>
                </c:pt>
                <c:pt idx="8">
                  <c:v>8.8841530054644799</c:v>
                </c:pt>
                <c:pt idx="9">
                  <c:v>8.5992485919098822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92960"/>
        <c:axId val="409594496"/>
      </c:lineChart>
      <c:catAx>
        <c:axId val="409592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9594496"/>
        <c:crosses val="autoZero"/>
        <c:auto val="1"/>
        <c:lblAlgn val="ctr"/>
        <c:lblOffset val="100"/>
        <c:noMultiLvlLbl val="0"/>
      </c:catAx>
      <c:valAx>
        <c:axId val="409594496"/>
        <c:scaling>
          <c:orientation val="minMax"/>
          <c:max val="12"/>
          <c:min val="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09592960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83125721367499972"/>
          <c:y val="0"/>
          <c:w val="0.16874272738379612"/>
          <c:h val="1"/>
        </c:manualLayout>
      </c:layout>
      <c:overlay val="0"/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3162729658792"/>
          <c:y val="3.1214495688209883E-2"/>
          <c:w val="0.68564588801399828"/>
          <c:h val="0.83823055462414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'9'!$C$6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'9'!$B$7:$B$16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'9'!$C$7:$C$16</c:f>
              <c:numCache>
                <c:formatCode>#,##0.0</c:formatCode>
                <c:ptCount val="10"/>
                <c:pt idx="0">
                  <c:v>6153.248612692395</c:v>
                </c:pt>
                <c:pt idx="1">
                  <c:v>9641.7954715041433</c:v>
                </c:pt>
                <c:pt idx="2">
                  <c:v>7705.1062551438981</c:v>
                </c:pt>
                <c:pt idx="3">
                  <c:v>9456.0570797640412</c:v>
                </c:pt>
                <c:pt idx="4">
                  <c:v>21569.867699999995</c:v>
                </c:pt>
                <c:pt idx="5">
                  <c:v>31484.850992683652</c:v>
                </c:pt>
                <c:pt idx="6">
                  <c:v>36041.816490405341</c:v>
                </c:pt>
                <c:pt idx="7">
                  <c:v>35668.352425516699</c:v>
                </c:pt>
                <c:pt idx="8">
                  <c:v>32326.028315238218</c:v>
                </c:pt>
                <c:pt idx="9">
                  <c:v>34749.522928376326</c:v>
                </c:pt>
              </c:numCache>
            </c:numRef>
          </c:val>
        </c:ser>
        <c:ser>
          <c:idx val="1"/>
          <c:order val="1"/>
          <c:tx>
            <c:strRef>
              <c:f>'9'!$D$6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'9'!$B$7:$B$16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'9'!$D$7:$D$16</c:f>
              <c:numCache>
                <c:formatCode>#,##0.0</c:formatCode>
                <c:ptCount val="10"/>
                <c:pt idx="0">
                  <c:v>30217.908387307602</c:v>
                </c:pt>
                <c:pt idx="1">
                  <c:v>24808.21052849586</c:v>
                </c:pt>
                <c:pt idx="2">
                  <c:v>32708.268744856105</c:v>
                </c:pt>
                <c:pt idx="3">
                  <c:v>29540.573520235965</c:v>
                </c:pt>
                <c:pt idx="4">
                  <c:v>18168.370599999998</c:v>
                </c:pt>
                <c:pt idx="5">
                  <c:v>12063.874336402767</c:v>
                </c:pt>
                <c:pt idx="6">
                  <c:v>498.92663820769997</c:v>
                </c:pt>
                <c:pt idx="7">
                  <c:v>13.3220516438</c:v>
                </c:pt>
                <c:pt idx="8">
                  <c:v>1648.6281678393757</c:v>
                </c:pt>
                <c:pt idx="9">
                  <c:v>259.66897457537715</c:v>
                </c:pt>
              </c:numCache>
            </c:numRef>
          </c:val>
        </c:ser>
        <c:ser>
          <c:idx val="2"/>
          <c:order val="2"/>
          <c:tx>
            <c:strRef>
              <c:f>'9'!$E$6</c:f>
              <c:strCache>
                <c:ptCount val="1"/>
                <c:pt idx="0">
                  <c:v>Polsko</c:v>
                </c:pt>
              </c:strCache>
            </c:strRef>
          </c:tx>
          <c:invertIfNegative val="0"/>
          <c:cat>
            <c:numRef>
              <c:f>'9'!$B$7:$B$16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'9'!$E$7:$E$16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'9'!$F$6</c:f>
              <c:strCache>
                <c:ptCount val="1"/>
                <c:pt idx="0">
                  <c:v>Rakousko</c:v>
                </c:pt>
              </c:strCache>
            </c:strRef>
          </c:tx>
          <c:invertIfNegative val="0"/>
          <c:cat>
            <c:numRef>
              <c:f>'9'!$B$7:$B$16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'9'!$F$7:$F$16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99630720"/>
        <c:axId val="399632256"/>
      </c:barChart>
      <c:catAx>
        <c:axId val="39963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9632256"/>
        <c:crosses val="autoZero"/>
        <c:auto val="1"/>
        <c:lblAlgn val="ctr"/>
        <c:lblOffset val="100"/>
        <c:noMultiLvlLbl val="0"/>
      </c:catAx>
      <c:valAx>
        <c:axId val="399632256"/>
        <c:scaling>
          <c:orientation val="minMax"/>
          <c:max val="45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52713379182032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9963072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8765997375328084"/>
          <c:y val="0.23685468316271027"/>
          <c:w val="0.1234002624671916"/>
          <c:h val="0.3903995202943125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subjektů</a:t>
            </a:r>
            <a:r>
              <a:rPr lang="cs-CZ" sz="1000" b="0"/>
              <a:t> (podíl)</a:t>
            </a:r>
            <a:endParaRPr lang="en-US" sz="1000" b="0"/>
          </a:p>
        </c:rich>
      </c:tx>
      <c:layout>
        <c:manualLayout>
          <c:xMode val="edge"/>
          <c:yMode val="edge"/>
          <c:x val="0.32318087198347861"/>
          <c:y val="1.3234081197861498E-2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58629740247986"/>
          <c:y val="0.176148225877630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599809268214464E-4"/>
                  <c:y val="1.72964422555201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'39'!$A$16:$A$19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'39'!$D$16:$D$19</c:f>
              <c:numCache>
                <c:formatCode>General</c:formatCode>
                <c:ptCount val="4"/>
                <c:pt idx="0">
                  <c:v>84</c:v>
                </c:pt>
                <c:pt idx="1">
                  <c:v>23</c:v>
                </c:pt>
                <c:pt idx="2">
                  <c:v>7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Podíl </a:t>
            </a:r>
            <a:r>
              <a:rPr lang="cs-CZ" sz="1000" b="0"/>
              <a:t>subjektů zajišťujících BSD na celkovém </a:t>
            </a:r>
            <a:r>
              <a:rPr lang="en-US" sz="1000" b="0"/>
              <a:t>počtu </a:t>
            </a:r>
          </a:p>
        </c:rich>
      </c:tx>
      <c:layout>
        <c:manualLayout>
          <c:xMode val="edge"/>
          <c:yMode val="edge"/>
          <c:x val="0.24911835470454705"/>
          <c:y val="0.13771511208945469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'39'!$B$11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'39'!$C$10</c:f>
              <c:numCache>
                <c:formatCode>General</c:formatCode>
                <c:ptCount val="1"/>
              </c:numCache>
            </c:numRef>
          </c:cat>
          <c:val>
            <c:numRef>
              <c:f>'39'!$C$11</c:f>
              <c:numCache>
                <c:formatCode>0%</c:formatCode>
                <c:ptCount val="1"/>
                <c:pt idx="0">
                  <c:v>0.515625</c:v>
                </c:pt>
              </c:numCache>
            </c:numRef>
          </c:val>
        </c:ser>
        <c:ser>
          <c:idx val="1"/>
          <c:order val="1"/>
          <c:tx>
            <c:strRef>
              <c:f>'39'!$B$12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'39'!$C$10</c:f>
              <c:numCache>
                <c:formatCode>General</c:formatCode>
                <c:ptCount val="1"/>
              </c:numCache>
            </c:numRef>
          </c:cat>
          <c:val>
            <c:numRef>
              <c:f>'39'!$C$12</c:f>
              <c:numCache>
                <c:formatCode>0%</c:formatCode>
                <c:ptCount val="1"/>
                <c:pt idx="0">
                  <c:v>0.484375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9776512"/>
        <c:axId val="409778048"/>
      </c:barChart>
      <c:catAx>
        <c:axId val="409776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09778048"/>
        <c:crosses val="autoZero"/>
        <c:auto val="1"/>
        <c:lblAlgn val="ctr"/>
        <c:lblOffset val="100"/>
        <c:noMultiLvlLbl val="0"/>
      </c:catAx>
      <c:valAx>
        <c:axId val="40977804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09776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49034361988433E-2"/>
          <c:y val="0.23104914555373471"/>
          <c:w val="0.76349617945934256"/>
          <c:h val="0.700733833493824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'39'!$B$43</c:f>
              <c:strCache>
                <c:ptCount val="1"/>
                <c:pt idx="0">
                  <c:v>počet
 subjektů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'39'!$A$44:$A$50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'39'!$B$44:$B$50</c:f>
              <c:numCache>
                <c:formatCode>General</c:formatCode>
                <c:ptCount val="7"/>
                <c:pt idx="0">
                  <c:v>14</c:v>
                </c:pt>
                <c:pt idx="1">
                  <c:v>4</c:v>
                </c:pt>
                <c:pt idx="2">
                  <c:v>12</c:v>
                </c:pt>
                <c:pt idx="3">
                  <c:v>2</c:v>
                </c:pt>
                <c:pt idx="4">
                  <c:v>1</c:v>
                </c:pt>
                <c:pt idx="5">
                  <c:v>102</c:v>
                </c:pt>
                <c:pt idx="6">
                  <c:v>18</c:v>
                </c:pt>
              </c:numCache>
            </c:numRef>
          </c:val>
        </c:ser>
        <c:ser>
          <c:idx val="1"/>
          <c:order val="1"/>
          <c:tx>
            <c:strRef>
              <c:f>'39'!$C$43</c:f>
              <c:strCache>
                <c:ptCount val="1"/>
                <c:pt idx="0">
                  <c:v>počet
zajištění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'39'!$A$44:$A$50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'39'!$C$44:$C$50</c:f>
              <c:numCache>
                <c:formatCode>General</c:formatCode>
                <c:ptCount val="7"/>
                <c:pt idx="0">
                  <c:v>17</c:v>
                </c:pt>
                <c:pt idx="1">
                  <c:v>4</c:v>
                </c:pt>
                <c:pt idx="2">
                  <c:v>43</c:v>
                </c:pt>
                <c:pt idx="3">
                  <c:v>2</c:v>
                </c:pt>
                <c:pt idx="4">
                  <c:v>1</c:v>
                </c:pt>
                <c:pt idx="5">
                  <c:v>116</c:v>
                </c:pt>
                <c:pt idx="6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0659072"/>
        <c:axId val="410685824"/>
      </c:barChart>
      <c:catAx>
        <c:axId val="410659072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Prokazování BSD</a:t>
                </a:r>
              </a:p>
            </c:rich>
          </c:tx>
          <c:layout>
            <c:manualLayout>
              <c:xMode val="edge"/>
              <c:yMode val="edge"/>
              <c:x val="2.3543472160319583E-2"/>
              <c:y val="0.407803499821278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10685824"/>
        <c:crosses val="autoZero"/>
        <c:auto val="1"/>
        <c:lblAlgn val="ctr"/>
        <c:lblOffset val="100"/>
        <c:noMultiLvlLbl val="0"/>
      </c:catAx>
      <c:valAx>
        <c:axId val="410685824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Počet subjektů/zajištění</a:t>
                </a:r>
              </a:p>
            </c:rich>
          </c:tx>
          <c:layout>
            <c:manualLayout>
              <c:xMode val="edge"/>
              <c:yMode val="edge"/>
              <c:x val="0.38080374387163868"/>
              <c:y val="3.577906095071450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10659072"/>
        <c:crosses val="autoZero"/>
        <c:crossBetween val="between"/>
        <c:majorUnit val="10"/>
      </c:valAx>
    </c:plotArea>
    <c:legend>
      <c:legendPos val="r"/>
      <c:legendEntry>
        <c:idx val="0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.89429950973109495"/>
          <c:y val="0.41975979014354386"/>
          <c:w val="8.4736129681902972E-2"/>
          <c:h val="0.296914461617793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</a:t>
            </a:r>
            <a:r>
              <a:rPr lang="cs-CZ" sz="1000" b="0"/>
              <a:t>zajištění (podíl)</a:t>
            </a:r>
            <a:endParaRPr lang="en-US" sz="1000" b="0"/>
          </a:p>
        </c:rich>
      </c:tx>
      <c:layout>
        <c:manualLayout>
          <c:xMode val="edge"/>
          <c:yMode val="edge"/>
          <c:x val="0.43840705097048055"/>
          <c:y val="0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35167363338836"/>
          <c:y val="0.1827652664765613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6.3694267515923567E-2"/>
                  <c:y val="1.2282686226708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566394168881756"/>
                  <c:y val="6.6170405989307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'39'!$A$16:$A$19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'39'!$E$16:$E$19</c:f>
              <c:numCache>
                <c:formatCode>General</c:formatCode>
                <c:ptCount val="4"/>
                <c:pt idx="0">
                  <c:v>93</c:v>
                </c:pt>
                <c:pt idx="1">
                  <c:v>80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'41'!$C$6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'41'!$B$7:$B$12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'41'!$C$7:$C$12</c:f>
              <c:numCache>
                <c:formatCode>#,##0.0</c:formatCode>
                <c:ptCount val="6"/>
                <c:pt idx="0">
                  <c:v>154105.66999999998</c:v>
                </c:pt>
                <c:pt idx="1">
                  <c:v>271027.59500000015</c:v>
                </c:pt>
                <c:pt idx="2">
                  <c:v>349318.33799999993</c:v>
                </c:pt>
                <c:pt idx="3">
                  <c:v>392028.99979999982</c:v>
                </c:pt>
                <c:pt idx="4">
                  <c:v>351594.11421999993</c:v>
                </c:pt>
                <c:pt idx="5">
                  <c:v>273620.90143300017</c:v>
                </c:pt>
              </c:numCache>
            </c:numRef>
          </c:val>
        </c:ser>
        <c:ser>
          <c:idx val="1"/>
          <c:order val="1"/>
          <c:tx>
            <c:strRef>
              <c:f>'41'!$D$6</c:f>
              <c:strCache>
                <c:ptCount val="1"/>
                <c:pt idx="0">
                  <c:v>2016/2017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'41'!$B$7:$B$12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'41'!$D$7:$D$12</c:f>
              <c:numCache>
                <c:formatCode>#,##0.0</c:formatCode>
                <c:ptCount val="6"/>
                <c:pt idx="0">
                  <c:v>165523.42015310458</c:v>
                </c:pt>
                <c:pt idx="1">
                  <c:v>291110.53483167139</c:v>
                </c:pt>
                <c:pt idx="2">
                  <c:v>377497.24284952</c:v>
                </c:pt>
                <c:pt idx="3">
                  <c:v>426422.8788551343</c:v>
                </c:pt>
                <c:pt idx="4">
                  <c:v>380427.85340559314</c:v>
                </c:pt>
                <c:pt idx="5">
                  <c:v>296134.96245204954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0256128"/>
        <c:axId val="410257664"/>
      </c:barChart>
      <c:catAx>
        <c:axId val="410256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410257664"/>
        <c:crosses val="autoZero"/>
        <c:auto val="1"/>
        <c:lblAlgn val="ctr"/>
        <c:lblOffset val="100"/>
        <c:noMultiLvlLbl val="0"/>
      </c:catAx>
      <c:valAx>
        <c:axId val="410257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hodnoty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1025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'41'!$B$23:$B$28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'41'!$C$23:$C$28</c:f>
              <c:numCache>
                <c:formatCode>#,##0.0</c:formatCode>
                <c:ptCount val="6"/>
                <c:pt idx="0">
                  <c:v>4004645.0780000002</c:v>
                </c:pt>
                <c:pt idx="1">
                  <c:v>7068524.1269999966</c:v>
                </c:pt>
                <c:pt idx="2">
                  <c:v>9063870.654000001</c:v>
                </c:pt>
                <c:pt idx="3">
                  <c:v>10144187.135030007</c:v>
                </c:pt>
                <c:pt idx="4">
                  <c:v>9093182.7150000017</c:v>
                </c:pt>
                <c:pt idx="5">
                  <c:v>7078458.5274759978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'41'!$B$23:$B$28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'41'!$D$23:$D$28</c:f>
              <c:numCache>
                <c:formatCode>#,##0.0</c:formatCode>
                <c:ptCount val="6"/>
                <c:pt idx="0">
                  <c:v>4101623.452349205</c:v>
                </c:pt>
                <c:pt idx="1">
                  <c:v>7211035.862413832</c:v>
                </c:pt>
                <c:pt idx="2">
                  <c:v>9352246.2423993722</c:v>
                </c:pt>
                <c:pt idx="3">
                  <c:v>10556715.183463046</c:v>
                </c:pt>
                <c:pt idx="4">
                  <c:v>9419477.5724968035</c:v>
                </c:pt>
                <c:pt idx="5">
                  <c:v>7330057.6023144163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078400"/>
        <c:axId val="410177920"/>
      </c:barChart>
      <c:catAx>
        <c:axId val="409078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410177920"/>
        <c:crosses val="autoZero"/>
        <c:auto val="1"/>
        <c:lblAlgn val="ctr"/>
        <c:lblOffset val="100"/>
        <c:noMultiLvlLbl val="0"/>
      </c:catAx>
      <c:valAx>
        <c:axId val="410177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hodnoty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09078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'41'!$B$39:$B$44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'41'!$C$39:$C$44</c:f>
              <c:numCache>
                <c:formatCode>#,##0.0</c:formatCode>
                <c:ptCount val="6"/>
                <c:pt idx="0">
                  <c:v>3313185.6250000023</c:v>
                </c:pt>
                <c:pt idx="1">
                  <c:v>5862924.2820000006</c:v>
                </c:pt>
                <c:pt idx="2">
                  <c:v>7502998.3939999994</c:v>
                </c:pt>
                <c:pt idx="3">
                  <c:v>8389461.7154999971</c:v>
                </c:pt>
                <c:pt idx="4">
                  <c:v>7520912.6290399982</c:v>
                </c:pt>
                <c:pt idx="5">
                  <c:v>5857074.2492509987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'41'!$B$39:$B$44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'41'!$D$39:$D$44</c:f>
              <c:numCache>
                <c:formatCode>#,##0.0</c:formatCode>
                <c:ptCount val="6"/>
                <c:pt idx="0">
                  <c:v>3224174.7768172105</c:v>
                </c:pt>
                <c:pt idx="1">
                  <c:v>5667485.8940034006</c:v>
                </c:pt>
                <c:pt idx="2">
                  <c:v>7349576.6150247259</c:v>
                </c:pt>
                <c:pt idx="3">
                  <c:v>8264060.2335200431</c:v>
                </c:pt>
                <c:pt idx="4">
                  <c:v>7354930.3290897664</c:v>
                </c:pt>
                <c:pt idx="5">
                  <c:v>5720358.085325473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0297088"/>
        <c:axId val="410298624"/>
      </c:barChart>
      <c:catAx>
        <c:axId val="410297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410298624"/>
        <c:crosses val="autoZero"/>
        <c:auto val="1"/>
        <c:lblAlgn val="ctr"/>
        <c:lblOffset val="100"/>
        <c:noMultiLvlLbl val="0"/>
      </c:catAx>
      <c:valAx>
        <c:axId val="41029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hodnoty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1029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chemeClr val="accent2">
                    <a:lumMod val="75000"/>
                  </a:schemeClr>
                </a:solidFill>
              </a:defRPr>
            </a:pPr>
            <a:r>
              <a:rPr lang="en-US" sz="1000" b="0">
                <a:solidFill>
                  <a:schemeClr val="accent2">
                    <a:lumMod val="75000"/>
                  </a:schemeClr>
                </a:solidFill>
              </a:rPr>
              <a:t>Bezpečnostní standard dodávky plynu - R30dnů</a:t>
            </a:r>
          </a:p>
        </c:rich>
      </c:tx>
      <c:layout>
        <c:manualLayout>
          <c:xMode val="edge"/>
          <c:yMode val="edge"/>
          <c:x val="0.29967826157135108"/>
          <c:y val="3.38624225763704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313569368014051"/>
          <c:y val="8.8818423646458533E-2"/>
          <c:w val="0.77921595604596783"/>
          <c:h val="0.76600732708167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'42'!$C$33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'42'!$B$34:$B$39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'42'!$C$34:$C$39</c:f>
              <c:numCache>
                <c:formatCode>#,##0</c:formatCode>
                <c:ptCount val="6"/>
                <c:pt idx="0">
                  <c:v>4004645.0780000002</c:v>
                </c:pt>
                <c:pt idx="1">
                  <c:v>7068524.1269999966</c:v>
                </c:pt>
                <c:pt idx="2">
                  <c:v>9063870.654000001</c:v>
                </c:pt>
                <c:pt idx="3">
                  <c:v>10144187.135030007</c:v>
                </c:pt>
                <c:pt idx="4">
                  <c:v>9093182.7150000017</c:v>
                </c:pt>
                <c:pt idx="5">
                  <c:v>7078458.5274759978</c:v>
                </c:pt>
              </c:numCache>
            </c:numRef>
          </c:val>
        </c:ser>
        <c:ser>
          <c:idx val="1"/>
          <c:order val="1"/>
          <c:tx>
            <c:strRef>
              <c:f>'42'!$D$33</c:f>
              <c:strCache>
                <c:ptCount val="1"/>
                <c:pt idx="0">
                  <c:v>2016/2017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'42'!$B$34:$B$39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'42'!$D$34:$D$39</c:f>
              <c:numCache>
                <c:formatCode>#,##0</c:formatCode>
                <c:ptCount val="6"/>
                <c:pt idx="0">
                  <c:v>4101623.452349205</c:v>
                </c:pt>
                <c:pt idx="1">
                  <c:v>7211035.862413832</c:v>
                </c:pt>
                <c:pt idx="2">
                  <c:v>9352246.2423993722</c:v>
                </c:pt>
                <c:pt idx="3">
                  <c:v>10556715.183463046</c:v>
                </c:pt>
                <c:pt idx="4">
                  <c:v>9419477.5724968035</c:v>
                </c:pt>
                <c:pt idx="5">
                  <c:v>7330057.6023144163</c:v>
                </c:pt>
              </c:numCache>
            </c:numRef>
          </c:val>
        </c:ser>
        <c:ser>
          <c:idx val="2"/>
          <c:order val="2"/>
          <c:tx>
            <c:strRef>
              <c:f>'42'!$E$33</c:f>
              <c:strCache>
                <c:ptCount val="1"/>
                <c:pt idx="0">
                  <c:v>2015/2016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'42'!$B$34:$B$39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'42'!$E$34:$E$39</c:f>
              <c:numCache>
                <c:formatCode>#,##0</c:formatCode>
                <c:ptCount val="6"/>
                <c:pt idx="0">
                  <c:v>4266356.5818377361</c:v>
                </c:pt>
                <c:pt idx="1">
                  <c:v>7498600.9434105316</c:v>
                </c:pt>
                <c:pt idx="2">
                  <c:v>9470334.5188710541</c:v>
                </c:pt>
                <c:pt idx="3">
                  <c:v>10526252.981703142</c:v>
                </c:pt>
                <c:pt idx="4">
                  <c:v>9411975.4338964541</c:v>
                </c:pt>
                <c:pt idx="5">
                  <c:v>7348862.0735005271</c:v>
                </c:pt>
              </c:numCache>
            </c:numRef>
          </c:val>
        </c:ser>
        <c:ser>
          <c:idx val="3"/>
          <c:order val="3"/>
          <c:tx>
            <c:strRef>
              <c:f>'42'!$F$33</c:f>
              <c:strCache>
                <c:ptCount val="1"/>
                <c:pt idx="0">
                  <c:v>2014/2015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'42'!$B$34:$B$39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'42'!$F$34:$F$39</c:f>
              <c:numCache>
                <c:formatCode>#,##0</c:formatCode>
                <c:ptCount val="6"/>
                <c:pt idx="0">
                  <c:v>4500263.1951591801</c:v>
                </c:pt>
                <c:pt idx="1">
                  <c:v>7895253.5829491531</c:v>
                </c:pt>
                <c:pt idx="2">
                  <c:v>10153893.3678663</c:v>
                </c:pt>
                <c:pt idx="3">
                  <c:v>11218049.872977158</c:v>
                </c:pt>
                <c:pt idx="4">
                  <c:v>10136444.253704594</c:v>
                </c:pt>
                <c:pt idx="5">
                  <c:v>7890188.2532929918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7569152"/>
        <c:axId val="407570688"/>
      </c:barChart>
      <c:catAx>
        <c:axId val="40756915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07570688"/>
        <c:crosses val="autoZero"/>
        <c:auto val="1"/>
        <c:lblAlgn val="ctr"/>
        <c:lblOffset val="100"/>
        <c:noMultiLvlLbl val="0"/>
      </c:catAx>
      <c:valAx>
        <c:axId val="407570688"/>
        <c:scaling>
          <c:orientation val="minMax"/>
          <c:max val="12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Velikost zajištění</a:t>
                </a:r>
                <a:r>
                  <a:rPr lang="cs-CZ" b="0" baseline="0"/>
                  <a:t> </a:t>
                </a:r>
                <a:r>
                  <a:rPr lang="cs-CZ" b="0"/>
                  <a:t>BSD (</a:t>
                </a:r>
                <a:r>
                  <a:rPr lang="en-US" b="0"/>
                  <a:t>MWh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1092545471211574E-2"/>
              <c:y val="0.330832844540030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07569152"/>
        <c:crosses val="autoZero"/>
        <c:crossBetween val="between"/>
        <c:majorUnit val="1000000"/>
      </c:valAx>
    </c:plotArea>
    <c:legend>
      <c:legendPos val="b"/>
      <c:layout>
        <c:manualLayout>
          <c:xMode val="edge"/>
          <c:yMode val="edge"/>
          <c:x val="0.28893443818156406"/>
          <c:y val="0.95211466829490699"/>
          <c:w val="0.42427392083813265"/>
          <c:h val="4.5054537483040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04447535824744"/>
          <c:y val="5.2807665529669472E-2"/>
          <c:w val="0.77698392332176314"/>
          <c:h val="0.754306262741968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'43'!$B$23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'43'!$C$22:$H$22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'43'!$C$23:$H$23</c:f>
              <c:numCache>
                <c:formatCode>0.0%</c:formatCode>
                <c:ptCount val="6"/>
                <c:pt idx="0">
                  <c:v>0.50644777772072946</c:v>
                </c:pt>
                <c:pt idx="1">
                  <c:v>0.57800541311703757</c:v>
                </c:pt>
                <c:pt idx="2">
                  <c:v>0.61485049760074018</c:v>
                </c:pt>
                <c:pt idx="3">
                  <c:v>0.62299200677944244</c:v>
                </c:pt>
                <c:pt idx="4">
                  <c:v>0.6221433812379209</c:v>
                </c:pt>
                <c:pt idx="5">
                  <c:v>0.61892976842026326</c:v>
                </c:pt>
              </c:numCache>
            </c:numRef>
          </c:val>
        </c:ser>
        <c:ser>
          <c:idx val="1"/>
          <c:order val="1"/>
          <c:tx>
            <c:strRef>
              <c:f>'43'!$B$24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'43'!$C$22:$H$22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'43'!$C$24:$H$24</c:f>
              <c:numCache>
                <c:formatCode>0.0%</c:formatCode>
                <c:ptCount val="6"/>
                <c:pt idx="0">
                  <c:v>0.49355222227927054</c:v>
                </c:pt>
                <c:pt idx="1">
                  <c:v>0.42199458688296243</c:v>
                </c:pt>
                <c:pt idx="2">
                  <c:v>0.38514950239925982</c:v>
                </c:pt>
                <c:pt idx="3">
                  <c:v>0.37700799322055756</c:v>
                </c:pt>
                <c:pt idx="4">
                  <c:v>0.3778566187620791</c:v>
                </c:pt>
                <c:pt idx="5">
                  <c:v>0.3810702315797368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09506560"/>
        <c:axId val="409508096"/>
      </c:barChart>
      <c:catAx>
        <c:axId val="40950656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09508096"/>
        <c:crosses val="autoZero"/>
        <c:auto val="1"/>
        <c:lblAlgn val="ctr"/>
        <c:lblOffset val="100"/>
        <c:noMultiLvlLbl val="0"/>
      </c:catAx>
      <c:valAx>
        <c:axId val="40950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09506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093854305947603"/>
          <c:y val="0.91280993373893182"/>
          <c:w val="0.15812291388104788"/>
          <c:h val="7.691389621391911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04447535824744"/>
          <c:y val="5.2807665529669472E-2"/>
          <c:w val="0.77698392332176314"/>
          <c:h val="0.754306262741968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'43'!$B$52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'43'!$C$51:$H$51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'43'!$C$52:$H$52</c:f>
              <c:numCache>
                <c:formatCode>0.0%</c:formatCode>
                <c:ptCount val="6"/>
                <c:pt idx="0">
                  <c:v>0.49085246571262503</c:v>
                </c:pt>
                <c:pt idx="1">
                  <c:v>0.58913153007262919</c:v>
                </c:pt>
                <c:pt idx="2">
                  <c:v>0.62291688975949822</c:v>
                </c:pt>
                <c:pt idx="3">
                  <c:v>0.63696583978072985</c:v>
                </c:pt>
                <c:pt idx="4">
                  <c:v>0.61710459164460385</c:v>
                </c:pt>
                <c:pt idx="5">
                  <c:v>0.57610906180181309</c:v>
                </c:pt>
              </c:numCache>
            </c:numRef>
          </c:val>
        </c:ser>
        <c:ser>
          <c:idx val="1"/>
          <c:order val="1"/>
          <c:tx>
            <c:strRef>
              <c:f>'43'!$B$53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'43'!$C$51:$H$51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'43'!$C$53:$H$53</c:f>
              <c:numCache>
                <c:formatCode>0.0%</c:formatCode>
                <c:ptCount val="6"/>
                <c:pt idx="0">
                  <c:v>0.50914753428737491</c:v>
                </c:pt>
                <c:pt idx="1">
                  <c:v>0.41086846992737075</c:v>
                </c:pt>
                <c:pt idx="2">
                  <c:v>0.37708311024050173</c:v>
                </c:pt>
                <c:pt idx="3">
                  <c:v>0.36303416021927015</c:v>
                </c:pt>
                <c:pt idx="4">
                  <c:v>0.38289540835539615</c:v>
                </c:pt>
                <c:pt idx="5">
                  <c:v>0.42389093819818691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10324352"/>
        <c:axId val="410338432"/>
      </c:barChart>
      <c:catAx>
        <c:axId val="41032435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10338432"/>
        <c:crosses val="autoZero"/>
        <c:auto val="1"/>
        <c:lblAlgn val="ctr"/>
        <c:lblOffset val="100"/>
        <c:noMultiLvlLbl val="0"/>
      </c:catAx>
      <c:valAx>
        <c:axId val="4103384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10324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093854305947603"/>
          <c:y val="0.91280993373893182"/>
          <c:w val="0.13665070499112214"/>
          <c:h val="8.718990050071566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3162729658792"/>
          <c:y val="3.1214495688209883E-2"/>
          <c:w val="0.83206343365957758"/>
          <c:h val="0.83823055462414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'9'!$L$29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'9'!$K$30:$K$39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'9'!$L$30:$L$39</c:f>
              <c:numCache>
                <c:formatCode>0</c:formatCode>
                <c:ptCount val="10"/>
                <c:pt idx="0">
                  <c:v>27678.925000000003</c:v>
                </c:pt>
                <c:pt idx="1">
                  <c:v>25228.460693975223</c:v>
                </c:pt>
                <c:pt idx="2">
                  <c:v>27839.077023290345</c:v>
                </c:pt>
                <c:pt idx="3">
                  <c:v>26966.557255150732</c:v>
                </c:pt>
                <c:pt idx="4">
                  <c:v>24407.6957</c:v>
                </c:pt>
                <c:pt idx="5">
                  <c:v>28960.214886600494</c:v>
                </c:pt>
                <c:pt idx="6">
                  <c:v>19445.680430693461</c:v>
                </c:pt>
                <c:pt idx="7">
                  <c:v>17255.655977554401</c:v>
                </c:pt>
                <c:pt idx="8">
                  <c:v>23167.632847425382</c:v>
                </c:pt>
                <c:pt idx="9">
                  <c:v>22628.825565408137</c:v>
                </c:pt>
              </c:numCache>
            </c:numRef>
          </c:val>
        </c:ser>
        <c:ser>
          <c:idx val="1"/>
          <c:order val="1"/>
          <c:tx>
            <c:strRef>
              <c:f>'9'!$M$29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'9'!$K$30:$K$39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'9'!$M$30:$M$39</c:f>
              <c:numCache>
                <c:formatCode>0</c:formatCode>
                <c:ptCount val="10"/>
                <c:pt idx="0">
                  <c:v>0</c:v>
                </c:pt>
                <c:pt idx="1">
                  <c:v>550.6527108270335</c:v>
                </c:pt>
                <c:pt idx="2">
                  <c:v>4168.2259767096539</c:v>
                </c:pt>
                <c:pt idx="3">
                  <c:v>2600.6677683756993</c:v>
                </c:pt>
                <c:pt idx="4">
                  <c:v>7260.0204999999987</c:v>
                </c:pt>
                <c:pt idx="5">
                  <c:v>5522.0406468739557</c:v>
                </c:pt>
                <c:pt idx="6">
                  <c:v>9425.6564325856016</c:v>
                </c:pt>
                <c:pt idx="7">
                  <c:v>10934.865928601199</c:v>
                </c:pt>
                <c:pt idx="8">
                  <c:v>2677.8833210831585</c:v>
                </c:pt>
                <c:pt idx="9">
                  <c:v>3372.3352705981647</c:v>
                </c:pt>
              </c:numCache>
            </c:numRef>
          </c:val>
        </c:ser>
        <c:ser>
          <c:idx val="2"/>
          <c:order val="2"/>
          <c:tx>
            <c:strRef>
              <c:f>'9'!$N$29</c:f>
              <c:strCache>
                <c:ptCount val="1"/>
                <c:pt idx="0">
                  <c:v>Polsko</c:v>
                </c:pt>
              </c:strCache>
            </c:strRef>
          </c:tx>
          <c:invertIfNegative val="0"/>
          <c:cat>
            <c:numRef>
              <c:f>'9'!$K$30:$K$39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'9'!$N$30:$N$39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0.28199999999999997</c:v>
                </c:pt>
                <c:pt idx="3">
                  <c:v>223.72019299999999</c:v>
                </c:pt>
                <c:pt idx="4">
                  <c:v>599.99756932540424</c:v>
                </c:pt>
                <c:pt idx="5">
                  <c:v>595.20243089382916</c:v>
                </c:pt>
                <c:pt idx="6">
                  <c:v>420.06924781095051</c:v>
                </c:pt>
                <c:pt idx="7">
                  <c:v>17.349299321276735</c:v>
                </c:pt>
                <c:pt idx="8">
                  <c:v>6.0604394373939252</c:v>
                </c:pt>
                <c:pt idx="9">
                  <c:v>118.0526715530339</c:v>
                </c:pt>
              </c:numCache>
            </c:numRef>
          </c:val>
        </c:ser>
        <c:ser>
          <c:idx val="3"/>
          <c:order val="3"/>
          <c:tx>
            <c:strRef>
              <c:f>'9'!$O$29</c:f>
              <c:strCache>
                <c:ptCount val="1"/>
                <c:pt idx="0">
                  <c:v>Rakousko</c:v>
                </c:pt>
              </c:strCache>
            </c:strRef>
          </c:tx>
          <c:invertIfNegative val="0"/>
          <c:cat>
            <c:numRef>
              <c:f>'9'!$K$30:$K$39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'9'!$O$30:$O$39</c:f>
              <c:numCache>
                <c:formatCode>0</c:formatCode>
                <c:ptCount val="10"/>
                <c:pt idx="0">
                  <c:v>22.78</c:v>
                </c:pt>
                <c:pt idx="1">
                  <c:v>29.361595197740115</c:v>
                </c:pt>
                <c:pt idx="2">
                  <c:v>55.036999999999999</c:v>
                </c:pt>
                <c:pt idx="3">
                  <c:v>51.685902453737484</c:v>
                </c:pt>
                <c:pt idx="4">
                  <c:v>6.7504306745899756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0.90380112489671616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97771136"/>
        <c:axId val="397772672"/>
      </c:barChart>
      <c:catAx>
        <c:axId val="3977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7772672"/>
        <c:crosses val="autoZero"/>
        <c:auto val="1"/>
        <c:lblAlgn val="ctr"/>
        <c:lblOffset val="100"/>
        <c:noMultiLvlLbl val="0"/>
      </c:catAx>
      <c:valAx>
        <c:axId val="397772672"/>
        <c:scaling>
          <c:orientation val="minMax"/>
          <c:max val="4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9.3286074088163359E-4"/>
              <c:y val="0.3368769644535173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97771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'44'!$N$8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'44'!$M$9:$M$15</c:f>
              <c:strCache>
                <c:ptCount val="7"/>
                <c:pt idx="0">
                  <c:v>stav zásob před zimní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'44'!$N$9:$N$15</c:f>
              <c:numCache>
                <c:formatCode>#,##0</c:formatCode>
                <c:ptCount val="7"/>
                <c:pt idx="0">
                  <c:v>3066.48478484217</c:v>
                </c:pt>
                <c:pt idx="1">
                  <c:v>3055.0127028421684</c:v>
                </c:pt>
                <c:pt idx="2">
                  <c:v>2709.1820758421686</c:v>
                </c:pt>
                <c:pt idx="3">
                  <c:v>2247.3555728421693</c:v>
                </c:pt>
                <c:pt idx="4">
                  <c:v>1491.92278384217</c:v>
                </c:pt>
                <c:pt idx="5">
                  <c:v>681.29315784216897</c:v>
                </c:pt>
                <c:pt idx="6">
                  <c:v>191.329584842169</c:v>
                </c:pt>
              </c:numCache>
            </c:numRef>
          </c:val>
        </c:ser>
        <c:ser>
          <c:idx val="1"/>
          <c:order val="1"/>
          <c:tx>
            <c:strRef>
              <c:f>'44'!$O$8</c:f>
              <c:strCache>
                <c:ptCount val="1"/>
                <c:pt idx="0">
                  <c:v>2016/2017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'44'!$M$9:$M$15</c:f>
              <c:strCache>
                <c:ptCount val="7"/>
                <c:pt idx="0">
                  <c:v>stav zásob před zimní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'44'!$O$9:$O$15</c:f>
              <c:numCache>
                <c:formatCode>#,##0</c:formatCode>
                <c:ptCount val="7"/>
                <c:pt idx="0">
                  <c:v>3062.0587488421702</c:v>
                </c:pt>
                <c:pt idx="1">
                  <c:v>2989.6765518421698</c:v>
                </c:pt>
                <c:pt idx="2">
                  <c:v>2613.44897984217</c:v>
                </c:pt>
                <c:pt idx="3">
                  <c:v>1855.1018388421701</c:v>
                </c:pt>
                <c:pt idx="4">
                  <c:v>978.84296084216999</c:v>
                </c:pt>
                <c:pt idx="5">
                  <c:v>558.04660684217004</c:v>
                </c:pt>
                <c:pt idx="6">
                  <c:v>456.38109984216902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425216"/>
        <c:axId val="410426752"/>
      </c:barChart>
      <c:catAx>
        <c:axId val="4104252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10426752"/>
        <c:crosses val="autoZero"/>
        <c:auto val="1"/>
        <c:lblAlgn val="ctr"/>
        <c:lblOffset val="100"/>
        <c:noMultiLvlLbl val="0"/>
      </c:catAx>
      <c:valAx>
        <c:axId val="410426752"/>
        <c:scaling>
          <c:orientation val="minMax"/>
          <c:max val="3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množství plynu v 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3770934629929769E-2"/>
              <c:y val="0.2576482442064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10425216"/>
        <c:crosses val="autoZero"/>
        <c:crossBetween val="between"/>
        <c:majorUnit val="400"/>
      </c:valAx>
    </c:plotArea>
    <c:legend>
      <c:legendPos val="b"/>
      <c:layout>
        <c:manualLayout>
          <c:xMode val="edge"/>
          <c:yMode val="edge"/>
          <c:x val="0.39040820072316135"/>
          <c:y val="0.92340832590935407"/>
          <c:w val="0.21918341501018668"/>
          <c:h val="7.647187779688458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'44'!$D$35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'44'!$C$36:$C$41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'44'!$D$36:$D$41</c:f>
              <c:numCache>
                <c:formatCode>#,##0</c:formatCode>
                <c:ptCount val="6"/>
                <c:pt idx="0">
                  <c:v>3055.0127028421684</c:v>
                </c:pt>
                <c:pt idx="1">
                  <c:v>2709.1820758421686</c:v>
                </c:pt>
                <c:pt idx="2">
                  <c:v>2247.3555728421693</c:v>
                </c:pt>
                <c:pt idx="3">
                  <c:v>1491.92278384217</c:v>
                </c:pt>
                <c:pt idx="4">
                  <c:v>681.29315784216897</c:v>
                </c:pt>
                <c:pt idx="5">
                  <c:v>191.329584842169</c:v>
                </c:pt>
              </c:numCache>
            </c:numRef>
          </c:val>
        </c:ser>
        <c:ser>
          <c:idx val="1"/>
          <c:order val="1"/>
          <c:tx>
            <c:strRef>
              <c:f>'44'!$E$35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'44'!$C$36:$C$41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'44'!$E$36:$E$41</c:f>
              <c:numCache>
                <c:formatCode>#,##0</c:formatCode>
                <c:ptCount val="6"/>
                <c:pt idx="0">
                  <c:v>11.472082000001592</c:v>
                </c:pt>
                <c:pt idx="1">
                  <c:v>357.30270900000141</c:v>
                </c:pt>
                <c:pt idx="2">
                  <c:v>819.12921200000073</c:v>
                </c:pt>
                <c:pt idx="3">
                  <c:v>1574.562001</c:v>
                </c:pt>
                <c:pt idx="4">
                  <c:v>2385.1916270000011</c:v>
                </c:pt>
                <c:pt idx="5">
                  <c:v>2875.1552000000011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456448"/>
        <c:axId val="410457984"/>
      </c:barChart>
      <c:catAx>
        <c:axId val="410456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10457984"/>
        <c:crosses val="autoZero"/>
        <c:auto val="1"/>
        <c:lblAlgn val="ctr"/>
        <c:lblOffset val="100"/>
        <c:noMultiLvlLbl val="0"/>
      </c:catAx>
      <c:valAx>
        <c:axId val="4104579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10456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611915643411706"/>
          <c:y val="0.92340845603366284"/>
          <c:w val="0.42412165262558965"/>
          <c:h val="7.6591372024442897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'44'!$D$51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'44'!$C$52:$C$57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'44'!$D$52:$D$57</c:f>
              <c:numCache>
                <c:formatCode>#,##0</c:formatCode>
                <c:ptCount val="6"/>
                <c:pt idx="0">
                  <c:v>2989.6765518421698</c:v>
                </c:pt>
                <c:pt idx="1">
                  <c:v>2613.44897984217</c:v>
                </c:pt>
                <c:pt idx="2">
                  <c:v>1855.1018388421701</c:v>
                </c:pt>
                <c:pt idx="3">
                  <c:v>978.84296084216999</c:v>
                </c:pt>
                <c:pt idx="4">
                  <c:v>558.04660684217004</c:v>
                </c:pt>
                <c:pt idx="5">
                  <c:v>456.38109984216902</c:v>
                </c:pt>
              </c:numCache>
            </c:numRef>
          </c:val>
        </c:ser>
        <c:ser>
          <c:idx val="1"/>
          <c:order val="1"/>
          <c:tx>
            <c:strRef>
              <c:f>'44'!$E$51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'44'!$C$52:$C$57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'44'!$E$52:$E$57</c:f>
              <c:numCache>
                <c:formatCode>#,##0</c:formatCode>
                <c:ptCount val="6"/>
                <c:pt idx="0">
                  <c:v>72.38219700000036</c:v>
                </c:pt>
                <c:pt idx="1">
                  <c:v>448.60976900000014</c:v>
                </c:pt>
                <c:pt idx="2">
                  <c:v>1206.9569100000001</c:v>
                </c:pt>
                <c:pt idx="3">
                  <c:v>2083.2157880000004</c:v>
                </c:pt>
                <c:pt idx="4">
                  <c:v>2504.012142</c:v>
                </c:pt>
                <c:pt idx="5">
                  <c:v>2605.6776490000011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499328"/>
        <c:axId val="410501120"/>
      </c:barChart>
      <c:catAx>
        <c:axId val="4104993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10501120"/>
        <c:crosses val="autoZero"/>
        <c:auto val="1"/>
        <c:lblAlgn val="ctr"/>
        <c:lblOffset val="100"/>
        <c:noMultiLvlLbl val="0"/>
      </c:catAx>
      <c:valAx>
        <c:axId val="4105011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10499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611915643411706"/>
          <c:y val="0.92340845603366284"/>
          <c:w val="0.42412165262558965"/>
          <c:h val="7.6591372024442897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Tok plynu do/z plynárenské soustavy ČR</a:t>
            </a:r>
          </a:p>
        </c:rich>
      </c:tx>
      <c:layout>
        <c:manualLayout>
          <c:xMode val="edge"/>
          <c:yMode val="edge"/>
          <c:x val="0.3093523134935644"/>
          <c:y val="1.120190164908633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2935183949464"/>
          <c:y val="0.11482612020350892"/>
          <c:w val="0.68171738358032752"/>
          <c:h val="0.6338635611725005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'45'!$E$17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'45'!$C$18:$C$23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'45'!$E$18:$E$23</c:f>
              <c:numCache>
                <c:formatCode>#,##0.0</c:formatCode>
                <c:ptCount val="6"/>
                <c:pt idx="0">
                  <c:v>3554.923800851569</c:v>
                </c:pt>
                <c:pt idx="1">
                  <c:v>3380.5017288595254</c:v>
                </c:pt>
                <c:pt idx="2">
                  <c:v>3275.371104527107</c:v>
                </c:pt>
                <c:pt idx="3">
                  <c:v>3252.5338567389667</c:v>
                </c:pt>
                <c:pt idx="4">
                  <c:v>3370.9470439699326</c:v>
                </c:pt>
                <c:pt idx="5">
                  <c:v>3229.3646466626797</c:v>
                </c:pt>
              </c:numCache>
            </c:numRef>
          </c:val>
        </c:ser>
        <c:ser>
          <c:idx val="2"/>
          <c:order val="2"/>
          <c:tx>
            <c:strRef>
              <c:f>'45'!$F$17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'45'!$C$18:$C$23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'45'!$F$18:$F$23</c:f>
              <c:numCache>
                <c:formatCode>#,##0.0</c:formatCode>
                <c:ptCount val="6"/>
                <c:pt idx="0">
                  <c:v>-2791.8996379020368</c:v>
                </c:pt>
                <c:pt idx="1">
                  <c:v>-2786.8863302450295</c:v>
                </c:pt>
                <c:pt idx="2">
                  <c:v>-2673.1553745065439</c:v>
                </c:pt>
                <c:pt idx="3">
                  <c:v>-2938.7559522974079</c:v>
                </c:pt>
                <c:pt idx="4">
                  <c:v>-3041.0196223542639</c:v>
                </c:pt>
                <c:pt idx="5">
                  <c:v>-2628.122314537889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1481984"/>
        <c:axId val="411483520"/>
      </c:barChart>
      <c:lineChart>
        <c:grouping val="standard"/>
        <c:varyColors val="0"/>
        <c:ser>
          <c:idx val="0"/>
          <c:order val="0"/>
          <c:tx>
            <c:strRef>
              <c:f>'45'!$D$17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'45'!$C$18:$C$23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'45'!$D$18:$D$23</c:f>
              <c:numCache>
                <c:formatCode>#,##0.0</c:formatCode>
                <c:ptCount val="6"/>
                <c:pt idx="0">
                  <c:v>763.02416294953218</c:v>
                </c:pt>
                <c:pt idx="1">
                  <c:v>593.61539861449592</c:v>
                </c:pt>
                <c:pt idx="2">
                  <c:v>602.21573002056311</c:v>
                </c:pt>
                <c:pt idx="3">
                  <c:v>313.7779044415588</c:v>
                </c:pt>
                <c:pt idx="4">
                  <c:v>329.92742161566866</c:v>
                </c:pt>
                <c:pt idx="5">
                  <c:v>601.24233212479066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1984"/>
        <c:axId val="411483520"/>
      </c:lineChart>
      <c:catAx>
        <c:axId val="411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411483520"/>
        <c:crossesAt val="-40000"/>
        <c:auto val="1"/>
        <c:lblAlgn val="ctr"/>
        <c:lblOffset val="100"/>
        <c:noMultiLvlLbl val="0"/>
      </c:catAx>
      <c:valAx>
        <c:axId val="411483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1481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Tok plynu </a:t>
            </a:r>
            <a:r>
              <a:rPr lang="cs-CZ" b="0"/>
              <a:t>ze/do</a:t>
            </a:r>
            <a:r>
              <a:rPr lang="en-US" b="0"/>
              <a:t> </a:t>
            </a:r>
            <a:r>
              <a:rPr lang="cs-CZ" b="0"/>
              <a:t>ZP, které náleží do plynárenské soustavy ČR</a:t>
            </a:r>
            <a:endParaRPr lang="en-US" b="0"/>
          </a:p>
        </c:rich>
      </c:tx>
      <c:layout>
        <c:manualLayout>
          <c:xMode val="edge"/>
          <c:yMode val="edge"/>
          <c:x val="0.16112070052378824"/>
          <c:y val="4.04942065168683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29344748936952"/>
          <c:y val="0.11868177453428078"/>
          <c:w val="0.64678288576373366"/>
          <c:h val="0.6303105861767278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'45'!$O$17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'45'!$M$18:$M$23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'45'!$O$18:$O$23</c:f>
              <c:numCache>
                <c:formatCode>#,##0.0</c:formatCode>
                <c:ptCount val="6"/>
                <c:pt idx="0">
                  <c:v>6.8701340000000002</c:v>
                </c:pt>
                <c:pt idx="1">
                  <c:v>345.38526899999999</c:v>
                </c:pt>
                <c:pt idx="2">
                  <c:v>474.86680199999995</c:v>
                </c:pt>
                <c:pt idx="3">
                  <c:v>757.08624800000007</c:v>
                </c:pt>
                <c:pt idx="4">
                  <c:v>810.16432599999985</c:v>
                </c:pt>
                <c:pt idx="5">
                  <c:v>539.33476800000005</c:v>
                </c:pt>
              </c:numCache>
            </c:numRef>
          </c:val>
        </c:ser>
        <c:ser>
          <c:idx val="2"/>
          <c:order val="2"/>
          <c:tx>
            <c:strRef>
              <c:f>'45'!$P$17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'45'!$M$18:$M$23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'45'!$P$18:$P$23</c:f>
              <c:numCache>
                <c:formatCode>#,##0.0</c:formatCode>
                <c:ptCount val="6"/>
                <c:pt idx="0">
                  <c:v>-130.73356799999999</c:v>
                </c:pt>
                <c:pt idx="1">
                  <c:v>-0.45164199999999999</c:v>
                </c:pt>
                <c:pt idx="2">
                  <c:v>-13.509199000000001</c:v>
                </c:pt>
                <c:pt idx="3">
                  <c:v>-2.4695589999999998</c:v>
                </c:pt>
                <c:pt idx="4">
                  <c:v>0</c:v>
                </c:pt>
                <c:pt idx="5">
                  <c:v>-49.496291000000006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929024"/>
        <c:axId val="410930560"/>
      </c:barChart>
      <c:lineChart>
        <c:grouping val="standard"/>
        <c:varyColors val="0"/>
        <c:ser>
          <c:idx val="0"/>
          <c:order val="0"/>
          <c:tx>
            <c:strRef>
              <c:f>'45'!$N$17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'45'!$M$18:$M$23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'45'!$N$18:$N$23</c:f>
              <c:numCache>
                <c:formatCode>#,##0.0</c:formatCode>
                <c:ptCount val="6"/>
                <c:pt idx="0">
                  <c:v>-123.86343399999998</c:v>
                </c:pt>
                <c:pt idx="1">
                  <c:v>344.933627</c:v>
                </c:pt>
                <c:pt idx="2">
                  <c:v>461.35760299999993</c:v>
                </c:pt>
                <c:pt idx="3">
                  <c:v>754.61668900000006</c:v>
                </c:pt>
                <c:pt idx="4">
                  <c:v>810.16432599999985</c:v>
                </c:pt>
                <c:pt idx="5">
                  <c:v>489.83847700000007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929024"/>
        <c:axId val="410930560"/>
      </c:lineChart>
      <c:catAx>
        <c:axId val="4109290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410930560"/>
        <c:crossesAt val="-4000"/>
        <c:auto val="1"/>
        <c:lblAlgn val="ctr"/>
        <c:lblOffset val="100"/>
        <c:noMultiLvlLbl val="0"/>
      </c:catAx>
      <c:valAx>
        <c:axId val="410930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0929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78545312840257"/>
          <c:y val="0.27595723705268549"/>
          <c:w val="0.16379947048103702"/>
          <c:h val="0.3890485884386403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4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25713646259334"/>
          <c:y val="5.2287646281895465E-2"/>
          <c:w val="0.47868156015381796"/>
          <c:h val="0.94771235371810458"/>
        </c:manualLayout>
      </c:layout>
      <c:pie3DChart>
        <c:varyColors val="1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explosion val="25"/>
          <c:val>
            <c:numRef>
              <c:f>'46'!$L$9:$L$14</c:f>
              <c:numCache>
                <c:formatCode>0.0%</c:formatCode>
                <c:ptCount val="6"/>
                <c:pt idx="0">
                  <c:v>0.10915259263618476</c:v>
                </c:pt>
                <c:pt idx="1">
                  <c:v>0.15725861822755471</c:v>
                </c:pt>
                <c:pt idx="2">
                  <c:v>0.17932250635938085</c:v>
                </c:pt>
                <c:pt idx="3">
                  <c:v>0.17991675282196987</c:v>
                </c:pt>
                <c:pt idx="4">
                  <c:v>0.19217637004258742</c:v>
                </c:pt>
                <c:pt idx="5">
                  <c:v>0.18217315991232233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2687394438233"/>
          <c:y val="3.8174904942965784E-2"/>
          <c:w val="0.83376295485722896"/>
          <c:h val="0.86921253923999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'46'!$A$9</c:f>
              <c:strCache>
                <c:ptCount val="1"/>
                <c:pt idx="0">
                  <c:v> říjen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'46'!$L$9</c:f>
              <c:numCache>
                <c:formatCode>0.0%</c:formatCode>
                <c:ptCount val="1"/>
                <c:pt idx="0">
                  <c:v>0.10915259263618476</c:v>
                </c:pt>
              </c:numCache>
            </c:numRef>
          </c:val>
        </c:ser>
        <c:ser>
          <c:idx val="1"/>
          <c:order val="1"/>
          <c:tx>
            <c:strRef>
              <c:f>'46'!$A$10</c:f>
              <c:strCache>
                <c:ptCount val="1"/>
                <c:pt idx="0">
                  <c:v> listopad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'46'!$L$10</c:f>
              <c:numCache>
                <c:formatCode>0.0%</c:formatCode>
                <c:ptCount val="1"/>
                <c:pt idx="0">
                  <c:v>0.15725861822755471</c:v>
                </c:pt>
              </c:numCache>
            </c:numRef>
          </c:val>
        </c:ser>
        <c:ser>
          <c:idx val="2"/>
          <c:order val="2"/>
          <c:tx>
            <c:strRef>
              <c:f>'46'!$A$11</c:f>
              <c:strCache>
                <c:ptCount val="1"/>
                <c:pt idx="0">
                  <c:v> prosinec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'46'!$L$11</c:f>
              <c:numCache>
                <c:formatCode>0.0%</c:formatCode>
                <c:ptCount val="1"/>
                <c:pt idx="0">
                  <c:v>0.17932250635938085</c:v>
                </c:pt>
              </c:numCache>
            </c:numRef>
          </c:val>
        </c:ser>
        <c:ser>
          <c:idx val="3"/>
          <c:order val="3"/>
          <c:tx>
            <c:strRef>
              <c:f>'46'!$A$12</c:f>
              <c:strCache>
                <c:ptCount val="1"/>
                <c:pt idx="0">
                  <c:v> leden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'46'!$L$12</c:f>
              <c:numCache>
                <c:formatCode>0.0%</c:formatCode>
                <c:ptCount val="1"/>
                <c:pt idx="0">
                  <c:v>0.17991675282196987</c:v>
                </c:pt>
              </c:numCache>
            </c:numRef>
          </c:val>
        </c:ser>
        <c:ser>
          <c:idx val="4"/>
          <c:order val="4"/>
          <c:tx>
            <c:strRef>
              <c:f>'46'!$A$13</c:f>
              <c:strCache>
                <c:ptCount val="1"/>
                <c:pt idx="0">
                  <c:v> 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'46'!$L$13</c:f>
              <c:numCache>
                <c:formatCode>0.0%</c:formatCode>
                <c:ptCount val="1"/>
                <c:pt idx="0">
                  <c:v>0.19217637004258742</c:v>
                </c:pt>
              </c:numCache>
            </c:numRef>
          </c:val>
        </c:ser>
        <c:ser>
          <c:idx val="5"/>
          <c:order val="5"/>
          <c:tx>
            <c:strRef>
              <c:f>'46'!$A$14</c:f>
              <c:strCache>
                <c:ptCount val="1"/>
                <c:pt idx="0">
                  <c:v> březen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'46'!$L$14</c:f>
              <c:numCache>
                <c:formatCode>0.0%</c:formatCode>
                <c:ptCount val="1"/>
                <c:pt idx="0">
                  <c:v>0.18217315991232233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1538176"/>
        <c:axId val="411540096"/>
      </c:barChart>
      <c:catAx>
        <c:axId val="4115381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2017/2018</a:t>
                </a:r>
              </a:p>
            </c:rich>
          </c:tx>
          <c:layout>
            <c:manualLayout>
              <c:xMode val="edge"/>
              <c:yMode val="edge"/>
              <c:x val="0.45019715558810963"/>
              <c:y val="0.9230418250950570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411540096"/>
        <c:crosses val="autoZero"/>
        <c:auto val="1"/>
        <c:lblAlgn val="ctr"/>
        <c:lblOffset val="100"/>
        <c:noMultiLvlLbl val="0"/>
      </c:catAx>
      <c:valAx>
        <c:axId val="411540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11538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375399449691144E-2"/>
          <c:y val="2.6090730491474968E-2"/>
          <c:w val="0.79638984703951277"/>
          <c:h val="0.870544063679685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'46'!$B$8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'46'!$A$9:$A$14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'46'!$B$9:$B$14</c:f>
              <c:numCache>
                <c:formatCode>#,##0.0</c:formatCode>
                <c:ptCount val="6"/>
                <c:pt idx="0">
                  <c:v>657.3441964893608</c:v>
                </c:pt>
                <c:pt idx="1">
                  <c:v>947.05070711760902</c:v>
                </c:pt>
                <c:pt idx="2">
                  <c:v>1079.9249565070677</c:v>
                </c:pt>
                <c:pt idx="3">
                  <c:v>1083.5036572418198</c:v>
                </c:pt>
                <c:pt idx="4">
                  <c:v>1157.3341365416989</c:v>
                </c:pt>
                <c:pt idx="5">
                  <c:v>1097.0923047483834</c:v>
                </c:pt>
              </c:numCache>
            </c:numRef>
          </c:val>
        </c:ser>
        <c:ser>
          <c:idx val="1"/>
          <c:order val="1"/>
          <c:tx>
            <c:strRef>
              <c:f>'46'!$C$8</c:f>
              <c:strCache>
                <c:ptCount val="1"/>
                <c:pt idx="0">
                  <c:v>2016/2017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cat>
            <c:strRef>
              <c:f>'46'!$A$9:$A$14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'46'!$C$9:$C$14</c:f>
              <c:numCache>
                <c:formatCode>#,##0.0</c:formatCode>
                <c:ptCount val="6"/>
                <c:pt idx="0">
                  <c:v>769.56834511857073</c:v>
                </c:pt>
                <c:pt idx="1">
                  <c:v>974.72660043127769</c:v>
                </c:pt>
                <c:pt idx="2">
                  <c:v>1176.860669189386</c:v>
                </c:pt>
                <c:pt idx="3">
                  <c:v>1455.8500270682691</c:v>
                </c:pt>
                <c:pt idx="4">
                  <c:v>1021.1736168225515</c:v>
                </c:pt>
                <c:pt idx="5">
                  <c:v>803.62548712329124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539136"/>
        <c:axId val="410540672"/>
      </c:barChart>
      <c:catAx>
        <c:axId val="410539136"/>
        <c:scaling>
          <c:orientation val="minMax"/>
        </c:scaling>
        <c:delete val="0"/>
        <c:axPos val="b"/>
        <c:majorGridlines/>
        <c:numFmt formatCode="@" sourceLinked="1"/>
        <c:majorTickMark val="out"/>
        <c:minorTickMark val="none"/>
        <c:tickLblPos val="nextTo"/>
        <c:crossAx val="410540672"/>
        <c:crosses val="autoZero"/>
        <c:auto val="1"/>
        <c:lblAlgn val="ctr"/>
        <c:lblOffset val="100"/>
        <c:noMultiLvlLbl val="0"/>
      </c:catAx>
      <c:valAx>
        <c:axId val="410540672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053913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Denní závislost spotřeb na teplotě v zimním období 2017/2018</a:t>
            </a:r>
          </a:p>
        </c:rich>
      </c:tx>
      <c:layout>
        <c:manualLayout>
          <c:xMode val="edge"/>
          <c:yMode val="edge"/>
          <c:x val="0.2479471941626383"/>
          <c:y val="4.18005391515589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69709323156947"/>
          <c:y val="0.10351284203511055"/>
          <c:w val="0.84218297562868116"/>
          <c:h val="0.64731982598723126"/>
        </c:manualLayout>
      </c:layout>
      <c:bubbleChart>
        <c:varyColors val="0"/>
        <c:ser>
          <c:idx val="0"/>
          <c:order val="0"/>
          <c:tx>
            <c:strRef>
              <c:f>'47'!$T$7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"/>
            <c:invertIfNegative val="0"/>
            <c:bubble3D val="1"/>
          </c:dPt>
          <c:dPt>
            <c:idx val="11"/>
            <c:invertIfNegative val="0"/>
            <c:bubble3D val="1"/>
          </c:dPt>
          <c:dPt>
            <c:idx val="26"/>
            <c:invertIfNegative val="0"/>
            <c:bubble3D val="1"/>
          </c:dPt>
          <c:dPt>
            <c:idx val="110"/>
            <c:invertIfNegative val="0"/>
            <c:bubble3D val="1"/>
          </c:dPt>
          <c:dPt>
            <c:idx val="118"/>
            <c:invertIfNegative val="0"/>
            <c:bubble3D val="1"/>
          </c:dPt>
          <c:dPt>
            <c:idx val="127"/>
            <c:invertIfNegative val="0"/>
            <c:bubble3D val="1"/>
          </c:dPt>
          <c:trendline>
            <c:spPr>
              <a:ln w="25400" cmpd="sng">
                <a:solidFill>
                  <a:srgbClr val="FFC000"/>
                </a:solidFill>
              </a:ln>
            </c:spPr>
            <c:trendlineType val="linear"/>
            <c:dispRSqr val="0"/>
            <c:dispEq val="0"/>
          </c:trendline>
          <c:xVal>
            <c:numRef>
              <c:f>'47'!$S$8:$S$190</c:f>
              <c:numCache>
                <c:formatCode>0.0</c:formatCode>
                <c:ptCount val="183"/>
                <c:pt idx="0">
                  <c:v>9.8000000000000007</c:v>
                </c:pt>
                <c:pt idx="1">
                  <c:v>11.9</c:v>
                </c:pt>
                <c:pt idx="2">
                  <c:v>10</c:v>
                </c:pt>
                <c:pt idx="3">
                  <c:v>10.6</c:v>
                </c:pt>
                <c:pt idx="4">
                  <c:v>11</c:v>
                </c:pt>
                <c:pt idx="5">
                  <c:v>8.4</c:v>
                </c:pt>
                <c:pt idx="6">
                  <c:v>8.8000000000000007</c:v>
                </c:pt>
                <c:pt idx="7">
                  <c:v>8.5</c:v>
                </c:pt>
                <c:pt idx="8">
                  <c:v>6.8</c:v>
                </c:pt>
                <c:pt idx="9">
                  <c:v>10.4</c:v>
                </c:pt>
                <c:pt idx="10">
                  <c:v>11.6</c:v>
                </c:pt>
                <c:pt idx="11">
                  <c:v>12</c:v>
                </c:pt>
                <c:pt idx="12">
                  <c:v>10.9</c:v>
                </c:pt>
                <c:pt idx="13">
                  <c:v>11.6</c:v>
                </c:pt>
                <c:pt idx="14">
                  <c:v>12.5</c:v>
                </c:pt>
                <c:pt idx="15">
                  <c:v>12.8</c:v>
                </c:pt>
                <c:pt idx="16">
                  <c:v>12.8</c:v>
                </c:pt>
                <c:pt idx="17">
                  <c:v>11.3</c:v>
                </c:pt>
                <c:pt idx="18">
                  <c:v>10.4</c:v>
                </c:pt>
                <c:pt idx="19">
                  <c:v>10.3</c:v>
                </c:pt>
                <c:pt idx="20">
                  <c:v>11</c:v>
                </c:pt>
                <c:pt idx="21">
                  <c:v>8.6999999999999993</c:v>
                </c:pt>
                <c:pt idx="22">
                  <c:v>7.9</c:v>
                </c:pt>
                <c:pt idx="23">
                  <c:v>8.6999999999999993</c:v>
                </c:pt>
                <c:pt idx="24">
                  <c:v>11.3</c:v>
                </c:pt>
                <c:pt idx="25">
                  <c:v>11.3</c:v>
                </c:pt>
                <c:pt idx="26">
                  <c:v>8.5</c:v>
                </c:pt>
                <c:pt idx="27">
                  <c:v>7.3</c:v>
                </c:pt>
                <c:pt idx="28">
                  <c:v>5.9</c:v>
                </c:pt>
                <c:pt idx="29">
                  <c:v>3.4</c:v>
                </c:pt>
                <c:pt idx="30">
                  <c:v>4.7</c:v>
                </c:pt>
                <c:pt idx="31">
                  <c:v>5.8</c:v>
                </c:pt>
                <c:pt idx="32">
                  <c:v>8.9</c:v>
                </c:pt>
                <c:pt idx="33">
                  <c:v>5.7</c:v>
                </c:pt>
                <c:pt idx="34">
                  <c:v>5.2</c:v>
                </c:pt>
                <c:pt idx="35">
                  <c:v>6.6</c:v>
                </c:pt>
                <c:pt idx="36">
                  <c:v>6.3</c:v>
                </c:pt>
                <c:pt idx="37">
                  <c:v>6.1</c:v>
                </c:pt>
                <c:pt idx="38">
                  <c:v>5.3</c:v>
                </c:pt>
                <c:pt idx="39">
                  <c:v>6.1</c:v>
                </c:pt>
                <c:pt idx="40">
                  <c:v>5.8</c:v>
                </c:pt>
                <c:pt idx="41">
                  <c:v>4.2</c:v>
                </c:pt>
                <c:pt idx="42">
                  <c:v>2.9</c:v>
                </c:pt>
                <c:pt idx="43">
                  <c:v>2</c:v>
                </c:pt>
                <c:pt idx="44">
                  <c:v>1.1000000000000001</c:v>
                </c:pt>
                <c:pt idx="45">
                  <c:v>2</c:v>
                </c:pt>
                <c:pt idx="46">
                  <c:v>2.6</c:v>
                </c:pt>
                <c:pt idx="47">
                  <c:v>2.8</c:v>
                </c:pt>
                <c:pt idx="48">
                  <c:v>2.8</c:v>
                </c:pt>
                <c:pt idx="49">
                  <c:v>2.7</c:v>
                </c:pt>
                <c:pt idx="50">
                  <c:v>2</c:v>
                </c:pt>
                <c:pt idx="51">
                  <c:v>4.3</c:v>
                </c:pt>
                <c:pt idx="52">
                  <c:v>5.4</c:v>
                </c:pt>
                <c:pt idx="53">
                  <c:v>3.8</c:v>
                </c:pt>
                <c:pt idx="54">
                  <c:v>5.5</c:v>
                </c:pt>
                <c:pt idx="55">
                  <c:v>4.5999999999999996</c:v>
                </c:pt>
                <c:pt idx="56">
                  <c:v>1</c:v>
                </c:pt>
                <c:pt idx="57">
                  <c:v>1.3</c:v>
                </c:pt>
                <c:pt idx="58">
                  <c:v>2.8</c:v>
                </c:pt>
                <c:pt idx="59">
                  <c:v>1.2</c:v>
                </c:pt>
                <c:pt idx="60">
                  <c:v>0</c:v>
                </c:pt>
                <c:pt idx="61">
                  <c:v>-2.4</c:v>
                </c:pt>
                <c:pt idx="62">
                  <c:v>-2.5</c:v>
                </c:pt>
                <c:pt idx="63">
                  <c:v>-1.9</c:v>
                </c:pt>
                <c:pt idx="64">
                  <c:v>0.3</c:v>
                </c:pt>
                <c:pt idx="65">
                  <c:v>2.2999999999999998</c:v>
                </c:pt>
                <c:pt idx="66">
                  <c:v>2.8</c:v>
                </c:pt>
                <c:pt idx="67">
                  <c:v>1.5</c:v>
                </c:pt>
                <c:pt idx="68">
                  <c:v>1.6</c:v>
                </c:pt>
                <c:pt idx="69">
                  <c:v>-1.1000000000000001</c:v>
                </c:pt>
                <c:pt idx="70">
                  <c:v>-0.9</c:v>
                </c:pt>
                <c:pt idx="71">
                  <c:v>5.3</c:v>
                </c:pt>
                <c:pt idx="72">
                  <c:v>3.5</c:v>
                </c:pt>
                <c:pt idx="73">
                  <c:v>0.5</c:v>
                </c:pt>
                <c:pt idx="74">
                  <c:v>2.2999999999999998</c:v>
                </c:pt>
                <c:pt idx="75">
                  <c:v>1.4</c:v>
                </c:pt>
                <c:pt idx="76">
                  <c:v>0.2</c:v>
                </c:pt>
                <c:pt idx="77">
                  <c:v>-0.8</c:v>
                </c:pt>
                <c:pt idx="78">
                  <c:v>-4</c:v>
                </c:pt>
                <c:pt idx="79">
                  <c:v>-3.2</c:v>
                </c:pt>
                <c:pt idx="80">
                  <c:v>-0.9</c:v>
                </c:pt>
                <c:pt idx="81">
                  <c:v>1.7</c:v>
                </c:pt>
                <c:pt idx="82">
                  <c:v>3.1</c:v>
                </c:pt>
                <c:pt idx="83">
                  <c:v>5.0999999999999996</c:v>
                </c:pt>
                <c:pt idx="84">
                  <c:v>5.8</c:v>
                </c:pt>
                <c:pt idx="85">
                  <c:v>2.2000000000000002</c:v>
                </c:pt>
                <c:pt idx="86">
                  <c:v>0.6</c:v>
                </c:pt>
                <c:pt idx="87">
                  <c:v>2.4</c:v>
                </c:pt>
                <c:pt idx="88">
                  <c:v>1.5</c:v>
                </c:pt>
                <c:pt idx="89">
                  <c:v>-1.8</c:v>
                </c:pt>
                <c:pt idx="90">
                  <c:v>0.4</c:v>
                </c:pt>
                <c:pt idx="91">
                  <c:v>6.3</c:v>
                </c:pt>
                <c:pt idx="92">
                  <c:v>3.1</c:v>
                </c:pt>
                <c:pt idx="93">
                  <c:v>2.7</c:v>
                </c:pt>
                <c:pt idx="94">
                  <c:v>3</c:v>
                </c:pt>
                <c:pt idx="95">
                  <c:v>4.3</c:v>
                </c:pt>
                <c:pt idx="96">
                  <c:v>6</c:v>
                </c:pt>
                <c:pt idx="97">
                  <c:v>6</c:v>
                </c:pt>
                <c:pt idx="98">
                  <c:v>4</c:v>
                </c:pt>
                <c:pt idx="99">
                  <c:v>2.4</c:v>
                </c:pt>
                <c:pt idx="100">
                  <c:v>5.7</c:v>
                </c:pt>
                <c:pt idx="101">
                  <c:v>3.4</c:v>
                </c:pt>
                <c:pt idx="102">
                  <c:v>2.2000000000000002</c:v>
                </c:pt>
                <c:pt idx="103">
                  <c:v>2</c:v>
                </c:pt>
                <c:pt idx="104">
                  <c:v>-1</c:v>
                </c:pt>
                <c:pt idx="105">
                  <c:v>-1.7</c:v>
                </c:pt>
                <c:pt idx="106">
                  <c:v>-2.5</c:v>
                </c:pt>
                <c:pt idx="107">
                  <c:v>-0.1</c:v>
                </c:pt>
                <c:pt idx="108">
                  <c:v>-0.1</c:v>
                </c:pt>
                <c:pt idx="109">
                  <c:v>2.2000000000000002</c:v>
                </c:pt>
                <c:pt idx="110">
                  <c:v>0.4</c:v>
                </c:pt>
                <c:pt idx="111">
                  <c:v>-0.7</c:v>
                </c:pt>
                <c:pt idx="112">
                  <c:v>-1.7</c:v>
                </c:pt>
                <c:pt idx="113">
                  <c:v>-2.7</c:v>
                </c:pt>
                <c:pt idx="114">
                  <c:v>1</c:v>
                </c:pt>
                <c:pt idx="115">
                  <c:v>3.2</c:v>
                </c:pt>
                <c:pt idx="116">
                  <c:v>2.2000000000000002</c:v>
                </c:pt>
                <c:pt idx="117">
                  <c:v>0.8</c:v>
                </c:pt>
                <c:pt idx="118">
                  <c:v>1.5</c:v>
                </c:pt>
                <c:pt idx="119">
                  <c:v>4.8</c:v>
                </c:pt>
                <c:pt idx="120">
                  <c:v>6.9</c:v>
                </c:pt>
                <c:pt idx="121">
                  <c:v>1.8</c:v>
                </c:pt>
                <c:pt idx="122">
                  <c:v>3.2</c:v>
                </c:pt>
                <c:pt idx="123">
                  <c:v>2.4</c:v>
                </c:pt>
                <c:pt idx="124">
                  <c:v>0.8</c:v>
                </c:pt>
                <c:pt idx="125">
                  <c:v>0.4</c:v>
                </c:pt>
                <c:pt idx="126">
                  <c:v>-1</c:v>
                </c:pt>
                <c:pt idx="127">
                  <c:v>-2.9</c:v>
                </c:pt>
                <c:pt idx="128">
                  <c:v>-3.7</c:v>
                </c:pt>
                <c:pt idx="129">
                  <c:v>-1.3</c:v>
                </c:pt>
                <c:pt idx="130">
                  <c:v>-2</c:v>
                </c:pt>
                <c:pt idx="131">
                  <c:v>-2.4</c:v>
                </c:pt>
                <c:pt idx="132">
                  <c:v>-1.8</c:v>
                </c:pt>
                <c:pt idx="133">
                  <c:v>0.2</c:v>
                </c:pt>
                <c:pt idx="134">
                  <c:v>-0.1</c:v>
                </c:pt>
                <c:pt idx="135">
                  <c:v>-2.1</c:v>
                </c:pt>
                <c:pt idx="136">
                  <c:v>-2.6</c:v>
                </c:pt>
                <c:pt idx="137">
                  <c:v>-2</c:v>
                </c:pt>
                <c:pt idx="138">
                  <c:v>-0.5</c:v>
                </c:pt>
                <c:pt idx="139">
                  <c:v>-1.4</c:v>
                </c:pt>
                <c:pt idx="140">
                  <c:v>-1.6</c:v>
                </c:pt>
                <c:pt idx="141">
                  <c:v>-3.6</c:v>
                </c:pt>
                <c:pt idx="142">
                  <c:v>-2.2999999999999998</c:v>
                </c:pt>
                <c:pt idx="143">
                  <c:v>-2.9</c:v>
                </c:pt>
                <c:pt idx="144">
                  <c:v>-3.5</c:v>
                </c:pt>
                <c:pt idx="145">
                  <c:v>-4.9000000000000004</c:v>
                </c:pt>
                <c:pt idx="146">
                  <c:v>-7.5</c:v>
                </c:pt>
                <c:pt idx="147">
                  <c:v>-10.7</c:v>
                </c:pt>
                <c:pt idx="148">
                  <c:v>-11.2</c:v>
                </c:pt>
                <c:pt idx="149">
                  <c:v>-11.8</c:v>
                </c:pt>
                <c:pt idx="150">
                  <c:v>-11.8</c:v>
                </c:pt>
                <c:pt idx="151">
                  <c:v>-9.6999999999999993</c:v>
                </c:pt>
                <c:pt idx="152">
                  <c:v>-7.1</c:v>
                </c:pt>
                <c:pt idx="153">
                  <c:v>-6.6</c:v>
                </c:pt>
                <c:pt idx="154">
                  <c:v>-4.4000000000000004</c:v>
                </c:pt>
                <c:pt idx="155">
                  <c:v>-1.6</c:v>
                </c:pt>
                <c:pt idx="156">
                  <c:v>0</c:v>
                </c:pt>
                <c:pt idx="157">
                  <c:v>2.6</c:v>
                </c:pt>
                <c:pt idx="158">
                  <c:v>2.8</c:v>
                </c:pt>
                <c:pt idx="159">
                  <c:v>3.6</c:v>
                </c:pt>
                <c:pt idx="160">
                  <c:v>6.8</c:v>
                </c:pt>
                <c:pt idx="161">
                  <c:v>8.5</c:v>
                </c:pt>
                <c:pt idx="162">
                  <c:v>7.8</c:v>
                </c:pt>
                <c:pt idx="163">
                  <c:v>7</c:v>
                </c:pt>
                <c:pt idx="164">
                  <c:v>3.1</c:v>
                </c:pt>
                <c:pt idx="165">
                  <c:v>4.3</c:v>
                </c:pt>
                <c:pt idx="166">
                  <c:v>2.6</c:v>
                </c:pt>
                <c:pt idx="167">
                  <c:v>-4.5999999999999996</c:v>
                </c:pt>
                <c:pt idx="168">
                  <c:v>-6</c:v>
                </c:pt>
                <c:pt idx="169">
                  <c:v>-5.7</c:v>
                </c:pt>
                <c:pt idx="170">
                  <c:v>-2.7</c:v>
                </c:pt>
                <c:pt idx="171">
                  <c:v>-2.1</c:v>
                </c:pt>
                <c:pt idx="172">
                  <c:v>-0.3</c:v>
                </c:pt>
                <c:pt idx="173">
                  <c:v>1.6</c:v>
                </c:pt>
                <c:pt idx="174">
                  <c:v>1.6</c:v>
                </c:pt>
                <c:pt idx="175">
                  <c:v>1.5</c:v>
                </c:pt>
                <c:pt idx="176">
                  <c:v>2.7</c:v>
                </c:pt>
                <c:pt idx="177">
                  <c:v>2</c:v>
                </c:pt>
                <c:pt idx="178">
                  <c:v>4.9000000000000004</c:v>
                </c:pt>
                <c:pt idx="179">
                  <c:v>4.8</c:v>
                </c:pt>
                <c:pt idx="180">
                  <c:v>6.2</c:v>
                </c:pt>
                <c:pt idx="181">
                  <c:v>7.4</c:v>
                </c:pt>
              </c:numCache>
            </c:numRef>
          </c:xVal>
          <c:yVal>
            <c:numRef>
              <c:f>'47'!$T$8:$T$190</c:f>
              <c:numCache>
                <c:formatCode>0.0</c:formatCode>
                <c:ptCount val="183"/>
                <c:pt idx="0">
                  <c:v>16.017587818141084</c:v>
                </c:pt>
                <c:pt idx="1">
                  <c:v>18.249307472479362</c:v>
                </c:pt>
                <c:pt idx="2">
                  <c:v>20.161142818372486</c:v>
                </c:pt>
                <c:pt idx="3">
                  <c:v>19.728116020231852</c:v>
                </c:pt>
                <c:pt idx="4">
                  <c:v>20.249228036518296</c:v>
                </c:pt>
                <c:pt idx="5">
                  <c:v>20.939021739597422</c:v>
                </c:pt>
                <c:pt idx="6">
                  <c:v>18.661121000348206</c:v>
                </c:pt>
                <c:pt idx="7">
                  <c:v>20.030077369744728</c:v>
                </c:pt>
                <c:pt idx="8">
                  <c:v>25.588057559178768</c:v>
                </c:pt>
                <c:pt idx="9">
                  <c:v>23.162463689574846</c:v>
                </c:pt>
                <c:pt idx="10">
                  <c:v>20.803858022023448</c:v>
                </c:pt>
                <c:pt idx="11">
                  <c:v>20.037637943948027</c:v>
                </c:pt>
                <c:pt idx="12">
                  <c:v>21.02040812040611</c:v>
                </c:pt>
                <c:pt idx="13">
                  <c:v>16.267106184616512</c:v>
                </c:pt>
                <c:pt idx="14">
                  <c:v>15.859245524941235</c:v>
                </c:pt>
                <c:pt idx="15">
                  <c:v>19.730419550107204</c:v>
                </c:pt>
                <c:pt idx="16">
                  <c:v>18.029060890775003</c:v>
                </c:pt>
                <c:pt idx="17">
                  <c:v>21.519464723123871</c:v>
                </c:pt>
                <c:pt idx="18">
                  <c:v>21.696111262993579</c:v>
                </c:pt>
                <c:pt idx="19">
                  <c:v>21.912682977926085</c:v>
                </c:pt>
                <c:pt idx="20">
                  <c:v>17.487504916221109</c:v>
                </c:pt>
                <c:pt idx="21">
                  <c:v>19.263169363224982</c:v>
                </c:pt>
                <c:pt idx="22">
                  <c:v>25.708469830406894</c:v>
                </c:pt>
                <c:pt idx="23">
                  <c:v>24.913877702081418</c:v>
                </c:pt>
                <c:pt idx="24">
                  <c:v>22.13407095647193</c:v>
                </c:pt>
                <c:pt idx="25">
                  <c:v>22.463291430379456</c:v>
                </c:pt>
                <c:pt idx="26">
                  <c:v>21.963584234640251</c:v>
                </c:pt>
                <c:pt idx="27">
                  <c:v>22.220387452566321</c:v>
                </c:pt>
                <c:pt idx="28">
                  <c:v>23.155173446515555</c:v>
                </c:pt>
                <c:pt idx="29">
                  <c:v>28.929507205246221</c:v>
                </c:pt>
                <c:pt idx="30">
                  <c:v>29.443203678558362</c:v>
                </c:pt>
                <c:pt idx="31">
                  <c:v>29.028742363658139</c:v>
                </c:pt>
                <c:pt idx="32">
                  <c:v>27.6214730239173</c:v>
                </c:pt>
                <c:pt idx="33">
                  <c:v>28.617289552170611</c:v>
                </c:pt>
                <c:pt idx="34">
                  <c:v>24.77184623032711</c:v>
                </c:pt>
                <c:pt idx="35">
                  <c:v>25.200028271999514</c:v>
                </c:pt>
                <c:pt idx="36">
                  <c:v>30.41136636641718</c:v>
                </c:pt>
                <c:pt idx="37">
                  <c:v>31.059391170064437</c:v>
                </c:pt>
                <c:pt idx="38">
                  <c:v>32.068858478846565</c:v>
                </c:pt>
                <c:pt idx="39">
                  <c:v>30.78005880583072</c:v>
                </c:pt>
                <c:pt idx="40">
                  <c:v>28.455566654090898</c:v>
                </c:pt>
                <c:pt idx="41">
                  <c:v>26.357544792169673</c:v>
                </c:pt>
                <c:pt idx="42">
                  <c:v>28.194048348736324</c:v>
                </c:pt>
                <c:pt idx="43">
                  <c:v>35.342391026187705</c:v>
                </c:pt>
                <c:pt idx="44">
                  <c:v>35.532220177342666</c:v>
                </c:pt>
                <c:pt idx="45">
                  <c:v>35.690273593528175</c:v>
                </c:pt>
                <c:pt idx="46">
                  <c:v>34.459579872896676</c:v>
                </c:pt>
                <c:pt idx="47">
                  <c:v>32.23813118058262</c:v>
                </c:pt>
                <c:pt idx="48">
                  <c:v>28.57723795345068</c:v>
                </c:pt>
                <c:pt idx="49">
                  <c:v>30.450287332551568</c:v>
                </c:pt>
                <c:pt idx="50">
                  <c:v>36.31793354044494</c:v>
                </c:pt>
                <c:pt idx="51">
                  <c:v>35.196564033146259</c:v>
                </c:pt>
                <c:pt idx="52">
                  <c:v>31.215844681319474</c:v>
                </c:pt>
                <c:pt idx="53">
                  <c:v>31.867110901115758</c:v>
                </c:pt>
                <c:pt idx="54">
                  <c:v>32.191149309126274</c:v>
                </c:pt>
                <c:pt idx="55">
                  <c:v>27.939339024836443</c:v>
                </c:pt>
                <c:pt idx="56">
                  <c:v>30.859602303783916</c:v>
                </c:pt>
                <c:pt idx="57">
                  <c:v>34.844405853861019</c:v>
                </c:pt>
                <c:pt idx="58">
                  <c:v>34.673873096890659</c:v>
                </c:pt>
                <c:pt idx="59">
                  <c:v>38.458290947192339</c:v>
                </c:pt>
                <c:pt idx="60">
                  <c:v>38.630360174203062</c:v>
                </c:pt>
                <c:pt idx="61">
                  <c:v>39.579269594923623</c:v>
                </c:pt>
                <c:pt idx="62">
                  <c:v>35.405125252513784</c:v>
                </c:pt>
                <c:pt idx="63">
                  <c:v>36.249633410484606</c:v>
                </c:pt>
                <c:pt idx="64">
                  <c:v>39.171534770999685</c:v>
                </c:pt>
                <c:pt idx="65">
                  <c:v>37.10405203446652</c:v>
                </c:pt>
                <c:pt idx="66">
                  <c:v>36.04272019874162</c:v>
                </c:pt>
                <c:pt idx="67">
                  <c:v>35.094191293350448</c:v>
                </c:pt>
                <c:pt idx="68">
                  <c:v>35.416081282935501</c:v>
                </c:pt>
                <c:pt idx="69">
                  <c:v>34.59171081644854</c:v>
                </c:pt>
                <c:pt idx="70">
                  <c:v>35.311256015795905</c:v>
                </c:pt>
                <c:pt idx="71">
                  <c:v>36.350536897691214</c:v>
                </c:pt>
                <c:pt idx="72">
                  <c:v>34.590856746049539</c:v>
                </c:pt>
                <c:pt idx="73">
                  <c:v>35.783543415991382</c:v>
                </c:pt>
                <c:pt idx="74">
                  <c:v>35.859101837600029</c:v>
                </c:pt>
                <c:pt idx="75">
                  <c:v>36.93685567585807</c:v>
                </c:pt>
                <c:pt idx="76">
                  <c:v>33.256049630382236</c:v>
                </c:pt>
                <c:pt idx="77">
                  <c:v>35.137139094189578</c:v>
                </c:pt>
                <c:pt idx="78">
                  <c:v>42.521224709784413</c:v>
                </c:pt>
                <c:pt idx="79">
                  <c:v>44.007256154655437</c:v>
                </c:pt>
                <c:pt idx="80">
                  <c:v>41.49995137822804</c:v>
                </c:pt>
                <c:pt idx="81">
                  <c:v>38.582163704139774</c:v>
                </c:pt>
                <c:pt idx="82">
                  <c:v>32.698315507880736</c:v>
                </c:pt>
                <c:pt idx="83">
                  <c:v>28.520705578440072</c:v>
                </c:pt>
                <c:pt idx="84">
                  <c:v>25.849147557069692</c:v>
                </c:pt>
                <c:pt idx="85">
                  <c:v>27.413529532025109</c:v>
                </c:pt>
                <c:pt idx="86">
                  <c:v>30.431928974540821</c:v>
                </c:pt>
                <c:pt idx="87">
                  <c:v>31.133179398023081</c:v>
                </c:pt>
                <c:pt idx="88">
                  <c:v>31.834017671167452</c:v>
                </c:pt>
                <c:pt idx="89">
                  <c:v>33.60321890376278</c:v>
                </c:pt>
                <c:pt idx="90">
                  <c:v>31.974761674432219</c:v>
                </c:pt>
                <c:pt idx="91">
                  <c:v>27.975222030286723</c:v>
                </c:pt>
                <c:pt idx="92">
                  <c:v>30.355103749715628</c:v>
                </c:pt>
                <c:pt idx="93">
                  <c:v>34.70931288596659</c:v>
                </c:pt>
                <c:pt idx="94">
                  <c:v>35.825466283477567</c:v>
                </c:pt>
                <c:pt idx="95">
                  <c:v>33.396867471403723</c:v>
                </c:pt>
                <c:pt idx="96">
                  <c:v>30.835093353551589</c:v>
                </c:pt>
                <c:pt idx="97">
                  <c:v>26.421686653271582</c:v>
                </c:pt>
                <c:pt idx="98">
                  <c:v>29.37060883809772</c:v>
                </c:pt>
                <c:pt idx="99">
                  <c:v>34.20674173944775</c:v>
                </c:pt>
                <c:pt idx="100">
                  <c:v>32.212870183972818</c:v>
                </c:pt>
                <c:pt idx="101">
                  <c:v>34.856992959165417</c:v>
                </c:pt>
                <c:pt idx="102">
                  <c:v>35.449394119793347</c:v>
                </c:pt>
                <c:pt idx="103">
                  <c:v>35.541253283090228</c:v>
                </c:pt>
                <c:pt idx="104">
                  <c:v>33.786577639106014</c:v>
                </c:pt>
                <c:pt idx="105">
                  <c:v>36.0380870224229</c:v>
                </c:pt>
                <c:pt idx="106">
                  <c:v>40.825762006282162</c:v>
                </c:pt>
                <c:pt idx="107">
                  <c:v>40.325306275525186</c:v>
                </c:pt>
                <c:pt idx="108">
                  <c:v>38.994155394850189</c:v>
                </c:pt>
                <c:pt idx="109">
                  <c:v>38.349849065320505</c:v>
                </c:pt>
                <c:pt idx="110">
                  <c:v>38.871634070665621</c:v>
                </c:pt>
                <c:pt idx="111">
                  <c:v>34.39462450853194</c:v>
                </c:pt>
                <c:pt idx="112">
                  <c:v>36.124405496417822</c:v>
                </c:pt>
                <c:pt idx="113">
                  <c:v>40.814680811315036</c:v>
                </c:pt>
                <c:pt idx="114">
                  <c:v>39.286469019845143</c:v>
                </c:pt>
                <c:pt idx="115">
                  <c:v>36.059900442350624</c:v>
                </c:pt>
                <c:pt idx="116">
                  <c:v>37.921800229723388</c:v>
                </c:pt>
                <c:pt idx="117">
                  <c:v>37.682842207038505</c:v>
                </c:pt>
                <c:pt idx="118">
                  <c:v>32.279445743627683</c:v>
                </c:pt>
                <c:pt idx="119">
                  <c:v>31.000592202913253</c:v>
                </c:pt>
                <c:pt idx="120">
                  <c:v>30.998213245758382</c:v>
                </c:pt>
                <c:pt idx="121">
                  <c:v>32.925753179625168</c:v>
                </c:pt>
                <c:pt idx="122">
                  <c:v>33.642167159546339</c:v>
                </c:pt>
                <c:pt idx="123">
                  <c:v>34.000938704329577</c:v>
                </c:pt>
                <c:pt idx="124">
                  <c:v>35.820912070490955</c:v>
                </c:pt>
                <c:pt idx="125">
                  <c:v>31.979863029947417</c:v>
                </c:pt>
                <c:pt idx="126">
                  <c:v>34.110696630001023</c:v>
                </c:pt>
                <c:pt idx="127">
                  <c:v>42.549614686881633</c:v>
                </c:pt>
                <c:pt idx="128">
                  <c:v>44.241122898801422</c:v>
                </c:pt>
                <c:pt idx="129">
                  <c:v>42.780778078179203</c:v>
                </c:pt>
                <c:pt idx="130">
                  <c:v>42.640127365985627</c:v>
                </c:pt>
                <c:pt idx="131">
                  <c:v>41.325741847077474</c:v>
                </c:pt>
                <c:pt idx="132">
                  <c:v>36.143450451414736</c:v>
                </c:pt>
                <c:pt idx="133">
                  <c:v>34.89849195904349</c:v>
                </c:pt>
                <c:pt idx="134">
                  <c:v>38.366052428706389</c:v>
                </c:pt>
                <c:pt idx="135">
                  <c:v>41.154912376292501</c:v>
                </c:pt>
                <c:pt idx="136">
                  <c:v>41.915290758789041</c:v>
                </c:pt>
                <c:pt idx="137">
                  <c:v>39.543381037325801</c:v>
                </c:pt>
                <c:pt idx="138">
                  <c:v>37.352479560092149</c:v>
                </c:pt>
                <c:pt idx="139">
                  <c:v>35.540237704805406</c:v>
                </c:pt>
                <c:pt idx="140">
                  <c:v>36.920992982429681</c:v>
                </c:pt>
                <c:pt idx="141">
                  <c:v>42.391377435221834</c:v>
                </c:pt>
                <c:pt idx="142">
                  <c:v>43.292296886612668</c:v>
                </c:pt>
                <c:pt idx="143">
                  <c:v>42.898680508098252</c:v>
                </c:pt>
                <c:pt idx="144">
                  <c:v>43.52583479383582</c:v>
                </c:pt>
                <c:pt idx="145">
                  <c:v>42.880565435501033</c:v>
                </c:pt>
                <c:pt idx="146">
                  <c:v>42.507480827840148</c:v>
                </c:pt>
                <c:pt idx="147">
                  <c:v>46.051774485443595</c:v>
                </c:pt>
                <c:pt idx="148">
                  <c:v>52.149470138071926</c:v>
                </c:pt>
                <c:pt idx="149">
                  <c:v>55.89859824415057</c:v>
                </c:pt>
                <c:pt idx="150">
                  <c:v>54.452973216329539</c:v>
                </c:pt>
                <c:pt idx="151">
                  <c:v>51.844586167716471</c:v>
                </c:pt>
                <c:pt idx="152">
                  <c:v>49.58388991260702</c:v>
                </c:pt>
                <c:pt idx="153">
                  <c:v>43.928190615342828</c:v>
                </c:pt>
                <c:pt idx="154">
                  <c:v>41.744671341556867</c:v>
                </c:pt>
                <c:pt idx="155">
                  <c:v>42.986414551134423</c:v>
                </c:pt>
                <c:pt idx="156">
                  <c:v>43.055111003480846</c:v>
                </c:pt>
                <c:pt idx="157">
                  <c:v>38.831359505922173</c:v>
                </c:pt>
                <c:pt idx="158">
                  <c:v>34.212950179756568</c:v>
                </c:pt>
                <c:pt idx="159">
                  <c:v>32.359219639127495</c:v>
                </c:pt>
                <c:pt idx="160">
                  <c:v>26.294335306985776</c:v>
                </c:pt>
                <c:pt idx="161">
                  <c:v>24.100159005455122</c:v>
                </c:pt>
                <c:pt idx="162">
                  <c:v>27.826631837870067</c:v>
                </c:pt>
                <c:pt idx="163">
                  <c:v>27.169403909607222</c:v>
                </c:pt>
                <c:pt idx="164">
                  <c:v>30.636717491723036</c:v>
                </c:pt>
                <c:pt idx="165">
                  <c:v>29.709241773153778</c:v>
                </c:pt>
                <c:pt idx="166">
                  <c:v>31.775819513574262</c:v>
                </c:pt>
                <c:pt idx="167">
                  <c:v>36.601536823755744</c:v>
                </c:pt>
                <c:pt idx="168">
                  <c:v>40.941477272441013</c:v>
                </c:pt>
                <c:pt idx="169">
                  <c:v>43.875960982849371</c:v>
                </c:pt>
                <c:pt idx="170">
                  <c:v>41.536582747472551</c:v>
                </c:pt>
                <c:pt idx="171">
                  <c:v>41.408745408744373</c:v>
                </c:pt>
                <c:pt idx="172">
                  <c:v>37.573922128245727</c:v>
                </c:pt>
                <c:pt idx="173">
                  <c:v>37.353310295972392</c:v>
                </c:pt>
                <c:pt idx="174">
                  <c:v>29.290768986139913</c:v>
                </c:pt>
                <c:pt idx="175">
                  <c:v>31.323485401584218</c:v>
                </c:pt>
                <c:pt idx="176">
                  <c:v>36.763187464217204</c:v>
                </c:pt>
                <c:pt idx="177">
                  <c:v>35.210845068172816</c:v>
                </c:pt>
                <c:pt idx="178">
                  <c:v>31.624568922625674</c:v>
                </c:pt>
                <c:pt idx="179">
                  <c:v>29.47019771179885</c:v>
                </c:pt>
                <c:pt idx="180">
                  <c:v>24.797161645614342</c:v>
                </c:pt>
                <c:pt idx="181">
                  <c:v>23.261852133735246</c:v>
                </c:pt>
              </c:numCache>
            </c:numRef>
          </c:yVal>
          <c:bubbleSize>
            <c:numLit>
              <c:formatCode>General</c:formatCode>
              <c:ptCount val="18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  <c:pt idx="31">
                <c:v>1</c:v>
              </c:pt>
              <c:pt idx="32">
                <c:v>1</c:v>
              </c:pt>
              <c:pt idx="33">
                <c:v>1</c:v>
              </c:pt>
              <c:pt idx="34">
                <c:v>1</c:v>
              </c:pt>
              <c:pt idx="35">
                <c:v>1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1</c:v>
              </c:pt>
              <c:pt idx="40">
                <c:v>1</c:v>
              </c:pt>
              <c:pt idx="41">
                <c:v>1</c:v>
              </c:pt>
              <c:pt idx="42">
                <c:v>1</c:v>
              </c:pt>
              <c:pt idx="43">
                <c:v>1</c:v>
              </c:pt>
              <c:pt idx="44">
                <c:v>1</c:v>
              </c:pt>
              <c:pt idx="45">
                <c:v>1</c:v>
              </c:pt>
              <c:pt idx="46">
                <c:v>1</c:v>
              </c:pt>
              <c:pt idx="47">
                <c:v>1</c:v>
              </c:pt>
              <c:pt idx="48">
                <c:v>1</c:v>
              </c:pt>
              <c:pt idx="49">
                <c:v>1</c:v>
              </c:pt>
              <c:pt idx="50">
                <c:v>1</c:v>
              </c:pt>
              <c:pt idx="51">
                <c:v>1</c:v>
              </c:pt>
              <c:pt idx="52">
                <c:v>1</c:v>
              </c:pt>
              <c:pt idx="53">
                <c:v>1</c:v>
              </c:pt>
              <c:pt idx="54">
                <c:v>1</c:v>
              </c:pt>
              <c:pt idx="55">
                <c:v>1</c:v>
              </c:pt>
              <c:pt idx="56">
                <c:v>1</c:v>
              </c:pt>
              <c:pt idx="57">
                <c:v>1</c:v>
              </c:pt>
              <c:pt idx="58">
                <c:v>1</c:v>
              </c:pt>
              <c:pt idx="59">
                <c:v>1</c:v>
              </c:pt>
              <c:pt idx="60">
                <c:v>1</c:v>
              </c:pt>
              <c:pt idx="61">
                <c:v>1</c:v>
              </c:pt>
              <c:pt idx="62">
                <c:v>1</c:v>
              </c:pt>
              <c:pt idx="63">
                <c:v>1</c:v>
              </c:pt>
              <c:pt idx="64">
                <c:v>1</c:v>
              </c:pt>
              <c:pt idx="65">
                <c:v>1</c:v>
              </c:pt>
              <c:pt idx="66">
                <c:v>1</c:v>
              </c:pt>
              <c:pt idx="67">
                <c:v>1</c:v>
              </c:pt>
              <c:pt idx="68">
                <c:v>1</c:v>
              </c:pt>
              <c:pt idx="69">
                <c:v>1</c:v>
              </c:pt>
              <c:pt idx="70">
                <c:v>1</c:v>
              </c:pt>
              <c:pt idx="71">
                <c:v>1</c:v>
              </c:pt>
              <c:pt idx="72">
                <c:v>1</c:v>
              </c:pt>
              <c:pt idx="73">
                <c:v>1</c:v>
              </c:pt>
              <c:pt idx="74">
                <c:v>1</c:v>
              </c:pt>
              <c:pt idx="75">
                <c:v>1</c:v>
              </c:pt>
              <c:pt idx="76">
                <c:v>1</c:v>
              </c:pt>
              <c:pt idx="77">
                <c:v>1</c:v>
              </c:pt>
              <c:pt idx="78">
                <c:v>1</c:v>
              </c:pt>
              <c:pt idx="79">
                <c:v>1</c:v>
              </c:pt>
              <c:pt idx="80">
                <c:v>1</c:v>
              </c:pt>
              <c:pt idx="81">
                <c:v>1</c:v>
              </c:pt>
              <c:pt idx="82">
                <c:v>1</c:v>
              </c:pt>
              <c:pt idx="83">
                <c:v>1</c:v>
              </c:pt>
              <c:pt idx="84">
                <c:v>1</c:v>
              </c:pt>
              <c:pt idx="85">
                <c:v>1</c:v>
              </c:pt>
              <c:pt idx="86">
                <c:v>1</c:v>
              </c:pt>
              <c:pt idx="87">
                <c:v>1</c:v>
              </c:pt>
              <c:pt idx="88">
                <c:v>1</c:v>
              </c:pt>
              <c:pt idx="89">
                <c:v>1</c:v>
              </c:pt>
              <c:pt idx="90">
                <c:v>1</c:v>
              </c:pt>
              <c:pt idx="91">
                <c:v>1</c:v>
              </c:pt>
              <c:pt idx="92">
                <c:v>1</c:v>
              </c:pt>
              <c:pt idx="93">
                <c:v>1</c:v>
              </c:pt>
              <c:pt idx="94">
                <c:v>1</c:v>
              </c:pt>
              <c:pt idx="95">
                <c:v>1</c:v>
              </c:pt>
              <c:pt idx="96">
                <c:v>1</c:v>
              </c:pt>
              <c:pt idx="97">
                <c:v>1</c:v>
              </c:pt>
              <c:pt idx="98">
                <c:v>1</c:v>
              </c:pt>
              <c:pt idx="99">
                <c:v>1</c:v>
              </c:pt>
              <c:pt idx="100">
                <c:v>1</c:v>
              </c:pt>
              <c:pt idx="101">
                <c:v>1</c:v>
              </c:pt>
              <c:pt idx="102">
                <c:v>1</c:v>
              </c:pt>
              <c:pt idx="103">
                <c:v>1</c:v>
              </c:pt>
              <c:pt idx="104">
                <c:v>1</c:v>
              </c:pt>
              <c:pt idx="105">
                <c:v>1</c:v>
              </c:pt>
              <c:pt idx="106">
                <c:v>1</c:v>
              </c:pt>
              <c:pt idx="107">
                <c:v>1</c:v>
              </c:pt>
              <c:pt idx="108">
                <c:v>1</c:v>
              </c:pt>
              <c:pt idx="109">
                <c:v>1</c:v>
              </c:pt>
              <c:pt idx="110">
                <c:v>1</c:v>
              </c:pt>
              <c:pt idx="111">
                <c:v>1</c:v>
              </c:pt>
              <c:pt idx="112">
                <c:v>1</c:v>
              </c:pt>
              <c:pt idx="113">
                <c:v>1</c:v>
              </c:pt>
              <c:pt idx="114">
                <c:v>1</c:v>
              </c:pt>
              <c:pt idx="115">
                <c:v>1</c:v>
              </c:pt>
              <c:pt idx="116">
                <c:v>1</c:v>
              </c:pt>
              <c:pt idx="117">
                <c:v>1</c:v>
              </c:pt>
              <c:pt idx="118">
                <c:v>1</c:v>
              </c:pt>
              <c:pt idx="119">
                <c:v>1</c:v>
              </c:pt>
              <c:pt idx="120">
                <c:v>1</c:v>
              </c:pt>
              <c:pt idx="121">
                <c:v>1</c:v>
              </c:pt>
              <c:pt idx="122">
                <c:v>1</c:v>
              </c:pt>
              <c:pt idx="123">
                <c:v>1</c:v>
              </c:pt>
              <c:pt idx="124">
                <c:v>1</c:v>
              </c:pt>
              <c:pt idx="125">
                <c:v>1</c:v>
              </c:pt>
              <c:pt idx="126">
                <c:v>1</c:v>
              </c:pt>
              <c:pt idx="127">
                <c:v>1</c:v>
              </c:pt>
              <c:pt idx="128">
                <c:v>1</c:v>
              </c:pt>
              <c:pt idx="129">
                <c:v>1</c:v>
              </c:pt>
              <c:pt idx="130">
                <c:v>1</c:v>
              </c:pt>
              <c:pt idx="131">
                <c:v>1</c:v>
              </c:pt>
              <c:pt idx="132">
                <c:v>1</c:v>
              </c:pt>
              <c:pt idx="133">
                <c:v>1</c:v>
              </c:pt>
              <c:pt idx="134">
                <c:v>1</c:v>
              </c:pt>
              <c:pt idx="135">
                <c:v>1</c:v>
              </c:pt>
              <c:pt idx="136">
                <c:v>1</c:v>
              </c:pt>
              <c:pt idx="137">
                <c:v>1</c:v>
              </c:pt>
              <c:pt idx="138">
                <c:v>1</c:v>
              </c:pt>
              <c:pt idx="139">
                <c:v>1</c:v>
              </c:pt>
              <c:pt idx="140">
                <c:v>1</c:v>
              </c:pt>
              <c:pt idx="141">
                <c:v>1</c:v>
              </c:pt>
              <c:pt idx="142">
                <c:v>1</c:v>
              </c:pt>
              <c:pt idx="143">
                <c:v>1</c:v>
              </c:pt>
              <c:pt idx="144">
                <c:v>1</c:v>
              </c:pt>
              <c:pt idx="145">
                <c:v>1</c:v>
              </c:pt>
              <c:pt idx="146">
                <c:v>1</c:v>
              </c:pt>
              <c:pt idx="147">
                <c:v>1</c:v>
              </c:pt>
              <c:pt idx="148">
                <c:v>1</c:v>
              </c:pt>
              <c:pt idx="149">
                <c:v>1</c:v>
              </c:pt>
              <c:pt idx="150">
                <c:v>1</c:v>
              </c:pt>
              <c:pt idx="151">
                <c:v>1</c:v>
              </c:pt>
              <c:pt idx="152">
                <c:v>1</c:v>
              </c:pt>
              <c:pt idx="153">
                <c:v>1</c:v>
              </c:pt>
              <c:pt idx="154">
                <c:v>1</c:v>
              </c:pt>
              <c:pt idx="155">
                <c:v>1</c:v>
              </c:pt>
              <c:pt idx="156">
                <c:v>1</c:v>
              </c:pt>
              <c:pt idx="157">
                <c:v>1</c:v>
              </c:pt>
              <c:pt idx="158">
                <c:v>1</c:v>
              </c:pt>
              <c:pt idx="159">
                <c:v>1</c:v>
              </c:pt>
              <c:pt idx="160">
                <c:v>1</c:v>
              </c:pt>
              <c:pt idx="161">
                <c:v>1</c:v>
              </c:pt>
              <c:pt idx="162">
                <c:v>1</c:v>
              </c:pt>
              <c:pt idx="163">
                <c:v>1</c:v>
              </c:pt>
              <c:pt idx="164">
                <c:v>1</c:v>
              </c:pt>
              <c:pt idx="165">
                <c:v>1</c:v>
              </c:pt>
              <c:pt idx="166">
                <c:v>1</c:v>
              </c:pt>
              <c:pt idx="167">
                <c:v>1</c:v>
              </c:pt>
              <c:pt idx="168">
                <c:v>1</c:v>
              </c:pt>
              <c:pt idx="169">
                <c:v>1</c:v>
              </c:pt>
              <c:pt idx="170">
                <c:v>1</c:v>
              </c:pt>
              <c:pt idx="171">
                <c:v>1</c:v>
              </c:pt>
              <c:pt idx="172">
                <c:v>1</c:v>
              </c:pt>
              <c:pt idx="173">
                <c:v>1</c:v>
              </c:pt>
              <c:pt idx="174">
                <c:v>1</c:v>
              </c:pt>
              <c:pt idx="175">
                <c:v>1</c:v>
              </c:pt>
              <c:pt idx="176">
                <c:v>1</c:v>
              </c:pt>
              <c:pt idx="177">
                <c:v>1</c:v>
              </c:pt>
              <c:pt idx="178">
                <c:v>1</c:v>
              </c:pt>
              <c:pt idx="179">
                <c:v>1</c:v>
              </c:pt>
              <c:pt idx="180">
                <c:v>1</c:v>
              </c:pt>
              <c:pt idx="181">
                <c:v>1</c:v>
              </c:pt>
              <c:pt idx="182">
                <c:v>1</c:v>
              </c:pt>
            </c:numLit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"/>
        <c:showNegBubbles val="0"/>
        <c:axId val="407626112"/>
        <c:axId val="407628032"/>
      </c:bubbleChart>
      <c:valAx>
        <c:axId val="407626112"/>
        <c:scaling>
          <c:orientation val="minMax"/>
          <c:max val="14"/>
          <c:min val="-14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denní průměrná teplota</a:t>
                </a:r>
                <a:r>
                  <a:rPr lang="cs-CZ" b="0"/>
                  <a:t> (°C)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41223377257854654"/>
              <c:y val="0.8158364864431607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07628032"/>
        <c:crossesAt val="6"/>
        <c:crossBetween val="midCat"/>
        <c:majorUnit val="2"/>
      </c:valAx>
      <c:valAx>
        <c:axId val="407628032"/>
        <c:scaling>
          <c:orientation val="minMax"/>
          <c:max val="58"/>
          <c:min val="1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množství plynu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5.8672138578334376E-3"/>
              <c:y val="0.33862954170015119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407626112"/>
        <c:crossesAt val="-12"/>
        <c:crossBetween val="midCat"/>
        <c:majorUnit val="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800" b="0" i="0" baseline="0">
                <a:effectLst/>
              </a:rPr>
              <a:t>Průběh d</a:t>
            </a:r>
            <a:r>
              <a:rPr lang="en-US" sz="800" b="0" i="0" baseline="0">
                <a:effectLst/>
              </a:rPr>
              <a:t>enní</a:t>
            </a:r>
            <a:r>
              <a:rPr lang="cs-CZ" sz="800" b="0" i="0" baseline="0">
                <a:effectLst/>
              </a:rPr>
              <a:t>ch</a:t>
            </a:r>
            <a:r>
              <a:rPr lang="en-US" sz="800" b="0" i="0" baseline="0">
                <a:effectLst/>
              </a:rPr>
              <a:t> spotřeb zemního plynu </a:t>
            </a:r>
            <a:r>
              <a:rPr lang="cs-CZ" sz="800" b="0"/>
              <a:t>v zimním období 20172018</a:t>
            </a:r>
          </a:p>
        </c:rich>
      </c:tx>
      <c:layout>
        <c:manualLayout>
          <c:xMode val="edge"/>
          <c:yMode val="edge"/>
          <c:x val="0.2479471941626383"/>
          <c:y val="4.18005391515589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69709323156947"/>
          <c:y val="0.10351284203511055"/>
          <c:w val="0.84218297562868116"/>
          <c:h val="0.66066984509247517"/>
        </c:manualLayout>
      </c:layout>
      <c:lineChart>
        <c:grouping val="standard"/>
        <c:varyColors val="0"/>
        <c:ser>
          <c:idx val="1"/>
          <c:order val="0"/>
          <c:tx>
            <c:strRef>
              <c:f>'47'!$U$7</c:f>
              <c:strCache>
                <c:ptCount val="1"/>
                <c:pt idx="0">
                  <c:v>2016/2017</c:v>
                </c:pt>
              </c:strCache>
            </c:strRef>
          </c:tx>
          <c:spPr>
            <a:ln w="1905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'47'!$R$8:$R$190</c:f>
              <c:numCache>
                <c:formatCode>m/d/yyyy</c:formatCode>
                <c:ptCount val="183"/>
                <c:pt idx="0">
                  <c:v>43009</c:v>
                </c:pt>
                <c:pt idx="1">
                  <c:v>43010</c:v>
                </c:pt>
                <c:pt idx="2">
                  <c:v>43011</c:v>
                </c:pt>
                <c:pt idx="3">
                  <c:v>43012</c:v>
                </c:pt>
                <c:pt idx="4">
                  <c:v>43013</c:v>
                </c:pt>
                <c:pt idx="5">
                  <c:v>43014</c:v>
                </c:pt>
                <c:pt idx="6">
                  <c:v>43015</c:v>
                </c:pt>
                <c:pt idx="7">
                  <c:v>43016</c:v>
                </c:pt>
                <c:pt idx="8">
                  <c:v>43017</c:v>
                </c:pt>
                <c:pt idx="9">
                  <c:v>43018</c:v>
                </c:pt>
                <c:pt idx="10">
                  <c:v>43019</c:v>
                </c:pt>
                <c:pt idx="11">
                  <c:v>43020</c:v>
                </c:pt>
                <c:pt idx="12">
                  <c:v>43021</c:v>
                </c:pt>
                <c:pt idx="13">
                  <c:v>43022</c:v>
                </c:pt>
                <c:pt idx="14">
                  <c:v>43023</c:v>
                </c:pt>
                <c:pt idx="15">
                  <c:v>43024</c:v>
                </c:pt>
                <c:pt idx="16">
                  <c:v>43025</c:v>
                </c:pt>
                <c:pt idx="17">
                  <c:v>43026</c:v>
                </c:pt>
                <c:pt idx="18">
                  <c:v>43027</c:v>
                </c:pt>
                <c:pt idx="19">
                  <c:v>43028</c:v>
                </c:pt>
                <c:pt idx="20">
                  <c:v>43029</c:v>
                </c:pt>
                <c:pt idx="21">
                  <c:v>43030</c:v>
                </c:pt>
                <c:pt idx="22">
                  <c:v>43031</c:v>
                </c:pt>
                <c:pt idx="23">
                  <c:v>43032</c:v>
                </c:pt>
                <c:pt idx="24">
                  <c:v>43033</c:v>
                </c:pt>
                <c:pt idx="25">
                  <c:v>43034</c:v>
                </c:pt>
                <c:pt idx="26">
                  <c:v>43035</c:v>
                </c:pt>
                <c:pt idx="27">
                  <c:v>43036</c:v>
                </c:pt>
                <c:pt idx="28">
                  <c:v>43037</c:v>
                </c:pt>
                <c:pt idx="29">
                  <c:v>43038</c:v>
                </c:pt>
                <c:pt idx="30">
                  <c:v>43039</c:v>
                </c:pt>
                <c:pt idx="31">
                  <c:v>43040</c:v>
                </c:pt>
                <c:pt idx="32">
                  <c:v>43041</c:v>
                </c:pt>
                <c:pt idx="33">
                  <c:v>43042</c:v>
                </c:pt>
                <c:pt idx="34">
                  <c:v>43043</c:v>
                </c:pt>
                <c:pt idx="35">
                  <c:v>43044</c:v>
                </c:pt>
                <c:pt idx="36">
                  <c:v>43045</c:v>
                </c:pt>
                <c:pt idx="37">
                  <c:v>43046</c:v>
                </c:pt>
                <c:pt idx="38">
                  <c:v>43047</c:v>
                </c:pt>
                <c:pt idx="39">
                  <c:v>43048</c:v>
                </c:pt>
                <c:pt idx="40">
                  <c:v>43049</c:v>
                </c:pt>
                <c:pt idx="41">
                  <c:v>43050</c:v>
                </c:pt>
                <c:pt idx="42">
                  <c:v>43051</c:v>
                </c:pt>
                <c:pt idx="43">
                  <c:v>43052</c:v>
                </c:pt>
                <c:pt idx="44">
                  <c:v>43053</c:v>
                </c:pt>
                <c:pt idx="45">
                  <c:v>43054</c:v>
                </c:pt>
                <c:pt idx="46">
                  <c:v>43055</c:v>
                </c:pt>
                <c:pt idx="47">
                  <c:v>43056</c:v>
                </c:pt>
                <c:pt idx="48">
                  <c:v>43057</c:v>
                </c:pt>
                <c:pt idx="49">
                  <c:v>43058</c:v>
                </c:pt>
                <c:pt idx="50">
                  <c:v>43059</c:v>
                </c:pt>
                <c:pt idx="51">
                  <c:v>43060</c:v>
                </c:pt>
                <c:pt idx="52">
                  <c:v>43061</c:v>
                </c:pt>
                <c:pt idx="53">
                  <c:v>43062</c:v>
                </c:pt>
                <c:pt idx="54">
                  <c:v>43063</c:v>
                </c:pt>
                <c:pt idx="55">
                  <c:v>43064</c:v>
                </c:pt>
                <c:pt idx="56">
                  <c:v>43065</c:v>
                </c:pt>
                <c:pt idx="57">
                  <c:v>43066</c:v>
                </c:pt>
                <c:pt idx="58">
                  <c:v>43067</c:v>
                </c:pt>
                <c:pt idx="59">
                  <c:v>43068</c:v>
                </c:pt>
                <c:pt idx="60">
                  <c:v>43069</c:v>
                </c:pt>
                <c:pt idx="61">
                  <c:v>43070</c:v>
                </c:pt>
                <c:pt idx="62">
                  <c:v>43071</c:v>
                </c:pt>
                <c:pt idx="63">
                  <c:v>43072</c:v>
                </c:pt>
                <c:pt idx="64">
                  <c:v>43073</c:v>
                </c:pt>
                <c:pt idx="65">
                  <c:v>43074</c:v>
                </c:pt>
                <c:pt idx="66">
                  <c:v>43075</c:v>
                </c:pt>
                <c:pt idx="67">
                  <c:v>43076</c:v>
                </c:pt>
                <c:pt idx="68">
                  <c:v>43077</c:v>
                </c:pt>
                <c:pt idx="69">
                  <c:v>43078</c:v>
                </c:pt>
                <c:pt idx="70">
                  <c:v>43079</c:v>
                </c:pt>
                <c:pt idx="71">
                  <c:v>43080</c:v>
                </c:pt>
                <c:pt idx="72">
                  <c:v>43081</c:v>
                </c:pt>
                <c:pt idx="73">
                  <c:v>43082</c:v>
                </c:pt>
                <c:pt idx="74">
                  <c:v>43083</c:v>
                </c:pt>
                <c:pt idx="75">
                  <c:v>43084</c:v>
                </c:pt>
                <c:pt idx="76">
                  <c:v>43085</c:v>
                </c:pt>
                <c:pt idx="77">
                  <c:v>43086</c:v>
                </c:pt>
                <c:pt idx="78">
                  <c:v>43087</c:v>
                </c:pt>
                <c:pt idx="79">
                  <c:v>43088</c:v>
                </c:pt>
                <c:pt idx="80">
                  <c:v>43089</c:v>
                </c:pt>
                <c:pt idx="81">
                  <c:v>43090</c:v>
                </c:pt>
                <c:pt idx="82">
                  <c:v>43091</c:v>
                </c:pt>
                <c:pt idx="83">
                  <c:v>43092</c:v>
                </c:pt>
                <c:pt idx="84">
                  <c:v>43093</c:v>
                </c:pt>
                <c:pt idx="85">
                  <c:v>43094</c:v>
                </c:pt>
                <c:pt idx="86">
                  <c:v>43095</c:v>
                </c:pt>
                <c:pt idx="87">
                  <c:v>43096</c:v>
                </c:pt>
                <c:pt idx="88">
                  <c:v>43097</c:v>
                </c:pt>
                <c:pt idx="89">
                  <c:v>43098</c:v>
                </c:pt>
                <c:pt idx="90">
                  <c:v>43099</c:v>
                </c:pt>
                <c:pt idx="91">
                  <c:v>43100</c:v>
                </c:pt>
                <c:pt idx="92">
                  <c:v>43101</c:v>
                </c:pt>
                <c:pt idx="93">
                  <c:v>43102</c:v>
                </c:pt>
                <c:pt idx="94">
                  <c:v>43103</c:v>
                </c:pt>
                <c:pt idx="95">
                  <c:v>43104</c:v>
                </c:pt>
                <c:pt idx="96">
                  <c:v>43105</c:v>
                </c:pt>
                <c:pt idx="97">
                  <c:v>43106</c:v>
                </c:pt>
                <c:pt idx="98">
                  <c:v>43107</c:v>
                </c:pt>
                <c:pt idx="99">
                  <c:v>43108</c:v>
                </c:pt>
                <c:pt idx="100">
                  <c:v>43109</c:v>
                </c:pt>
                <c:pt idx="101">
                  <c:v>43110</c:v>
                </c:pt>
                <c:pt idx="102">
                  <c:v>43111</c:v>
                </c:pt>
                <c:pt idx="103">
                  <c:v>43112</c:v>
                </c:pt>
                <c:pt idx="104">
                  <c:v>43113</c:v>
                </c:pt>
                <c:pt idx="105">
                  <c:v>43114</c:v>
                </c:pt>
                <c:pt idx="106">
                  <c:v>43115</c:v>
                </c:pt>
                <c:pt idx="107">
                  <c:v>43116</c:v>
                </c:pt>
                <c:pt idx="108">
                  <c:v>43117</c:v>
                </c:pt>
                <c:pt idx="109">
                  <c:v>43118</c:v>
                </c:pt>
                <c:pt idx="110">
                  <c:v>43119</c:v>
                </c:pt>
                <c:pt idx="111">
                  <c:v>43120</c:v>
                </c:pt>
                <c:pt idx="112">
                  <c:v>43121</c:v>
                </c:pt>
                <c:pt idx="113">
                  <c:v>43122</c:v>
                </c:pt>
                <c:pt idx="114">
                  <c:v>43123</c:v>
                </c:pt>
                <c:pt idx="115">
                  <c:v>43124</c:v>
                </c:pt>
                <c:pt idx="116">
                  <c:v>43125</c:v>
                </c:pt>
                <c:pt idx="117">
                  <c:v>43126</c:v>
                </c:pt>
                <c:pt idx="118">
                  <c:v>43127</c:v>
                </c:pt>
                <c:pt idx="119">
                  <c:v>43128</c:v>
                </c:pt>
                <c:pt idx="120">
                  <c:v>43129</c:v>
                </c:pt>
                <c:pt idx="121">
                  <c:v>43130</c:v>
                </c:pt>
                <c:pt idx="122">
                  <c:v>43131</c:v>
                </c:pt>
                <c:pt idx="123">
                  <c:v>43132</c:v>
                </c:pt>
                <c:pt idx="124">
                  <c:v>43133</c:v>
                </c:pt>
                <c:pt idx="125">
                  <c:v>43134</c:v>
                </c:pt>
                <c:pt idx="126">
                  <c:v>43135</c:v>
                </c:pt>
                <c:pt idx="127">
                  <c:v>43136</c:v>
                </c:pt>
                <c:pt idx="128">
                  <c:v>43137</c:v>
                </c:pt>
                <c:pt idx="129">
                  <c:v>43138</c:v>
                </c:pt>
                <c:pt idx="130">
                  <c:v>43139</c:v>
                </c:pt>
                <c:pt idx="131">
                  <c:v>43140</c:v>
                </c:pt>
                <c:pt idx="132">
                  <c:v>43141</c:v>
                </c:pt>
                <c:pt idx="133">
                  <c:v>43142</c:v>
                </c:pt>
                <c:pt idx="134">
                  <c:v>43143</c:v>
                </c:pt>
                <c:pt idx="135">
                  <c:v>43144</c:v>
                </c:pt>
                <c:pt idx="136">
                  <c:v>43145</c:v>
                </c:pt>
                <c:pt idx="137">
                  <c:v>43146</c:v>
                </c:pt>
                <c:pt idx="138">
                  <c:v>43147</c:v>
                </c:pt>
                <c:pt idx="139">
                  <c:v>43148</c:v>
                </c:pt>
                <c:pt idx="140">
                  <c:v>43149</c:v>
                </c:pt>
                <c:pt idx="141">
                  <c:v>43150</c:v>
                </c:pt>
                <c:pt idx="142">
                  <c:v>43151</c:v>
                </c:pt>
                <c:pt idx="143">
                  <c:v>43152</c:v>
                </c:pt>
                <c:pt idx="144">
                  <c:v>43153</c:v>
                </c:pt>
                <c:pt idx="145">
                  <c:v>43154</c:v>
                </c:pt>
                <c:pt idx="146">
                  <c:v>43155</c:v>
                </c:pt>
                <c:pt idx="147">
                  <c:v>43156</c:v>
                </c:pt>
                <c:pt idx="148">
                  <c:v>43157</c:v>
                </c:pt>
                <c:pt idx="149">
                  <c:v>43158</c:v>
                </c:pt>
                <c:pt idx="150">
                  <c:v>43159</c:v>
                </c:pt>
                <c:pt idx="151">
                  <c:v>43160</c:v>
                </c:pt>
                <c:pt idx="152">
                  <c:v>43161</c:v>
                </c:pt>
                <c:pt idx="153">
                  <c:v>43162</c:v>
                </c:pt>
                <c:pt idx="154">
                  <c:v>43163</c:v>
                </c:pt>
                <c:pt idx="155">
                  <c:v>43164</c:v>
                </c:pt>
                <c:pt idx="156">
                  <c:v>43165</c:v>
                </c:pt>
                <c:pt idx="157">
                  <c:v>43166</c:v>
                </c:pt>
                <c:pt idx="158">
                  <c:v>43167</c:v>
                </c:pt>
                <c:pt idx="159">
                  <c:v>43168</c:v>
                </c:pt>
                <c:pt idx="160">
                  <c:v>43169</c:v>
                </c:pt>
                <c:pt idx="161">
                  <c:v>43170</c:v>
                </c:pt>
                <c:pt idx="162">
                  <c:v>43171</c:v>
                </c:pt>
                <c:pt idx="163">
                  <c:v>43172</c:v>
                </c:pt>
                <c:pt idx="164">
                  <c:v>43173</c:v>
                </c:pt>
                <c:pt idx="165">
                  <c:v>43174</c:v>
                </c:pt>
                <c:pt idx="166">
                  <c:v>43175</c:v>
                </c:pt>
                <c:pt idx="167">
                  <c:v>43176</c:v>
                </c:pt>
                <c:pt idx="168">
                  <c:v>43177</c:v>
                </c:pt>
                <c:pt idx="169">
                  <c:v>43178</c:v>
                </c:pt>
                <c:pt idx="170">
                  <c:v>43179</c:v>
                </c:pt>
                <c:pt idx="171">
                  <c:v>43180</c:v>
                </c:pt>
                <c:pt idx="172">
                  <c:v>43181</c:v>
                </c:pt>
                <c:pt idx="173">
                  <c:v>43182</c:v>
                </c:pt>
                <c:pt idx="174">
                  <c:v>43183</c:v>
                </c:pt>
                <c:pt idx="175">
                  <c:v>43184</c:v>
                </c:pt>
                <c:pt idx="176">
                  <c:v>43185</c:v>
                </c:pt>
                <c:pt idx="177">
                  <c:v>43186</c:v>
                </c:pt>
                <c:pt idx="178">
                  <c:v>43187</c:v>
                </c:pt>
                <c:pt idx="179">
                  <c:v>43188</c:v>
                </c:pt>
                <c:pt idx="180">
                  <c:v>43189</c:v>
                </c:pt>
                <c:pt idx="181">
                  <c:v>43190</c:v>
                </c:pt>
              </c:numCache>
            </c:numRef>
          </c:cat>
          <c:val>
            <c:numRef>
              <c:f>'47'!$U$8:$U$190</c:f>
              <c:numCache>
                <c:formatCode>0.0</c:formatCode>
                <c:ptCount val="183"/>
                <c:pt idx="0">
                  <c:v>13.717407013772153</c:v>
                </c:pt>
                <c:pt idx="1">
                  <c:v>15.863643321089823</c:v>
                </c:pt>
                <c:pt idx="2">
                  <c:v>19.493931734595531</c:v>
                </c:pt>
                <c:pt idx="3">
                  <c:v>21.88645752128717</c:v>
                </c:pt>
                <c:pt idx="4">
                  <c:v>25.720382481921156</c:v>
                </c:pt>
                <c:pt idx="5">
                  <c:v>27.946404159305288</c:v>
                </c:pt>
                <c:pt idx="6">
                  <c:v>26.648894347041686</c:v>
                </c:pt>
                <c:pt idx="7">
                  <c:v>24.573807895354857</c:v>
                </c:pt>
                <c:pt idx="8">
                  <c:v>24.564783513539957</c:v>
                </c:pt>
                <c:pt idx="9">
                  <c:v>28.175961152234759</c:v>
                </c:pt>
                <c:pt idx="10">
                  <c:v>29.371836893597052</c:v>
                </c:pt>
                <c:pt idx="11">
                  <c:v>30.026483056074213</c:v>
                </c:pt>
                <c:pt idx="12">
                  <c:v>30.3341209282577</c:v>
                </c:pt>
                <c:pt idx="13">
                  <c:v>28.268380718040948</c:v>
                </c:pt>
                <c:pt idx="14">
                  <c:v>20.873549159060332</c:v>
                </c:pt>
                <c:pt idx="15">
                  <c:v>20.242953250294661</c:v>
                </c:pt>
                <c:pt idx="16">
                  <c:v>27.23850919220498</c:v>
                </c:pt>
                <c:pt idx="17">
                  <c:v>26.693835638370896</c:v>
                </c:pt>
                <c:pt idx="18">
                  <c:v>26.602986599249078</c:v>
                </c:pt>
                <c:pt idx="19">
                  <c:v>27.450910256796824</c:v>
                </c:pt>
                <c:pt idx="20">
                  <c:v>27.581533962513241</c:v>
                </c:pt>
                <c:pt idx="21">
                  <c:v>23.301943154527777</c:v>
                </c:pt>
                <c:pt idx="22">
                  <c:v>23.433975006146856</c:v>
                </c:pt>
                <c:pt idx="23">
                  <c:v>26.920775931667173</c:v>
                </c:pt>
                <c:pt idx="24">
                  <c:v>25.406175506884711</c:v>
                </c:pt>
                <c:pt idx="25">
                  <c:v>25.924039302996171</c:v>
                </c:pt>
                <c:pt idx="26">
                  <c:v>24.328562794234561</c:v>
                </c:pt>
                <c:pt idx="27">
                  <c:v>22.059327180801592</c:v>
                </c:pt>
                <c:pt idx="28">
                  <c:v>21.708846495080746</c:v>
                </c:pt>
                <c:pt idx="29">
                  <c:v>24.020763503582739</c:v>
                </c:pt>
                <c:pt idx="30">
                  <c:v>29.187163448046288</c:v>
                </c:pt>
                <c:pt idx="31">
                  <c:v>25.170814265522448</c:v>
                </c:pt>
                <c:pt idx="32">
                  <c:v>27.622766420747155</c:v>
                </c:pt>
                <c:pt idx="33">
                  <c:v>32.194819102844676</c:v>
                </c:pt>
                <c:pt idx="34">
                  <c:v>29.533214713023341</c:v>
                </c:pt>
                <c:pt idx="35">
                  <c:v>25.626974920644788</c:v>
                </c:pt>
                <c:pt idx="36">
                  <c:v>26.812479862448306</c:v>
                </c:pt>
                <c:pt idx="37">
                  <c:v>33.235891940866736</c:v>
                </c:pt>
                <c:pt idx="38">
                  <c:v>36.247820426177462</c:v>
                </c:pt>
                <c:pt idx="39">
                  <c:v>37.371620507565673</c:v>
                </c:pt>
                <c:pt idx="40">
                  <c:v>38.036716795623484</c:v>
                </c:pt>
                <c:pt idx="41">
                  <c:v>35.362940054917708</c:v>
                </c:pt>
                <c:pt idx="42">
                  <c:v>32.771255922822363</c:v>
                </c:pt>
                <c:pt idx="43">
                  <c:v>34.108448634712474</c:v>
                </c:pt>
                <c:pt idx="44">
                  <c:v>40.601282899236637</c:v>
                </c:pt>
                <c:pt idx="45">
                  <c:v>40.745969321431545</c:v>
                </c:pt>
                <c:pt idx="46">
                  <c:v>36.660696500083773</c:v>
                </c:pt>
                <c:pt idx="47">
                  <c:v>32.251101141311651</c:v>
                </c:pt>
                <c:pt idx="48">
                  <c:v>27.909383164127618</c:v>
                </c:pt>
                <c:pt idx="49">
                  <c:v>26.625708262375024</c:v>
                </c:pt>
                <c:pt idx="50">
                  <c:v>27.009664075691639</c:v>
                </c:pt>
                <c:pt idx="51">
                  <c:v>30.476583564762439</c:v>
                </c:pt>
                <c:pt idx="52">
                  <c:v>29.292089221046083</c:v>
                </c:pt>
                <c:pt idx="53">
                  <c:v>29.376629172326293</c:v>
                </c:pt>
                <c:pt idx="54">
                  <c:v>29.653410783792339</c:v>
                </c:pt>
                <c:pt idx="55">
                  <c:v>30.640984806836354</c:v>
                </c:pt>
                <c:pt idx="56">
                  <c:v>26.53404237240558</c:v>
                </c:pt>
                <c:pt idx="57">
                  <c:v>29.584339304659487</c:v>
                </c:pt>
                <c:pt idx="58">
                  <c:v>39.596728005720081</c:v>
                </c:pt>
                <c:pt idx="59">
                  <c:v>41.275098426758056</c:v>
                </c:pt>
                <c:pt idx="60">
                  <c:v>42.397125840796427</c:v>
                </c:pt>
                <c:pt idx="61">
                  <c:v>39.291135079990781</c:v>
                </c:pt>
                <c:pt idx="62">
                  <c:v>37.687360255203515</c:v>
                </c:pt>
                <c:pt idx="63">
                  <c:v>36.566240929808387</c:v>
                </c:pt>
                <c:pt idx="64">
                  <c:v>38.474141480543558</c:v>
                </c:pt>
                <c:pt idx="65">
                  <c:v>45.924287208840511</c:v>
                </c:pt>
                <c:pt idx="66">
                  <c:v>44.147667047402095</c:v>
                </c:pt>
                <c:pt idx="67">
                  <c:v>41.890403964877201</c:v>
                </c:pt>
                <c:pt idx="68">
                  <c:v>39.805668797103827</c:v>
                </c:pt>
                <c:pt idx="69">
                  <c:v>37.674129016685065</c:v>
                </c:pt>
                <c:pt idx="70">
                  <c:v>29.136054169499243</c:v>
                </c:pt>
                <c:pt idx="71">
                  <c:v>30.524646723070898</c:v>
                </c:pt>
                <c:pt idx="72">
                  <c:v>38.961971740001246</c:v>
                </c:pt>
                <c:pt idx="73">
                  <c:v>41.431613865531986</c:v>
                </c:pt>
                <c:pt idx="74">
                  <c:v>40.548976057838921</c:v>
                </c:pt>
                <c:pt idx="75">
                  <c:v>40.844836597719002</c:v>
                </c:pt>
                <c:pt idx="76">
                  <c:v>41.189541667724484</c:v>
                </c:pt>
                <c:pt idx="77">
                  <c:v>39.198279228993087</c:v>
                </c:pt>
                <c:pt idx="78">
                  <c:v>38.961246722106161</c:v>
                </c:pt>
                <c:pt idx="79">
                  <c:v>41.733532838466374</c:v>
                </c:pt>
                <c:pt idx="80">
                  <c:v>43.086234854846019</c:v>
                </c:pt>
                <c:pt idx="81">
                  <c:v>43.284834308471943</c:v>
                </c:pt>
                <c:pt idx="82">
                  <c:v>43.136991314213653</c:v>
                </c:pt>
                <c:pt idx="83">
                  <c:v>38.444131246812994</c:v>
                </c:pt>
                <c:pt idx="84">
                  <c:v>31.320621555983859</c:v>
                </c:pt>
                <c:pt idx="85">
                  <c:v>28.410756049785409</c:v>
                </c:pt>
                <c:pt idx="86">
                  <c:v>28.076577877032896</c:v>
                </c:pt>
                <c:pt idx="87">
                  <c:v>31.7221186649702</c:v>
                </c:pt>
                <c:pt idx="88">
                  <c:v>34.595584533828564</c:v>
                </c:pt>
                <c:pt idx="89">
                  <c:v>36.756183558435403</c:v>
                </c:pt>
                <c:pt idx="90">
                  <c:v>37.233510339608657</c:v>
                </c:pt>
                <c:pt idx="91">
                  <c:v>36.801391493990273</c:v>
                </c:pt>
                <c:pt idx="92">
                  <c:v>39.578944942835477</c:v>
                </c:pt>
                <c:pt idx="93">
                  <c:v>45.682125046060321</c:v>
                </c:pt>
                <c:pt idx="94">
                  <c:v>42.294086666028321</c:v>
                </c:pt>
                <c:pt idx="95">
                  <c:v>41.22904468366589</c:v>
                </c:pt>
                <c:pt idx="96">
                  <c:v>47.280801117822215</c:v>
                </c:pt>
                <c:pt idx="97">
                  <c:v>50.739636446154215</c:v>
                </c:pt>
                <c:pt idx="98">
                  <c:v>48.506921645880432</c:v>
                </c:pt>
                <c:pt idx="99">
                  <c:v>47.042336923918477</c:v>
                </c:pt>
                <c:pt idx="100">
                  <c:v>49.251644091997029</c:v>
                </c:pt>
                <c:pt idx="101">
                  <c:v>51.995614436617075</c:v>
                </c:pt>
                <c:pt idx="102">
                  <c:v>50.829635811926771</c:v>
                </c:pt>
                <c:pt idx="103">
                  <c:v>43.612045645635149</c:v>
                </c:pt>
                <c:pt idx="104">
                  <c:v>40.971163769777718</c:v>
                </c:pt>
                <c:pt idx="105">
                  <c:v>37.9260077860677</c:v>
                </c:pt>
                <c:pt idx="106">
                  <c:v>39.275688593196016</c:v>
                </c:pt>
                <c:pt idx="107">
                  <c:v>47.604631609224157</c:v>
                </c:pt>
                <c:pt idx="108">
                  <c:v>48.763168136318242</c:v>
                </c:pt>
                <c:pt idx="109">
                  <c:v>50.914353799852158</c:v>
                </c:pt>
                <c:pt idx="110">
                  <c:v>54.886108595098101</c:v>
                </c:pt>
                <c:pt idx="111">
                  <c:v>52.420924068072871</c:v>
                </c:pt>
                <c:pt idx="112">
                  <c:v>46.317202685997891</c:v>
                </c:pt>
                <c:pt idx="113">
                  <c:v>45.246528958579553</c:v>
                </c:pt>
                <c:pt idx="114">
                  <c:v>50.936372939433603</c:v>
                </c:pt>
                <c:pt idx="115">
                  <c:v>51.017949138054838</c:v>
                </c:pt>
                <c:pt idx="116">
                  <c:v>48.146990453078672</c:v>
                </c:pt>
                <c:pt idx="117">
                  <c:v>46.198378519408145</c:v>
                </c:pt>
                <c:pt idx="118">
                  <c:v>46.661457251326262</c:v>
                </c:pt>
                <c:pt idx="119">
                  <c:v>44.627866695508438</c:v>
                </c:pt>
                <c:pt idx="120">
                  <c:v>45.718578562225112</c:v>
                </c:pt>
                <c:pt idx="121">
                  <c:v>50.743394891230793</c:v>
                </c:pt>
                <c:pt idx="122">
                  <c:v>49.263468509195853</c:v>
                </c:pt>
                <c:pt idx="123">
                  <c:v>45.852518113979073</c:v>
                </c:pt>
                <c:pt idx="124">
                  <c:v>43.377608413477567</c:v>
                </c:pt>
                <c:pt idx="125">
                  <c:v>40.191160813082753</c:v>
                </c:pt>
                <c:pt idx="126">
                  <c:v>33.820725135271729</c:v>
                </c:pt>
                <c:pt idx="127">
                  <c:v>33.703265188189853</c:v>
                </c:pt>
                <c:pt idx="128">
                  <c:v>40.389762244342954</c:v>
                </c:pt>
                <c:pt idx="129">
                  <c:v>42.340319251949623</c:v>
                </c:pt>
                <c:pt idx="130">
                  <c:v>46.445680672516012</c:v>
                </c:pt>
                <c:pt idx="131">
                  <c:v>45.881798300340904</c:v>
                </c:pt>
                <c:pt idx="132">
                  <c:v>42.679452677903392</c:v>
                </c:pt>
                <c:pt idx="133">
                  <c:v>36.390041870737164</c:v>
                </c:pt>
                <c:pt idx="134">
                  <c:v>36.846279671709524</c:v>
                </c:pt>
                <c:pt idx="135">
                  <c:v>42.112328399892021</c:v>
                </c:pt>
                <c:pt idx="136">
                  <c:v>41.736570968305749</c:v>
                </c:pt>
                <c:pt idx="137">
                  <c:v>39.284182754802494</c:v>
                </c:pt>
                <c:pt idx="138">
                  <c:v>37.102327160767572</c:v>
                </c:pt>
                <c:pt idx="139">
                  <c:v>37.096843471403211</c:v>
                </c:pt>
                <c:pt idx="140">
                  <c:v>32.996472211262791</c:v>
                </c:pt>
                <c:pt idx="141">
                  <c:v>31.912672948467279</c:v>
                </c:pt>
                <c:pt idx="142">
                  <c:v>33.274419135969964</c:v>
                </c:pt>
                <c:pt idx="143">
                  <c:v>32.106712537408313</c:v>
                </c:pt>
                <c:pt idx="144">
                  <c:v>30.367758571637026</c:v>
                </c:pt>
                <c:pt idx="145">
                  <c:v>27.993366334471432</c:v>
                </c:pt>
                <c:pt idx="146">
                  <c:v>30.449492185441727</c:v>
                </c:pt>
                <c:pt idx="147">
                  <c:v>28.506715590143251</c:v>
                </c:pt>
                <c:pt idx="148">
                  <c:v>29.588540521020015</c:v>
                </c:pt>
                <c:pt idx="149">
                  <c:v>28.900562247505579</c:v>
                </c:pt>
                <c:pt idx="150">
                  <c:v>29.762830622239413</c:v>
                </c:pt>
                <c:pt idx="151">
                  <c:v>30.475560836612345</c:v>
                </c:pt>
                <c:pt idx="152">
                  <c:v>29.327362249490374</c:v>
                </c:pt>
                <c:pt idx="153">
                  <c:v>28.854621390779926</c:v>
                </c:pt>
                <c:pt idx="154">
                  <c:v>21.692712757684099</c:v>
                </c:pt>
                <c:pt idx="155">
                  <c:v>23.408619337493647</c:v>
                </c:pt>
                <c:pt idx="156">
                  <c:v>30.341368150367693</c:v>
                </c:pt>
                <c:pt idx="157">
                  <c:v>32.408470185623251</c:v>
                </c:pt>
                <c:pt idx="158">
                  <c:v>29.329652488563372</c:v>
                </c:pt>
                <c:pt idx="159">
                  <c:v>30.572088785074673</c:v>
                </c:pt>
                <c:pt idx="160">
                  <c:v>30.97669962047588</c:v>
                </c:pt>
                <c:pt idx="161">
                  <c:v>26.148949074012183</c:v>
                </c:pt>
                <c:pt idx="162">
                  <c:v>28.564017570307779</c:v>
                </c:pt>
                <c:pt idx="163">
                  <c:v>30.781549714968246</c:v>
                </c:pt>
                <c:pt idx="164">
                  <c:v>28.779244479764689</c:v>
                </c:pt>
                <c:pt idx="165">
                  <c:v>28.001039947350513</c:v>
                </c:pt>
                <c:pt idx="166">
                  <c:v>25.836046302313072</c:v>
                </c:pt>
                <c:pt idx="167">
                  <c:v>24.360476891797344</c:v>
                </c:pt>
                <c:pt idx="168">
                  <c:v>24.559435062782352</c:v>
                </c:pt>
                <c:pt idx="169">
                  <c:v>24.403234857206794</c:v>
                </c:pt>
                <c:pt idx="170">
                  <c:v>24.129103279619041</c:v>
                </c:pt>
                <c:pt idx="171">
                  <c:v>23.534278094388771</c:v>
                </c:pt>
                <c:pt idx="172">
                  <c:v>29.432150230916577</c:v>
                </c:pt>
                <c:pt idx="173">
                  <c:v>26.383947083859013</c:v>
                </c:pt>
                <c:pt idx="174">
                  <c:v>25.451546315586935</c:v>
                </c:pt>
                <c:pt idx="175">
                  <c:v>21.343139743532468</c:v>
                </c:pt>
                <c:pt idx="176">
                  <c:v>23.268566965548239</c:v>
                </c:pt>
                <c:pt idx="177">
                  <c:v>25.015999746449971</c:v>
                </c:pt>
                <c:pt idx="178">
                  <c:v>21.247834927613454</c:v>
                </c:pt>
                <c:pt idx="179">
                  <c:v>19.255150826379019</c:v>
                </c:pt>
                <c:pt idx="180">
                  <c:v>19.078914086186497</c:v>
                </c:pt>
                <c:pt idx="181">
                  <c:v>16.518171639868264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'47'!$T$7</c:f>
              <c:strCache>
                <c:ptCount val="1"/>
                <c:pt idx="0">
                  <c:v>2017/2018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3"/>
            <c:bubble3D val="1"/>
          </c:dPt>
          <c:dPt>
            <c:idx val="11"/>
            <c:bubble3D val="1"/>
          </c:dPt>
          <c:dPt>
            <c:idx val="26"/>
            <c:bubble3D val="1"/>
          </c:dPt>
          <c:dPt>
            <c:idx val="110"/>
            <c:bubble3D val="1"/>
          </c:dPt>
          <c:dPt>
            <c:idx val="118"/>
            <c:bubble3D val="1"/>
          </c:dPt>
          <c:dPt>
            <c:idx val="127"/>
            <c:bubble3D val="1"/>
          </c:dPt>
          <c:cat>
            <c:numRef>
              <c:f>'47'!$R$8:$R$190</c:f>
              <c:numCache>
                <c:formatCode>m/d/yyyy</c:formatCode>
                <c:ptCount val="183"/>
                <c:pt idx="0">
                  <c:v>43009</c:v>
                </c:pt>
                <c:pt idx="1">
                  <c:v>43010</c:v>
                </c:pt>
                <c:pt idx="2">
                  <c:v>43011</c:v>
                </c:pt>
                <c:pt idx="3">
                  <c:v>43012</c:v>
                </c:pt>
                <c:pt idx="4">
                  <c:v>43013</c:v>
                </c:pt>
                <c:pt idx="5">
                  <c:v>43014</c:v>
                </c:pt>
                <c:pt idx="6">
                  <c:v>43015</c:v>
                </c:pt>
                <c:pt idx="7">
                  <c:v>43016</c:v>
                </c:pt>
                <c:pt idx="8">
                  <c:v>43017</c:v>
                </c:pt>
                <c:pt idx="9">
                  <c:v>43018</c:v>
                </c:pt>
                <c:pt idx="10">
                  <c:v>43019</c:v>
                </c:pt>
                <c:pt idx="11">
                  <c:v>43020</c:v>
                </c:pt>
                <c:pt idx="12">
                  <c:v>43021</c:v>
                </c:pt>
                <c:pt idx="13">
                  <c:v>43022</c:v>
                </c:pt>
                <c:pt idx="14">
                  <c:v>43023</c:v>
                </c:pt>
                <c:pt idx="15">
                  <c:v>43024</c:v>
                </c:pt>
                <c:pt idx="16">
                  <c:v>43025</c:v>
                </c:pt>
                <c:pt idx="17">
                  <c:v>43026</c:v>
                </c:pt>
                <c:pt idx="18">
                  <c:v>43027</c:v>
                </c:pt>
                <c:pt idx="19">
                  <c:v>43028</c:v>
                </c:pt>
                <c:pt idx="20">
                  <c:v>43029</c:v>
                </c:pt>
                <c:pt idx="21">
                  <c:v>43030</c:v>
                </c:pt>
                <c:pt idx="22">
                  <c:v>43031</c:v>
                </c:pt>
                <c:pt idx="23">
                  <c:v>43032</c:v>
                </c:pt>
                <c:pt idx="24">
                  <c:v>43033</c:v>
                </c:pt>
                <c:pt idx="25">
                  <c:v>43034</c:v>
                </c:pt>
                <c:pt idx="26">
                  <c:v>43035</c:v>
                </c:pt>
                <c:pt idx="27">
                  <c:v>43036</c:v>
                </c:pt>
                <c:pt idx="28">
                  <c:v>43037</c:v>
                </c:pt>
                <c:pt idx="29">
                  <c:v>43038</c:v>
                </c:pt>
                <c:pt idx="30">
                  <c:v>43039</c:v>
                </c:pt>
                <c:pt idx="31">
                  <c:v>43040</c:v>
                </c:pt>
                <c:pt idx="32">
                  <c:v>43041</c:v>
                </c:pt>
                <c:pt idx="33">
                  <c:v>43042</c:v>
                </c:pt>
                <c:pt idx="34">
                  <c:v>43043</c:v>
                </c:pt>
                <c:pt idx="35">
                  <c:v>43044</c:v>
                </c:pt>
                <c:pt idx="36">
                  <c:v>43045</c:v>
                </c:pt>
                <c:pt idx="37">
                  <c:v>43046</c:v>
                </c:pt>
                <c:pt idx="38">
                  <c:v>43047</c:v>
                </c:pt>
                <c:pt idx="39">
                  <c:v>43048</c:v>
                </c:pt>
                <c:pt idx="40">
                  <c:v>43049</c:v>
                </c:pt>
                <c:pt idx="41">
                  <c:v>43050</c:v>
                </c:pt>
                <c:pt idx="42">
                  <c:v>43051</c:v>
                </c:pt>
                <c:pt idx="43">
                  <c:v>43052</c:v>
                </c:pt>
                <c:pt idx="44">
                  <c:v>43053</c:v>
                </c:pt>
                <c:pt idx="45">
                  <c:v>43054</c:v>
                </c:pt>
                <c:pt idx="46">
                  <c:v>43055</c:v>
                </c:pt>
                <c:pt idx="47">
                  <c:v>43056</c:v>
                </c:pt>
                <c:pt idx="48">
                  <c:v>43057</c:v>
                </c:pt>
                <c:pt idx="49">
                  <c:v>43058</c:v>
                </c:pt>
                <c:pt idx="50">
                  <c:v>43059</c:v>
                </c:pt>
                <c:pt idx="51">
                  <c:v>43060</c:v>
                </c:pt>
                <c:pt idx="52">
                  <c:v>43061</c:v>
                </c:pt>
                <c:pt idx="53">
                  <c:v>43062</c:v>
                </c:pt>
                <c:pt idx="54">
                  <c:v>43063</c:v>
                </c:pt>
                <c:pt idx="55">
                  <c:v>43064</c:v>
                </c:pt>
                <c:pt idx="56">
                  <c:v>43065</c:v>
                </c:pt>
                <c:pt idx="57">
                  <c:v>43066</c:v>
                </c:pt>
                <c:pt idx="58">
                  <c:v>43067</c:v>
                </c:pt>
                <c:pt idx="59">
                  <c:v>43068</c:v>
                </c:pt>
                <c:pt idx="60">
                  <c:v>43069</c:v>
                </c:pt>
                <c:pt idx="61">
                  <c:v>43070</c:v>
                </c:pt>
                <c:pt idx="62">
                  <c:v>43071</c:v>
                </c:pt>
                <c:pt idx="63">
                  <c:v>43072</c:v>
                </c:pt>
                <c:pt idx="64">
                  <c:v>43073</c:v>
                </c:pt>
                <c:pt idx="65">
                  <c:v>43074</c:v>
                </c:pt>
                <c:pt idx="66">
                  <c:v>43075</c:v>
                </c:pt>
                <c:pt idx="67">
                  <c:v>43076</c:v>
                </c:pt>
                <c:pt idx="68">
                  <c:v>43077</c:v>
                </c:pt>
                <c:pt idx="69">
                  <c:v>43078</c:v>
                </c:pt>
                <c:pt idx="70">
                  <c:v>43079</c:v>
                </c:pt>
                <c:pt idx="71">
                  <c:v>43080</c:v>
                </c:pt>
                <c:pt idx="72">
                  <c:v>43081</c:v>
                </c:pt>
                <c:pt idx="73">
                  <c:v>43082</c:v>
                </c:pt>
                <c:pt idx="74">
                  <c:v>43083</c:v>
                </c:pt>
                <c:pt idx="75">
                  <c:v>43084</c:v>
                </c:pt>
                <c:pt idx="76">
                  <c:v>43085</c:v>
                </c:pt>
                <c:pt idx="77">
                  <c:v>43086</c:v>
                </c:pt>
                <c:pt idx="78">
                  <c:v>43087</c:v>
                </c:pt>
                <c:pt idx="79">
                  <c:v>43088</c:v>
                </c:pt>
                <c:pt idx="80">
                  <c:v>43089</c:v>
                </c:pt>
                <c:pt idx="81">
                  <c:v>43090</c:v>
                </c:pt>
                <c:pt idx="82">
                  <c:v>43091</c:v>
                </c:pt>
                <c:pt idx="83">
                  <c:v>43092</c:v>
                </c:pt>
                <c:pt idx="84">
                  <c:v>43093</c:v>
                </c:pt>
                <c:pt idx="85">
                  <c:v>43094</c:v>
                </c:pt>
                <c:pt idx="86">
                  <c:v>43095</c:v>
                </c:pt>
                <c:pt idx="87">
                  <c:v>43096</c:v>
                </c:pt>
                <c:pt idx="88">
                  <c:v>43097</c:v>
                </c:pt>
                <c:pt idx="89">
                  <c:v>43098</c:v>
                </c:pt>
                <c:pt idx="90">
                  <c:v>43099</c:v>
                </c:pt>
                <c:pt idx="91">
                  <c:v>43100</c:v>
                </c:pt>
                <c:pt idx="92">
                  <c:v>43101</c:v>
                </c:pt>
                <c:pt idx="93">
                  <c:v>43102</c:v>
                </c:pt>
                <c:pt idx="94">
                  <c:v>43103</c:v>
                </c:pt>
                <c:pt idx="95">
                  <c:v>43104</c:v>
                </c:pt>
                <c:pt idx="96">
                  <c:v>43105</c:v>
                </c:pt>
                <c:pt idx="97">
                  <c:v>43106</c:v>
                </c:pt>
                <c:pt idx="98">
                  <c:v>43107</c:v>
                </c:pt>
                <c:pt idx="99">
                  <c:v>43108</c:v>
                </c:pt>
                <c:pt idx="100">
                  <c:v>43109</c:v>
                </c:pt>
                <c:pt idx="101">
                  <c:v>43110</c:v>
                </c:pt>
                <c:pt idx="102">
                  <c:v>43111</c:v>
                </c:pt>
                <c:pt idx="103">
                  <c:v>43112</c:v>
                </c:pt>
                <c:pt idx="104">
                  <c:v>43113</c:v>
                </c:pt>
                <c:pt idx="105">
                  <c:v>43114</c:v>
                </c:pt>
                <c:pt idx="106">
                  <c:v>43115</c:v>
                </c:pt>
                <c:pt idx="107">
                  <c:v>43116</c:v>
                </c:pt>
                <c:pt idx="108">
                  <c:v>43117</c:v>
                </c:pt>
                <c:pt idx="109">
                  <c:v>43118</c:v>
                </c:pt>
                <c:pt idx="110">
                  <c:v>43119</c:v>
                </c:pt>
                <c:pt idx="111">
                  <c:v>43120</c:v>
                </c:pt>
                <c:pt idx="112">
                  <c:v>43121</c:v>
                </c:pt>
                <c:pt idx="113">
                  <c:v>43122</c:v>
                </c:pt>
                <c:pt idx="114">
                  <c:v>43123</c:v>
                </c:pt>
                <c:pt idx="115">
                  <c:v>43124</c:v>
                </c:pt>
                <c:pt idx="116">
                  <c:v>43125</c:v>
                </c:pt>
                <c:pt idx="117">
                  <c:v>43126</c:v>
                </c:pt>
                <c:pt idx="118">
                  <c:v>43127</c:v>
                </c:pt>
                <c:pt idx="119">
                  <c:v>43128</c:v>
                </c:pt>
                <c:pt idx="120">
                  <c:v>43129</c:v>
                </c:pt>
                <c:pt idx="121">
                  <c:v>43130</c:v>
                </c:pt>
                <c:pt idx="122">
                  <c:v>43131</c:v>
                </c:pt>
                <c:pt idx="123">
                  <c:v>43132</c:v>
                </c:pt>
                <c:pt idx="124">
                  <c:v>43133</c:v>
                </c:pt>
                <c:pt idx="125">
                  <c:v>43134</c:v>
                </c:pt>
                <c:pt idx="126">
                  <c:v>43135</c:v>
                </c:pt>
                <c:pt idx="127">
                  <c:v>43136</c:v>
                </c:pt>
                <c:pt idx="128">
                  <c:v>43137</c:v>
                </c:pt>
                <c:pt idx="129">
                  <c:v>43138</c:v>
                </c:pt>
                <c:pt idx="130">
                  <c:v>43139</c:v>
                </c:pt>
                <c:pt idx="131">
                  <c:v>43140</c:v>
                </c:pt>
                <c:pt idx="132">
                  <c:v>43141</c:v>
                </c:pt>
                <c:pt idx="133">
                  <c:v>43142</c:v>
                </c:pt>
                <c:pt idx="134">
                  <c:v>43143</c:v>
                </c:pt>
                <c:pt idx="135">
                  <c:v>43144</c:v>
                </c:pt>
                <c:pt idx="136">
                  <c:v>43145</c:v>
                </c:pt>
                <c:pt idx="137">
                  <c:v>43146</c:v>
                </c:pt>
                <c:pt idx="138">
                  <c:v>43147</c:v>
                </c:pt>
                <c:pt idx="139">
                  <c:v>43148</c:v>
                </c:pt>
                <c:pt idx="140">
                  <c:v>43149</c:v>
                </c:pt>
                <c:pt idx="141">
                  <c:v>43150</c:v>
                </c:pt>
                <c:pt idx="142">
                  <c:v>43151</c:v>
                </c:pt>
                <c:pt idx="143">
                  <c:v>43152</c:v>
                </c:pt>
                <c:pt idx="144">
                  <c:v>43153</c:v>
                </c:pt>
                <c:pt idx="145">
                  <c:v>43154</c:v>
                </c:pt>
                <c:pt idx="146">
                  <c:v>43155</c:v>
                </c:pt>
                <c:pt idx="147">
                  <c:v>43156</c:v>
                </c:pt>
                <c:pt idx="148">
                  <c:v>43157</c:v>
                </c:pt>
                <c:pt idx="149">
                  <c:v>43158</c:v>
                </c:pt>
                <c:pt idx="150">
                  <c:v>43159</c:v>
                </c:pt>
                <c:pt idx="151">
                  <c:v>43160</c:v>
                </c:pt>
                <c:pt idx="152">
                  <c:v>43161</c:v>
                </c:pt>
                <c:pt idx="153">
                  <c:v>43162</c:v>
                </c:pt>
                <c:pt idx="154">
                  <c:v>43163</c:v>
                </c:pt>
                <c:pt idx="155">
                  <c:v>43164</c:v>
                </c:pt>
                <c:pt idx="156">
                  <c:v>43165</c:v>
                </c:pt>
                <c:pt idx="157">
                  <c:v>43166</c:v>
                </c:pt>
                <c:pt idx="158">
                  <c:v>43167</c:v>
                </c:pt>
                <c:pt idx="159">
                  <c:v>43168</c:v>
                </c:pt>
                <c:pt idx="160">
                  <c:v>43169</c:v>
                </c:pt>
                <c:pt idx="161">
                  <c:v>43170</c:v>
                </c:pt>
                <c:pt idx="162">
                  <c:v>43171</c:v>
                </c:pt>
                <c:pt idx="163">
                  <c:v>43172</c:v>
                </c:pt>
                <c:pt idx="164">
                  <c:v>43173</c:v>
                </c:pt>
                <c:pt idx="165">
                  <c:v>43174</c:v>
                </c:pt>
                <c:pt idx="166">
                  <c:v>43175</c:v>
                </c:pt>
                <c:pt idx="167">
                  <c:v>43176</c:v>
                </c:pt>
                <c:pt idx="168">
                  <c:v>43177</c:v>
                </c:pt>
                <c:pt idx="169">
                  <c:v>43178</c:v>
                </c:pt>
                <c:pt idx="170">
                  <c:v>43179</c:v>
                </c:pt>
                <c:pt idx="171">
                  <c:v>43180</c:v>
                </c:pt>
                <c:pt idx="172">
                  <c:v>43181</c:v>
                </c:pt>
                <c:pt idx="173">
                  <c:v>43182</c:v>
                </c:pt>
                <c:pt idx="174">
                  <c:v>43183</c:v>
                </c:pt>
                <c:pt idx="175">
                  <c:v>43184</c:v>
                </c:pt>
                <c:pt idx="176">
                  <c:v>43185</c:v>
                </c:pt>
                <c:pt idx="177">
                  <c:v>43186</c:v>
                </c:pt>
                <c:pt idx="178">
                  <c:v>43187</c:v>
                </c:pt>
                <c:pt idx="179">
                  <c:v>43188</c:v>
                </c:pt>
                <c:pt idx="180">
                  <c:v>43189</c:v>
                </c:pt>
                <c:pt idx="181">
                  <c:v>43190</c:v>
                </c:pt>
              </c:numCache>
            </c:numRef>
          </c:cat>
          <c:val>
            <c:numRef>
              <c:f>'47'!$T$8:$T$190</c:f>
              <c:numCache>
                <c:formatCode>0.0</c:formatCode>
                <c:ptCount val="183"/>
                <c:pt idx="0">
                  <c:v>16.017587818141084</c:v>
                </c:pt>
                <c:pt idx="1">
                  <c:v>18.249307472479362</c:v>
                </c:pt>
                <c:pt idx="2">
                  <c:v>20.161142818372486</c:v>
                </c:pt>
                <c:pt idx="3">
                  <c:v>19.728116020231852</c:v>
                </c:pt>
                <c:pt idx="4">
                  <c:v>20.249228036518296</c:v>
                </c:pt>
                <c:pt idx="5">
                  <c:v>20.939021739597422</c:v>
                </c:pt>
                <c:pt idx="6">
                  <c:v>18.661121000348206</c:v>
                </c:pt>
                <c:pt idx="7">
                  <c:v>20.030077369744728</c:v>
                </c:pt>
                <c:pt idx="8">
                  <c:v>25.588057559178768</c:v>
                </c:pt>
                <c:pt idx="9">
                  <c:v>23.162463689574846</c:v>
                </c:pt>
                <c:pt idx="10">
                  <c:v>20.803858022023448</c:v>
                </c:pt>
                <c:pt idx="11">
                  <c:v>20.037637943948027</c:v>
                </c:pt>
                <c:pt idx="12">
                  <c:v>21.02040812040611</c:v>
                </c:pt>
                <c:pt idx="13">
                  <c:v>16.267106184616512</c:v>
                </c:pt>
                <c:pt idx="14">
                  <c:v>15.859245524941235</c:v>
                </c:pt>
                <c:pt idx="15">
                  <c:v>19.730419550107204</c:v>
                </c:pt>
                <c:pt idx="16">
                  <c:v>18.029060890775003</c:v>
                </c:pt>
                <c:pt idx="17">
                  <c:v>21.519464723123871</c:v>
                </c:pt>
                <c:pt idx="18">
                  <c:v>21.696111262993579</c:v>
                </c:pt>
                <c:pt idx="19">
                  <c:v>21.912682977926085</c:v>
                </c:pt>
                <c:pt idx="20">
                  <c:v>17.487504916221109</c:v>
                </c:pt>
                <c:pt idx="21">
                  <c:v>19.263169363224982</c:v>
                </c:pt>
                <c:pt idx="22">
                  <c:v>25.708469830406894</c:v>
                </c:pt>
                <c:pt idx="23">
                  <c:v>24.913877702081418</c:v>
                </c:pt>
                <c:pt idx="24">
                  <c:v>22.13407095647193</c:v>
                </c:pt>
                <c:pt idx="25">
                  <c:v>22.463291430379456</c:v>
                </c:pt>
                <c:pt idx="26">
                  <c:v>21.963584234640251</c:v>
                </c:pt>
                <c:pt idx="27">
                  <c:v>22.220387452566321</c:v>
                </c:pt>
                <c:pt idx="28">
                  <c:v>23.155173446515555</c:v>
                </c:pt>
                <c:pt idx="29">
                  <c:v>28.929507205246221</c:v>
                </c:pt>
                <c:pt idx="30">
                  <c:v>29.443203678558362</c:v>
                </c:pt>
                <c:pt idx="31">
                  <c:v>29.028742363658139</c:v>
                </c:pt>
                <c:pt idx="32">
                  <c:v>27.6214730239173</c:v>
                </c:pt>
                <c:pt idx="33">
                  <c:v>28.617289552170611</c:v>
                </c:pt>
                <c:pt idx="34">
                  <c:v>24.77184623032711</c:v>
                </c:pt>
                <c:pt idx="35">
                  <c:v>25.200028271999514</c:v>
                </c:pt>
                <c:pt idx="36">
                  <c:v>30.41136636641718</c:v>
                </c:pt>
                <c:pt idx="37">
                  <c:v>31.059391170064437</c:v>
                </c:pt>
                <c:pt idx="38">
                  <c:v>32.068858478846565</c:v>
                </c:pt>
                <c:pt idx="39">
                  <c:v>30.78005880583072</c:v>
                </c:pt>
                <c:pt idx="40">
                  <c:v>28.455566654090898</c:v>
                </c:pt>
                <c:pt idx="41">
                  <c:v>26.357544792169673</c:v>
                </c:pt>
                <c:pt idx="42">
                  <c:v>28.194048348736324</c:v>
                </c:pt>
                <c:pt idx="43">
                  <c:v>35.342391026187705</c:v>
                </c:pt>
                <c:pt idx="44">
                  <c:v>35.532220177342666</c:v>
                </c:pt>
                <c:pt idx="45">
                  <c:v>35.690273593528175</c:v>
                </c:pt>
                <c:pt idx="46">
                  <c:v>34.459579872896676</c:v>
                </c:pt>
                <c:pt idx="47">
                  <c:v>32.23813118058262</c:v>
                </c:pt>
                <c:pt idx="48">
                  <c:v>28.57723795345068</c:v>
                </c:pt>
                <c:pt idx="49">
                  <c:v>30.450287332551568</c:v>
                </c:pt>
                <c:pt idx="50">
                  <c:v>36.31793354044494</c:v>
                </c:pt>
                <c:pt idx="51">
                  <c:v>35.196564033146259</c:v>
                </c:pt>
                <c:pt idx="52">
                  <c:v>31.215844681319474</c:v>
                </c:pt>
                <c:pt idx="53">
                  <c:v>31.867110901115758</c:v>
                </c:pt>
                <c:pt idx="54">
                  <c:v>32.191149309126274</c:v>
                </c:pt>
                <c:pt idx="55">
                  <c:v>27.939339024836443</c:v>
                </c:pt>
                <c:pt idx="56">
                  <c:v>30.859602303783916</c:v>
                </c:pt>
                <c:pt idx="57">
                  <c:v>34.844405853861019</c:v>
                </c:pt>
                <c:pt idx="58">
                  <c:v>34.673873096890659</c:v>
                </c:pt>
                <c:pt idx="59">
                  <c:v>38.458290947192339</c:v>
                </c:pt>
                <c:pt idx="60">
                  <c:v>38.630360174203062</c:v>
                </c:pt>
                <c:pt idx="61">
                  <c:v>39.579269594923623</c:v>
                </c:pt>
                <c:pt idx="62">
                  <c:v>35.405125252513784</c:v>
                </c:pt>
                <c:pt idx="63">
                  <c:v>36.249633410484606</c:v>
                </c:pt>
                <c:pt idx="64">
                  <c:v>39.171534770999685</c:v>
                </c:pt>
                <c:pt idx="65">
                  <c:v>37.10405203446652</c:v>
                </c:pt>
                <c:pt idx="66">
                  <c:v>36.04272019874162</c:v>
                </c:pt>
                <c:pt idx="67">
                  <c:v>35.094191293350448</c:v>
                </c:pt>
                <c:pt idx="68">
                  <c:v>35.416081282935501</c:v>
                </c:pt>
                <c:pt idx="69">
                  <c:v>34.59171081644854</c:v>
                </c:pt>
                <c:pt idx="70">
                  <c:v>35.311256015795905</c:v>
                </c:pt>
                <c:pt idx="71">
                  <c:v>36.350536897691214</c:v>
                </c:pt>
                <c:pt idx="72">
                  <c:v>34.590856746049539</c:v>
                </c:pt>
                <c:pt idx="73">
                  <c:v>35.783543415991382</c:v>
                </c:pt>
                <c:pt idx="74">
                  <c:v>35.859101837600029</c:v>
                </c:pt>
                <c:pt idx="75">
                  <c:v>36.93685567585807</c:v>
                </c:pt>
                <c:pt idx="76">
                  <c:v>33.256049630382236</c:v>
                </c:pt>
                <c:pt idx="77">
                  <c:v>35.137139094189578</c:v>
                </c:pt>
                <c:pt idx="78">
                  <c:v>42.521224709784413</c:v>
                </c:pt>
                <c:pt idx="79">
                  <c:v>44.007256154655437</c:v>
                </c:pt>
                <c:pt idx="80">
                  <c:v>41.49995137822804</c:v>
                </c:pt>
                <c:pt idx="81">
                  <c:v>38.582163704139774</c:v>
                </c:pt>
                <c:pt idx="82">
                  <c:v>32.698315507880736</c:v>
                </c:pt>
                <c:pt idx="83">
                  <c:v>28.520705578440072</c:v>
                </c:pt>
                <c:pt idx="84">
                  <c:v>25.849147557069692</c:v>
                </c:pt>
                <c:pt idx="85">
                  <c:v>27.413529532025109</c:v>
                </c:pt>
                <c:pt idx="86">
                  <c:v>30.431928974540821</c:v>
                </c:pt>
                <c:pt idx="87">
                  <c:v>31.133179398023081</c:v>
                </c:pt>
                <c:pt idx="88">
                  <c:v>31.834017671167452</c:v>
                </c:pt>
                <c:pt idx="89">
                  <c:v>33.60321890376278</c:v>
                </c:pt>
                <c:pt idx="90">
                  <c:v>31.974761674432219</c:v>
                </c:pt>
                <c:pt idx="91">
                  <c:v>27.975222030286723</c:v>
                </c:pt>
                <c:pt idx="92">
                  <c:v>30.355103749715628</c:v>
                </c:pt>
                <c:pt idx="93">
                  <c:v>34.70931288596659</c:v>
                </c:pt>
                <c:pt idx="94">
                  <c:v>35.825466283477567</c:v>
                </c:pt>
                <c:pt idx="95">
                  <c:v>33.396867471403723</c:v>
                </c:pt>
                <c:pt idx="96">
                  <c:v>30.835093353551589</c:v>
                </c:pt>
                <c:pt idx="97">
                  <c:v>26.421686653271582</c:v>
                </c:pt>
                <c:pt idx="98">
                  <c:v>29.37060883809772</c:v>
                </c:pt>
                <c:pt idx="99">
                  <c:v>34.20674173944775</c:v>
                </c:pt>
                <c:pt idx="100">
                  <c:v>32.212870183972818</c:v>
                </c:pt>
                <c:pt idx="101">
                  <c:v>34.856992959165417</c:v>
                </c:pt>
                <c:pt idx="102">
                  <c:v>35.449394119793347</c:v>
                </c:pt>
                <c:pt idx="103">
                  <c:v>35.541253283090228</c:v>
                </c:pt>
                <c:pt idx="104">
                  <c:v>33.786577639106014</c:v>
                </c:pt>
                <c:pt idx="105">
                  <c:v>36.0380870224229</c:v>
                </c:pt>
                <c:pt idx="106">
                  <c:v>40.825762006282162</c:v>
                </c:pt>
                <c:pt idx="107">
                  <c:v>40.325306275525186</c:v>
                </c:pt>
                <c:pt idx="108">
                  <c:v>38.994155394850189</c:v>
                </c:pt>
                <c:pt idx="109">
                  <c:v>38.349849065320505</c:v>
                </c:pt>
                <c:pt idx="110">
                  <c:v>38.871634070665621</c:v>
                </c:pt>
                <c:pt idx="111">
                  <c:v>34.39462450853194</c:v>
                </c:pt>
                <c:pt idx="112">
                  <c:v>36.124405496417822</c:v>
                </c:pt>
                <c:pt idx="113">
                  <c:v>40.814680811315036</c:v>
                </c:pt>
                <c:pt idx="114">
                  <c:v>39.286469019845143</c:v>
                </c:pt>
                <c:pt idx="115">
                  <c:v>36.059900442350624</c:v>
                </c:pt>
                <c:pt idx="116">
                  <c:v>37.921800229723388</c:v>
                </c:pt>
                <c:pt idx="117">
                  <c:v>37.682842207038505</c:v>
                </c:pt>
                <c:pt idx="118">
                  <c:v>32.279445743627683</c:v>
                </c:pt>
                <c:pt idx="119">
                  <c:v>31.000592202913253</c:v>
                </c:pt>
                <c:pt idx="120">
                  <c:v>30.998213245758382</c:v>
                </c:pt>
                <c:pt idx="121">
                  <c:v>32.925753179625168</c:v>
                </c:pt>
                <c:pt idx="122">
                  <c:v>33.642167159546339</c:v>
                </c:pt>
                <c:pt idx="123">
                  <c:v>34.000938704329577</c:v>
                </c:pt>
                <c:pt idx="124">
                  <c:v>35.820912070490955</c:v>
                </c:pt>
                <c:pt idx="125">
                  <c:v>31.979863029947417</c:v>
                </c:pt>
                <c:pt idx="126">
                  <c:v>34.110696630001023</c:v>
                </c:pt>
                <c:pt idx="127">
                  <c:v>42.549614686881633</c:v>
                </c:pt>
                <c:pt idx="128">
                  <c:v>44.241122898801422</c:v>
                </c:pt>
                <c:pt idx="129">
                  <c:v>42.780778078179203</c:v>
                </c:pt>
                <c:pt idx="130">
                  <c:v>42.640127365985627</c:v>
                </c:pt>
                <c:pt idx="131">
                  <c:v>41.325741847077474</c:v>
                </c:pt>
                <c:pt idx="132">
                  <c:v>36.143450451414736</c:v>
                </c:pt>
                <c:pt idx="133">
                  <c:v>34.89849195904349</c:v>
                </c:pt>
                <c:pt idx="134">
                  <c:v>38.366052428706389</c:v>
                </c:pt>
                <c:pt idx="135">
                  <c:v>41.154912376292501</c:v>
                </c:pt>
                <c:pt idx="136">
                  <c:v>41.915290758789041</c:v>
                </c:pt>
                <c:pt idx="137">
                  <c:v>39.543381037325801</c:v>
                </c:pt>
                <c:pt idx="138">
                  <c:v>37.352479560092149</c:v>
                </c:pt>
                <c:pt idx="139">
                  <c:v>35.540237704805406</c:v>
                </c:pt>
                <c:pt idx="140">
                  <c:v>36.920992982429681</c:v>
                </c:pt>
                <c:pt idx="141">
                  <c:v>42.391377435221834</c:v>
                </c:pt>
                <c:pt idx="142">
                  <c:v>43.292296886612668</c:v>
                </c:pt>
                <c:pt idx="143">
                  <c:v>42.898680508098252</c:v>
                </c:pt>
                <c:pt idx="144">
                  <c:v>43.52583479383582</c:v>
                </c:pt>
                <c:pt idx="145">
                  <c:v>42.880565435501033</c:v>
                </c:pt>
                <c:pt idx="146">
                  <c:v>42.507480827840148</c:v>
                </c:pt>
                <c:pt idx="147">
                  <c:v>46.051774485443595</c:v>
                </c:pt>
                <c:pt idx="148">
                  <c:v>52.149470138071926</c:v>
                </c:pt>
                <c:pt idx="149">
                  <c:v>55.89859824415057</c:v>
                </c:pt>
                <c:pt idx="150">
                  <c:v>54.452973216329539</c:v>
                </c:pt>
                <c:pt idx="151">
                  <c:v>51.844586167716471</c:v>
                </c:pt>
                <c:pt idx="152">
                  <c:v>49.58388991260702</c:v>
                </c:pt>
                <c:pt idx="153">
                  <c:v>43.928190615342828</c:v>
                </c:pt>
                <c:pt idx="154">
                  <c:v>41.744671341556867</c:v>
                </c:pt>
                <c:pt idx="155">
                  <c:v>42.986414551134423</c:v>
                </c:pt>
                <c:pt idx="156">
                  <c:v>43.055111003480846</c:v>
                </c:pt>
                <c:pt idx="157">
                  <c:v>38.831359505922173</c:v>
                </c:pt>
                <c:pt idx="158">
                  <c:v>34.212950179756568</c:v>
                </c:pt>
                <c:pt idx="159">
                  <c:v>32.359219639127495</c:v>
                </c:pt>
                <c:pt idx="160">
                  <c:v>26.294335306985776</c:v>
                </c:pt>
                <c:pt idx="161">
                  <c:v>24.100159005455122</c:v>
                </c:pt>
                <c:pt idx="162">
                  <c:v>27.826631837870067</c:v>
                </c:pt>
                <c:pt idx="163">
                  <c:v>27.169403909607222</c:v>
                </c:pt>
                <c:pt idx="164">
                  <c:v>30.636717491723036</c:v>
                </c:pt>
                <c:pt idx="165">
                  <c:v>29.709241773153778</c:v>
                </c:pt>
                <c:pt idx="166">
                  <c:v>31.775819513574262</c:v>
                </c:pt>
                <c:pt idx="167">
                  <c:v>36.601536823755744</c:v>
                </c:pt>
                <c:pt idx="168">
                  <c:v>40.941477272441013</c:v>
                </c:pt>
                <c:pt idx="169">
                  <c:v>43.875960982849371</c:v>
                </c:pt>
                <c:pt idx="170">
                  <c:v>41.536582747472551</c:v>
                </c:pt>
                <c:pt idx="171">
                  <c:v>41.408745408744373</c:v>
                </c:pt>
                <c:pt idx="172">
                  <c:v>37.573922128245727</c:v>
                </c:pt>
                <c:pt idx="173">
                  <c:v>37.353310295972392</c:v>
                </c:pt>
                <c:pt idx="174">
                  <c:v>29.290768986139913</c:v>
                </c:pt>
                <c:pt idx="175">
                  <c:v>31.323485401584218</c:v>
                </c:pt>
                <c:pt idx="176">
                  <c:v>36.763187464217204</c:v>
                </c:pt>
                <c:pt idx="177">
                  <c:v>35.210845068172816</c:v>
                </c:pt>
                <c:pt idx="178">
                  <c:v>31.624568922625674</c:v>
                </c:pt>
                <c:pt idx="179">
                  <c:v>29.47019771179885</c:v>
                </c:pt>
                <c:pt idx="180">
                  <c:v>24.797161645614342</c:v>
                </c:pt>
                <c:pt idx="181">
                  <c:v>23.261852133735246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993216"/>
        <c:axId val="409995136"/>
      </c:lineChart>
      <c:dateAx>
        <c:axId val="4099932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datum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49464729284564429"/>
              <c:y val="0.82584900077209367"/>
            </c:manualLayout>
          </c:layout>
          <c:overlay val="0"/>
        </c:title>
        <c:numFmt formatCode="m/d/yyyy" sourceLinked="1"/>
        <c:majorTickMark val="out"/>
        <c:minorTickMark val="none"/>
        <c:tickLblPos val="nextTo"/>
        <c:crossAx val="409995136"/>
        <c:crossesAt val="0"/>
        <c:auto val="1"/>
        <c:lblOffset val="100"/>
        <c:baseTimeUnit val="days"/>
      </c:dateAx>
      <c:valAx>
        <c:axId val="409995136"/>
        <c:scaling>
          <c:orientation val="minMax"/>
          <c:max val="58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množství plynu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5.8672138578334376E-3"/>
              <c:y val="0.3386295417001511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09993216"/>
        <c:crossesAt val="-12"/>
        <c:crossBetween val="between"/>
        <c:majorUnit val="4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03937007874012E-2"/>
          <c:y val="2.4804922784001298E-2"/>
          <c:w val="0.87933232030206754"/>
          <c:h val="0.78288934170008861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strRef>
              <c:f>'10'!$B$20:$B$31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'10'!$C$20:$C$31</c:f>
              <c:numCache>
                <c:formatCode>0</c:formatCode>
                <c:ptCount val="12"/>
                <c:pt idx="0">
                  <c:v>978.84296084216976</c:v>
                </c:pt>
                <c:pt idx="1">
                  <c:v>558.04660684216958</c:v>
                </c:pt>
                <c:pt idx="2">
                  <c:v>440.74626584216946</c:v>
                </c:pt>
                <c:pt idx="3">
                  <c:v>642.98038984216953</c:v>
                </c:pt>
                <c:pt idx="4">
                  <c:v>996.89670184216925</c:v>
                </c:pt>
                <c:pt idx="5">
                  <c:v>1809.4047408421693</c:v>
                </c:pt>
                <c:pt idx="6">
                  <c:v>2326.5310668421694</c:v>
                </c:pt>
                <c:pt idx="7">
                  <c:v>2712.5620398421697</c:v>
                </c:pt>
                <c:pt idx="8">
                  <c:v>2940.7442688421693</c:v>
                </c:pt>
                <c:pt idx="9">
                  <c:v>3055.0127028421684</c:v>
                </c:pt>
                <c:pt idx="10">
                  <c:v>2709.1820758421686</c:v>
                </c:pt>
                <c:pt idx="11">
                  <c:v>2247.3555728421693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65000"/>
                <a:alpha val="70000"/>
              </a:schemeClr>
            </a:solidFill>
          </c:spPr>
          <c:invertIfNegative val="0"/>
          <c:cat>
            <c:strRef>
              <c:f>'10'!$B$20:$B$31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'10'!$D$20:$D$31</c:f>
              <c:numCache>
                <c:formatCode>#,##0</c:formatCode>
                <c:ptCount val="12"/>
                <c:pt idx="0">
                  <c:v>2090.5290391578301</c:v>
                </c:pt>
                <c:pt idx="1">
                  <c:v>2511.3253931578301</c:v>
                </c:pt>
                <c:pt idx="2">
                  <c:v>2628.6257341578303</c:v>
                </c:pt>
                <c:pt idx="3">
                  <c:v>2426.3916101578302</c:v>
                </c:pt>
                <c:pt idx="4">
                  <c:v>2072.4752981578304</c:v>
                </c:pt>
                <c:pt idx="5">
                  <c:v>1259.9672591578305</c:v>
                </c:pt>
                <c:pt idx="6">
                  <c:v>742.84093315783048</c:v>
                </c:pt>
                <c:pt idx="7">
                  <c:v>356.80996015783012</c:v>
                </c:pt>
                <c:pt idx="8">
                  <c:v>128.62773115783057</c:v>
                </c:pt>
                <c:pt idx="9">
                  <c:v>14.359297157831406</c:v>
                </c:pt>
                <c:pt idx="10">
                  <c:v>360.18992415783123</c:v>
                </c:pt>
                <c:pt idx="11">
                  <c:v>822.01642715783055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99760768"/>
        <c:axId val="399279232"/>
      </c:barChart>
      <c:catAx>
        <c:axId val="399760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399279232"/>
        <c:crosses val="autoZero"/>
        <c:auto val="1"/>
        <c:lblAlgn val="ctr"/>
        <c:lblOffset val="100"/>
        <c:noMultiLvlLbl val="0"/>
      </c:catAx>
      <c:valAx>
        <c:axId val="3992792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99760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'48'!$E$22</c:f>
              <c:strCache>
                <c:ptCount val="1"/>
                <c:pt idx="0">
                  <c:v> říjen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'48'!$D$23:$D$32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</c:strCache>
            </c:strRef>
          </c:cat>
          <c:val>
            <c:numRef>
              <c:f>'48'!$E$23:$E$32</c:f>
              <c:numCache>
                <c:formatCode>#,##0.0</c:formatCode>
                <c:ptCount val="10"/>
                <c:pt idx="0">
                  <c:v>717.4</c:v>
                </c:pt>
                <c:pt idx="1">
                  <c:v>710.6</c:v>
                </c:pt>
                <c:pt idx="2">
                  <c:v>763.51499999999999</c:v>
                </c:pt>
                <c:pt idx="3">
                  <c:v>663.22</c:v>
                </c:pt>
                <c:pt idx="4">
                  <c:v>675.91574471473245</c:v>
                </c:pt>
                <c:pt idx="5">
                  <c:v>640.63402815943982</c:v>
                </c:pt>
                <c:pt idx="6">
                  <c:v>566.62856014040869</c:v>
                </c:pt>
                <c:pt idx="7">
                  <c:v>692.05393090006339</c:v>
                </c:pt>
                <c:pt idx="8">
                  <c:v>769.56834511857073</c:v>
                </c:pt>
                <c:pt idx="9">
                  <c:v>657.3441964893608</c:v>
                </c:pt>
              </c:numCache>
            </c:numRef>
          </c:val>
        </c:ser>
        <c:ser>
          <c:idx val="1"/>
          <c:order val="1"/>
          <c:tx>
            <c:strRef>
              <c:f>'48'!$F$22</c:f>
              <c:strCache>
                <c:ptCount val="1"/>
                <c:pt idx="0">
                  <c:v> listopad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'48'!$D$23:$D$32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</c:strCache>
            </c:strRef>
          </c:cat>
          <c:val>
            <c:numRef>
              <c:f>'48'!$F$23:$F$32</c:f>
              <c:numCache>
                <c:formatCode>#,##0.0</c:formatCode>
                <c:ptCount val="10"/>
                <c:pt idx="0">
                  <c:v>920</c:v>
                </c:pt>
                <c:pt idx="1">
                  <c:v>866.5</c:v>
                </c:pt>
                <c:pt idx="2">
                  <c:v>861.87199999999996</c:v>
                </c:pt>
                <c:pt idx="3">
                  <c:v>969.97799999999995</c:v>
                </c:pt>
                <c:pt idx="4">
                  <c:v>843.23652829026798</c:v>
                </c:pt>
                <c:pt idx="5">
                  <c:v>888.01681308815967</c:v>
                </c:pt>
                <c:pt idx="6">
                  <c:v>766.97119050284277</c:v>
                </c:pt>
                <c:pt idx="7">
                  <c:v>806.01640285208839</c:v>
                </c:pt>
                <c:pt idx="8">
                  <c:v>974.72660043127769</c:v>
                </c:pt>
                <c:pt idx="9">
                  <c:v>947.05070711760902</c:v>
                </c:pt>
              </c:numCache>
            </c:numRef>
          </c:val>
        </c:ser>
        <c:ser>
          <c:idx val="2"/>
          <c:order val="2"/>
          <c:tx>
            <c:strRef>
              <c:f>'48'!$G$22</c:f>
              <c:strCache>
                <c:ptCount val="1"/>
                <c:pt idx="0">
                  <c:v> prosinec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'48'!$D$23:$D$32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</c:strCache>
            </c:strRef>
          </c:cat>
          <c:val>
            <c:numRef>
              <c:f>'48'!$G$23:$G$32</c:f>
              <c:numCache>
                <c:formatCode>#,##0.0</c:formatCode>
                <c:ptCount val="10"/>
                <c:pt idx="0">
                  <c:v>1099.0999999999999</c:v>
                </c:pt>
                <c:pt idx="1">
                  <c:v>1167.8</c:v>
                </c:pt>
                <c:pt idx="2">
                  <c:v>1401.42</c:v>
                </c:pt>
                <c:pt idx="3">
                  <c:v>1027.538</c:v>
                </c:pt>
                <c:pt idx="4">
                  <c:v>1139.4112230207277</c:v>
                </c:pt>
                <c:pt idx="5">
                  <c:v>1026.0916529000576</c:v>
                </c:pt>
                <c:pt idx="6">
                  <c:v>987.85235387203875</c:v>
                </c:pt>
                <c:pt idx="7">
                  <c:v>902.96207371918115</c:v>
                </c:pt>
                <c:pt idx="8">
                  <c:v>1176.860669189386</c:v>
                </c:pt>
                <c:pt idx="9">
                  <c:v>1079.9249565070677</c:v>
                </c:pt>
              </c:numCache>
            </c:numRef>
          </c:val>
        </c:ser>
        <c:ser>
          <c:idx val="3"/>
          <c:order val="3"/>
          <c:tx>
            <c:strRef>
              <c:f>'48'!$H$22</c:f>
              <c:strCache>
                <c:ptCount val="1"/>
                <c:pt idx="0">
                  <c:v> leden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'48'!$D$23:$D$32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</c:strCache>
            </c:strRef>
          </c:cat>
          <c:val>
            <c:numRef>
              <c:f>'48'!$H$23:$H$32</c:f>
              <c:numCache>
                <c:formatCode>#,##0.0</c:formatCode>
                <c:ptCount val="10"/>
                <c:pt idx="0">
                  <c:v>1398.1</c:v>
                </c:pt>
                <c:pt idx="1">
                  <c:v>1399.0160000000001</c:v>
                </c:pt>
                <c:pt idx="2">
                  <c:v>1234.4269999999999</c:v>
                </c:pt>
                <c:pt idx="3">
                  <c:v>1150.152718964214</c:v>
                </c:pt>
                <c:pt idx="4">
                  <c:v>1218.8497111331289</c:v>
                </c:pt>
                <c:pt idx="5">
                  <c:v>1067.2189823894366</c:v>
                </c:pt>
                <c:pt idx="6">
                  <c:v>1081.280644710429</c:v>
                </c:pt>
                <c:pt idx="7">
                  <c:v>1187.264788615279</c:v>
                </c:pt>
                <c:pt idx="8">
                  <c:v>1455.6830724201873</c:v>
                </c:pt>
                <c:pt idx="9">
                  <c:v>1083.5036572418198</c:v>
                </c:pt>
              </c:numCache>
            </c:numRef>
          </c:val>
        </c:ser>
        <c:ser>
          <c:idx val="4"/>
          <c:order val="4"/>
          <c:tx>
            <c:strRef>
              <c:f>'48'!$I$22</c:f>
              <c:strCache>
                <c:ptCount val="1"/>
                <c:pt idx="0">
                  <c:v> únor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'48'!$D$23:$D$32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</c:strCache>
            </c:strRef>
          </c:cat>
          <c:val>
            <c:numRef>
              <c:f>'48'!$I$23:$I$32</c:f>
              <c:numCache>
                <c:formatCode>#,##0.0</c:formatCode>
                <c:ptCount val="10"/>
                <c:pt idx="0">
                  <c:v>1109.5999999999999</c:v>
                </c:pt>
                <c:pt idx="1">
                  <c:v>1139.2750000000001</c:v>
                </c:pt>
                <c:pt idx="2">
                  <c:v>1144.1590000000001</c:v>
                </c:pt>
                <c:pt idx="3">
                  <c:v>1351.7362820715771</c:v>
                </c:pt>
                <c:pt idx="4">
                  <c:v>1057.8779864947935</c:v>
                </c:pt>
                <c:pt idx="5">
                  <c:v>895.1422639479274</c:v>
                </c:pt>
                <c:pt idx="6">
                  <c:v>989.86689164730865</c:v>
                </c:pt>
                <c:pt idx="7">
                  <c:v>894.9775109236499</c:v>
                </c:pt>
                <c:pt idx="8">
                  <c:v>1021.1104080142384</c:v>
                </c:pt>
                <c:pt idx="9">
                  <c:v>1157.3341365416989</c:v>
                </c:pt>
              </c:numCache>
            </c:numRef>
          </c:val>
        </c:ser>
        <c:ser>
          <c:idx val="5"/>
          <c:order val="5"/>
          <c:tx>
            <c:strRef>
              <c:f>'48'!$J$22</c:f>
              <c:strCache>
                <c:ptCount val="1"/>
                <c:pt idx="0">
                  <c:v> březen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'48'!$D$23:$D$32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</c:strCache>
            </c:strRef>
          </c:cat>
          <c:val>
            <c:numRef>
              <c:f>'48'!$J$23:$J$32</c:f>
              <c:numCache>
                <c:formatCode>#,##0.0</c:formatCode>
                <c:ptCount val="10"/>
                <c:pt idx="0">
                  <c:v>979.2</c:v>
                </c:pt>
                <c:pt idx="1">
                  <c:v>982.36599999999999</c:v>
                </c:pt>
                <c:pt idx="2">
                  <c:v>922.88499999999999</c:v>
                </c:pt>
                <c:pt idx="3">
                  <c:v>818.48870424731592</c:v>
                </c:pt>
                <c:pt idx="4">
                  <c:v>1088.3776126372027</c:v>
                </c:pt>
                <c:pt idx="5">
                  <c:v>748.45325098671799</c:v>
                </c:pt>
                <c:pt idx="6">
                  <c:v>865.53252041105134</c:v>
                </c:pt>
                <c:pt idx="7">
                  <c:v>894.92809451256755</c:v>
                </c:pt>
                <c:pt idx="8">
                  <c:v>803.47995264261647</c:v>
                </c:pt>
                <c:pt idx="9">
                  <c:v>1097.0923047483834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411211264"/>
        <c:axId val="411213184"/>
        <c:axId val="0"/>
      </c:bar3DChart>
      <c:catAx>
        <c:axId val="41121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zimní období</a:t>
                </a:r>
              </a:p>
            </c:rich>
          </c:tx>
          <c:layout>
            <c:manualLayout>
              <c:xMode val="edge"/>
              <c:yMode val="edge"/>
              <c:x val="0.45348664003785649"/>
              <c:y val="0.90937037340668592"/>
            </c:manualLayout>
          </c:layout>
          <c:overlay val="0"/>
        </c:title>
        <c:majorTickMark val="out"/>
        <c:minorTickMark val="none"/>
        <c:tickLblPos val="nextTo"/>
        <c:crossAx val="411213184"/>
        <c:crosses val="autoZero"/>
        <c:auto val="1"/>
        <c:lblAlgn val="ctr"/>
        <c:lblOffset val="100"/>
        <c:noMultiLvlLbl val="0"/>
      </c:catAx>
      <c:valAx>
        <c:axId val="41121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spotřeba plynu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5401680612991684E-2"/>
              <c:y val="0.2467879351893766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11211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360341295523951"/>
          <c:y val="0.31672088290103462"/>
          <c:w val="6.7438020415421199E-2"/>
          <c:h val="0.407710186873460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4664081168959"/>
          <c:y val="1.8369893544328858E-2"/>
          <c:w val="0.86294320175152239"/>
          <c:h val="0.72887746469707815"/>
        </c:manualLayout>
      </c:layout>
      <c:lineChart>
        <c:grouping val="standard"/>
        <c:varyColors val="0"/>
        <c:ser>
          <c:idx val="0"/>
          <c:order val="0"/>
          <c:tx>
            <c:strRef>
              <c:f>'50'!$L$6</c:f>
              <c:strCache>
                <c:ptCount val="1"/>
                <c:pt idx="0">
                  <c:v>svítiplyn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'50'!$K$7:$K$76</c:f>
              <c:numCache>
                <c:formatCode>General</c:formatCode>
                <c:ptCount val="70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</c:numCache>
            </c:numRef>
          </c:cat>
          <c:val>
            <c:numRef>
              <c:f>'50'!$L$7:$L$76</c:f>
              <c:numCache>
                <c:formatCode>0.0</c:formatCode>
                <c:ptCount val="70"/>
                <c:pt idx="0">
                  <c:v>326.63</c:v>
                </c:pt>
                <c:pt idx="1">
                  <c:v>366.67399999999998</c:v>
                </c:pt>
                <c:pt idx="2">
                  <c:v>450.89699999999999</c:v>
                </c:pt>
                <c:pt idx="3">
                  <c:v>511.65</c:v>
                </c:pt>
                <c:pt idx="4">
                  <c:v>600.92100000000005</c:v>
                </c:pt>
                <c:pt idx="5">
                  <c:v>657.17600000000004</c:v>
                </c:pt>
                <c:pt idx="6">
                  <c:v>707.37099999999998</c:v>
                </c:pt>
                <c:pt idx="7">
                  <c:v>753.92899999999997</c:v>
                </c:pt>
                <c:pt idx="8">
                  <c:v>834.91899999999998</c:v>
                </c:pt>
                <c:pt idx="9">
                  <c:v>895.73400000000004</c:v>
                </c:pt>
                <c:pt idx="10">
                  <c:v>927.6</c:v>
                </c:pt>
                <c:pt idx="11">
                  <c:v>972.07799999999997</c:v>
                </c:pt>
                <c:pt idx="12">
                  <c:v>1076.9880000000001</c:v>
                </c:pt>
                <c:pt idx="13">
                  <c:v>1183.2529999999999</c:v>
                </c:pt>
                <c:pt idx="14">
                  <c:v>1334.8240000000001</c:v>
                </c:pt>
                <c:pt idx="15">
                  <c:v>1473.625</c:v>
                </c:pt>
                <c:pt idx="16">
                  <c:v>1580.328</c:v>
                </c:pt>
                <c:pt idx="17">
                  <c:v>1698.5830000000001</c:v>
                </c:pt>
                <c:pt idx="18">
                  <c:v>1724.538</c:v>
                </c:pt>
                <c:pt idx="19">
                  <c:v>1908.095</c:v>
                </c:pt>
                <c:pt idx="20">
                  <c:v>2095.4520000000002</c:v>
                </c:pt>
                <c:pt idx="21">
                  <c:v>2347.1680000000001</c:v>
                </c:pt>
                <c:pt idx="22">
                  <c:v>2510.194</c:v>
                </c:pt>
                <c:pt idx="23">
                  <c:v>2745.89</c:v>
                </c:pt>
                <c:pt idx="24">
                  <c:v>3031.0239999999999</c:v>
                </c:pt>
                <c:pt idx="25">
                  <c:v>3129.33</c:v>
                </c:pt>
                <c:pt idx="26">
                  <c:v>3159.0070000000001</c:v>
                </c:pt>
                <c:pt idx="27">
                  <c:v>3321.3820000000001</c:v>
                </c:pt>
                <c:pt idx="28">
                  <c:v>3392.1750000000002</c:v>
                </c:pt>
                <c:pt idx="29">
                  <c:v>3420.6529999999998</c:v>
                </c:pt>
                <c:pt idx="30">
                  <c:v>3576.2379999999998</c:v>
                </c:pt>
                <c:pt idx="31">
                  <c:v>3505.5439999999999</c:v>
                </c:pt>
                <c:pt idx="32">
                  <c:v>3630.1909999999998</c:v>
                </c:pt>
                <c:pt idx="33">
                  <c:v>3973.4100000000003</c:v>
                </c:pt>
                <c:pt idx="34">
                  <c:v>3413.54</c:v>
                </c:pt>
                <c:pt idx="35">
                  <c:v>3450.77</c:v>
                </c:pt>
                <c:pt idx="36">
                  <c:v>3857.75</c:v>
                </c:pt>
                <c:pt idx="37">
                  <c:v>3094.39</c:v>
                </c:pt>
                <c:pt idx="38">
                  <c:v>2399.37</c:v>
                </c:pt>
                <c:pt idx="39">
                  <c:v>2962</c:v>
                </c:pt>
                <c:pt idx="40">
                  <c:v>2503</c:v>
                </c:pt>
                <c:pt idx="41">
                  <c:v>2183</c:v>
                </c:pt>
                <c:pt idx="42">
                  <c:v>1895</c:v>
                </c:pt>
                <c:pt idx="43">
                  <c:v>1742</c:v>
                </c:pt>
                <c:pt idx="44">
                  <c:v>1553</c:v>
                </c:pt>
                <c:pt idx="45">
                  <c:v>1450</c:v>
                </c:pt>
                <c:pt idx="46">
                  <c:v>1136</c:v>
                </c:pt>
                <c:pt idx="47">
                  <c:v>791</c:v>
                </c:pt>
                <c:pt idx="48">
                  <c:v>296.3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'50'!$M$6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'50'!$K$7:$K$76</c:f>
              <c:numCache>
                <c:formatCode>General</c:formatCode>
                <c:ptCount val="70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</c:numCache>
            </c:numRef>
          </c:cat>
          <c:val>
            <c:numRef>
              <c:f>'50'!$M$7:$M$76</c:f>
              <c:numCache>
                <c:formatCode>0.0</c:formatCode>
                <c:ptCount val="70"/>
                <c:pt idx="0">
                  <c:v>1.742</c:v>
                </c:pt>
                <c:pt idx="1">
                  <c:v>5.7039999999999997</c:v>
                </c:pt>
                <c:pt idx="2">
                  <c:v>19.821000000000002</c:v>
                </c:pt>
                <c:pt idx="3">
                  <c:v>20.928000000000001</c:v>
                </c:pt>
                <c:pt idx="4">
                  <c:v>36.161999999999999</c:v>
                </c:pt>
                <c:pt idx="5">
                  <c:v>51.475999999999999</c:v>
                </c:pt>
                <c:pt idx="6">
                  <c:v>67.126000000000005</c:v>
                </c:pt>
                <c:pt idx="7">
                  <c:v>74.230999999999995</c:v>
                </c:pt>
                <c:pt idx="8">
                  <c:v>81.486999999999995</c:v>
                </c:pt>
                <c:pt idx="9">
                  <c:v>534.26099999999997</c:v>
                </c:pt>
                <c:pt idx="10">
                  <c:v>765.55100000000004</c:v>
                </c:pt>
                <c:pt idx="11">
                  <c:v>910.76800000000003</c:v>
                </c:pt>
                <c:pt idx="12">
                  <c:v>841.90899999999999</c:v>
                </c:pt>
                <c:pt idx="13">
                  <c:v>790.12599999999998</c:v>
                </c:pt>
                <c:pt idx="14">
                  <c:v>567.35799999999995</c:v>
                </c:pt>
                <c:pt idx="15">
                  <c:v>504.28699999999998</c:v>
                </c:pt>
                <c:pt idx="16">
                  <c:v>399.09699999999998</c:v>
                </c:pt>
                <c:pt idx="17">
                  <c:v>277.63400000000001</c:v>
                </c:pt>
                <c:pt idx="18">
                  <c:v>364.98099999999999</c:v>
                </c:pt>
                <c:pt idx="19">
                  <c:v>308.68099999999998</c:v>
                </c:pt>
                <c:pt idx="20">
                  <c:v>403.839</c:v>
                </c:pt>
                <c:pt idx="21">
                  <c:v>458.06599999999997</c:v>
                </c:pt>
                <c:pt idx="22">
                  <c:v>514.97900000000004</c:v>
                </c:pt>
                <c:pt idx="23">
                  <c:v>551.71400000000006</c:v>
                </c:pt>
                <c:pt idx="24">
                  <c:v>583.92499999999995</c:v>
                </c:pt>
                <c:pt idx="25">
                  <c:v>656.73</c:v>
                </c:pt>
                <c:pt idx="26">
                  <c:v>826.072</c:v>
                </c:pt>
                <c:pt idx="27">
                  <c:v>1075.9380000000001</c:v>
                </c:pt>
                <c:pt idx="28">
                  <c:v>1415.117</c:v>
                </c:pt>
                <c:pt idx="29">
                  <c:v>1634.9490000000001</c:v>
                </c:pt>
                <c:pt idx="30">
                  <c:v>2011.2940000000001</c:v>
                </c:pt>
                <c:pt idx="31">
                  <c:v>2501.7310000000002</c:v>
                </c:pt>
                <c:pt idx="32">
                  <c:v>2910.5250000000001</c:v>
                </c:pt>
                <c:pt idx="33">
                  <c:v>3817.5899999999997</c:v>
                </c:pt>
                <c:pt idx="34">
                  <c:v>4240.4599999999991</c:v>
                </c:pt>
                <c:pt idx="35">
                  <c:v>4276.2299999999996</c:v>
                </c:pt>
                <c:pt idx="36">
                  <c:v>4667.25</c:v>
                </c:pt>
                <c:pt idx="37">
                  <c:v>4894.6099999999988</c:v>
                </c:pt>
                <c:pt idx="38">
                  <c:v>5187.6299999999992</c:v>
                </c:pt>
                <c:pt idx="39">
                  <c:v>5443.4099999999989</c:v>
                </c:pt>
                <c:pt idx="40">
                  <c:v>5187.8999999999996</c:v>
                </c:pt>
                <c:pt idx="41">
                  <c:v>5271.4</c:v>
                </c:pt>
                <c:pt idx="42">
                  <c:v>7043.2</c:v>
                </c:pt>
                <c:pt idx="43">
                  <c:v>6811.8</c:v>
                </c:pt>
                <c:pt idx="44">
                  <c:v>6669.4</c:v>
                </c:pt>
                <c:pt idx="45">
                  <c:v>6983.1</c:v>
                </c:pt>
                <c:pt idx="46">
                  <c:v>6933.6</c:v>
                </c:pt>
                <c:pt idx="47">
                  <c:v>8074.5</c:v>
                </c:pt>
                <c:pt idx="48">
                  <c:v>9306.4</c:v>
                </c:pt>
                <c:pt idx="49">
                  <c:v>9441</c:v>
                </c:pt>
                <c:pt idx="50">
                  <c:v>9389.6</c:v>
                </c:pt>
                <c:pt idx="51">
                  <c:v>9426.9</c:v>
                </c:pt>
                <c:pt idx="52">
                  <c:v>9147.9</c:v>
                </c:pt>
                <c:pt idx="53">
                  <c:v>9772.6</c:v>
                </c:pt>
                <c:pt idx="54">
                  <c:v>9542.1</c:v>
                </c:pt>
                <c:pt idx="55">
                  <c:v>9739.2999999999993</c:v>
                </c:pt>
                <c:pt idx="56">
                  <c:v>9692.2999999999993</c:v>
                </c:pt>
                <c:pt idx="57">
                  <c:v>9562.7999999999993</c:v>
                </c:pt>
                <c:pt idx="58">
                  <c:v>9269.4</c:v>
                </c:pt>
                <c:pt idx="59">
                  <c:v>8652.6</c:v>
                </c:pt>
                <c:pt idx="60">
                  <c:v>8685.2000000000007</c:v>
                </c:pt>
                <c:pt idx="61">
                  <c:v>8161.3</c:v>
                </c:pt>
                <c:pt idx="62">
                  <c:v>8979.2000000000007</c:v>
                </c:pt>
                <c:pt idx="63">
                  <c:v>8085.8</c:v>
                </c:pt>
                <c:pt idx="64">
                  <c:v>8158.2250050503235</c:v>
                </c:pt>
                <c:pt idx="65">
                  <c:v>8277.0944147694499</c:v>
                </c:pt>
                <c:pt idx="66">
                  <c:v>7280.4197495994158</c:v>
                </c:pt>
                <c:pt idx="67">
                  <c:v>7607.5646329449373</c:v>
                </c:pt>
                <c:pt idx="68">
                  <c:v>8255.1342335338559</c:v>
                </c:pt>
                <c:pt idx="69">
                  <c:v>8527.4827534189189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853952"/>
        <c:axId val="411855488"/>
      </c:lineChart>
      <c:catAx>
        <c:axId val="4118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11855488"/>
        <c:crosses val="autoZero"/>
        <c:auto val="1"/>
        <c:lblAlgn val="ctr"/>
        <c:lblOffset val="100"/>
        <c:tickLblSkip val="3"/>
        <c:noMultiLvlLbl val="0"/>
      </c:catAx>
      <c:valAx>
        <c:axId val="411855488"/>
        <c:scaling>
          <c:orientation val="minMax"/>
          <c:max val="1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3206583007969775E-2"/>
              <c:y val="0.3685591125926777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11853952"/>
        <c:crosses val="autoZero"/>
        <c:crossBetween val="midCat"/>
        <c:majorUnit val="1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4664081168959"/>
          <c:y val="1.8369893544328858E-2"/>
          <c:w val="0.86294320175152239"/>
          <c:h val="0.74191021303060012"/>
        </c:manualLayout>
      </c:layout>
      <c:lineChart>
        <c:grouping val="standard"/>
        <c:varyColors val="0"/>
        <c:ser>
          <c:idx val="0"/>
          <c:order val="0"/>
          <c:tx>
            <c:strRef>
              <c:f>'50'!$N$6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'50'!$K$7:$K$76</c:f>
              <c:numCache>
                <c:formatCode>General</c:formatCode>
                <c:ptCount val="70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</c:numCache>
            </c:numRef>
          </c:cat>
          <c:val>
            <c:numRef>
              <c:f>'50'!$N$7:$N$76</c:f>
              <c:numCache>
                <c:formatCode>0.0</c:formatCode>
                <c:ptCount val="70"/>
                <c:pt idx="0">
                  <c:v>0.28999999999999998</c:v>
                </c:pt>
                <c:pt idx="1">
                  <c:v>0.51</c:v>
                </c:pt>
                <c:pt idx="2">
                  <c:v>0.73</c:v>
                </c:pt>
                <c:pt idx="3">
                  <c:v>0.95</c:v>
                </c:pt>
                <c:pt idx="4">
                  <c:v>1.06</c:v>
                </c:pt>
                <c:pt idx="5">
                  <c:v>2.2000000000000002</c:v>
                </c:pt>
                <c:pt idx="6">
                  <c:v>3.61</c:v>
                </c:pt>
                <c:pt idx="7">
                  <c:v>4.92</c:v>
                </c:pt>
                <c:pt idx="8">
                  <c:v>6.03</c:v>
                </c:pt>
                <c:pt idx="9">
                  <c:v>7.05</c:v>
                </c:pt>
                <c:pt idx="10">
                  <c:v>8.3000000000000007</c:v>
                </c:pt>
                <c:pt idx="11">
                  <c:v>8.1</c:v>
                </c:pt>
                <c:pt idx="12">
                  <c:v>7.2</c:v>
                </c:pt>
                <c:pt idx="13">
                  <c:v>5.7</c:v>
                </c:pt>
                <c:pt idx="14">
                  <c:v>3.9</c:v>
                </c:pt>
                <c:pt idx="15">
                  <c:v>5.21</c:v>
                </c:pt>
                <c:pt idx="16">
                  <c:v>3.96</c:v>
                </c:pt>
                <c:pt idx="17">
                  <c:v>5.2</c:v>
                </c:pt>
                <c:pt idx="18">
                  <c:v>4.4000000000000004</c:v>
                </c:pt>
                <c:pt idx="19">
                  <c:v>5.76</c:v>
                </c:pt>
                <c:pt idx="20">
                  <c:v>6.5</c:v>
                </c:pt>
                <c:pt idx="21">
                  <c:v>7.35</c:v>
                </c:pt>
                <c:pt idx="22">
                  <c:v>6.9</c:v>
                </c:pt>
                <c:pt idx="23">
                  <c:v>8.34</c:v>
                </c:pt>
                <c:pt idx="24">
                  <c:v>9.3800000000000008</c:v>
                </c:pt>
                <c:pt idx="25">
                  <c:v>11.38</c:v>
                </c:pt>
                <c:pt idx="26">
                  <c:v>13.02</c:v>
                </c:pt>
                <c:pt idx="27">
                  <c:v>15.2</c:v>
                </c:pt>
                <c:pt idx="28">
                  <c:v>19.100000000000001</c:v>
                </c:pt>
                <c:pt idx="29">
                  <c:v>20.9</c:v>
                </c:pt>
                <c:pt idx="30">
                  <c:v>24.9</c:v>
                </c:pt>
                <c:pt idx="31">
                  <c:v>22.2</c:v>
                </c:pt>
                <c:pt idx="32">
                  <c:v>25.4</c:v>
                </c:pt>
                <c:pt idx="33">
                  <c:v>27.06</c:v>
                </c:pt>
                <c:pt idx="34">
                  <c:v>28.3</c:v>
                </c:pt>
                <c:pt idx="35">
                  <c:v>23.11</c:v>
                </c:pt>
                <c:pt idx="36">
                  <c:v>26.48</c:v>
                </c:pt>
                <c:pt idx="37">
                  <c:v>32.68</c:v>
                </c:pt>
                <c:pt idx="38">
                  <c:v>24.73995</c:v>
                </c:pt>
                <c:pt idx="39">
                  <c:v>29.704000000000001</c:v>
                </c:pt>
                <c:pt idx="40">
                  <c:v>24.391999999999999</c:v>
                </c:pt>
                <c:pt idx="41">
                  <c:v>30.285</c:v>
                </c:pt>
                <c:pt idx="42">
                  <c:v>30.073780000000003</c:v>
                </c:pt>
                <c:pt idx="43">
                  <c:v>31.4864</c:v>
                </c:pt>
                <c:pt idx="44">
                  <c:v>29.11</c:v>
                </c:pt>
                <c:pt idx="45">
                  <c:v>42.55</c:v>
                </c:pt>
                <c:pt idx="46">
                  <c:v>42.1</c:v>
                </c:pt>
                <c:pt idx="47">
                  <c:v>43.9</c:v>
                </c:pt>
                <c:pt idx="48">
                  <c:v>58.46</c:v>
                </c:pt>
                <c:pt idx="49">
                  <c:v>59.3</c:v>
                </c:pt>
                <c:pt idx="50">
                  <c:v>57.1</c:v>
                </c:pt>
                <c:pt idx="51">
                  <c:v>56.1</c:v>
                </c:pt>
                <c:pt idx="52">
                  <c:v>59</c:v>
                </c:pt>
                <c:pt idx="53">
                  <c:v>62.4</c:v>
                </c:pt>
                <c:pt idx="54">
                  <c:v>62.3</c:v>
                </c:pt>
                <c:pt idx="55">
                  <c:v>63.4</c:v>
                </c:pt>
                <c:pt idx="56">
                  <c:v>61.7</c:v>
                </c:pt>
                <c:pt idx="57">
                  <c:v>56.9</c:v>
                </c:pt>
                <c:pt idx="58">
                  <c:v>67.599999999999994</c:v>
                </c:pt>
                <c:pt idx="59">
                  <c:v>49.9</c:v>
                </c:pt>
                <c:pt idx="60">
                  <c:v>50.8</c:v>
                </c:pt>
                <c:pt idx="61">
                  <c:v>57.2</c:v>
                </c:pt>
                <c:pt idx="62">
                  <c:v>57.3</c:v>
                </c:pt>
                <c:pt idx="63">
                  <c:v>52.8</c:v>
                </c:pt>
                <c:pt idx="64">
                  <c:v>61.6</c:v>
                </c:pt>
                <c:pt idx="65">
                  <c:v>47.333075975303558</c:v>
                </c:pt>
                <c:pt idx="66">
                  <c:v>44.959295144984566</c:v>
                </c:pt>
                <c:pt idx="67">
                  <c:v>42.621557004484409</c:v>
                </c:pt>
                <c:pt idx="68">
                  <c:v>49.288893022251862</c:v>
                </c:pt>
                <c:pt idx="69">
                  <c:v>54.886108595098101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871872"/>
        <c:axId val="412688768"/>
      </c:lineChart>
      <c:catAx>
        <c:axId val="4118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12688768"/>
        <c:crosses val="autoZero"/>
        <c:auto val="1"/>
        <c:lblAlgn val="ctr"/>
        <c:lblOffset val="100"/>
        <c:tickLblSkip val="3"/>
        <c:noMultiLvlLbl val="0"/>
      </c:catAx>
      <c:valAx>
        <c:axId val="412688768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3206583007969775E-2"/>
              <c:y val="0.3685591125926777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11871872"/>
        <c:crosses val="autoZero"/>
        <c:crossBetween val="midCat"/>
        <c:majorUnit val="1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4664081168959"/>
          <c:y val="1.8369893544328858E-2"/>
          <c:w val="0.86294320175152239"/>
          <c:h val="0.74902189960629917"/>
        </c:manualLayout>
      </c:layout>
      <c:lineChart>
        <c:grouping val="standard"/>
        <c:varyColors val="0"/>
        <c:ser>
          <c:idx val="0"/>
          <c:order val="0"/>
          <c:tx>
            <c:strRef>
              <c:f>'50'!$O$6</c:f>
              <c:strCache>
                <c:ptCount val="1"/>
                <c:pt idx="0">
                  <c:v>Počet zákazníků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'50'!$K$7:$K$76</c:f>
              <c:numCache>
                <c:formatCode>General</c:formatCode>
                <c:ptCount val="70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</c:numCache>
            </c:numRef>
          </c:cat>
          <c:val>
            <c:numRef>
              <c:f>'50'!$O$7:$O$76</c:f>
              <c:numCache>
                <c:formatCode>#,##0</c:formatCode>
                <c:ptCount val="70"/>
                <c:pt idx="0">
                  <c:v>51</c:v>
                </c:pt>
                <c:pt idx="1">
                  <c:v>122</c:v>
                </c:pt>
                <c:pt idx="2">
                  <c:v>399</c:v>
                </c:pt>
                <c:pt idx="3">
                  <c:v>720</c:v>
                </c:pt>
                <c:pt idx="4">
                  <c:v>2795</c:v>
                </c:pt>
                <c:pt idx="5">
                  <c:v>3426</c:v>
                </c:pt>
                <c:pt idx="6">
                  <c:v>3745</c:v>
                </c:pt>
                <c:pt idx="7">
                  <c:v>3805</c:v>
                </c:pt>
                <c:pt idx="8">
                  <c:v>5256</c:v>
                </c:pt>
                <c:pt idx="9">
                  <c:v>5987</c:v>
                </c:pt>
                <c:pt idx="10">
                  <c:v>7105</c:v>
                </c:pt>
                <c:pt idx="11">
                  <c:v>10287</c:v>
                </c:pt>
                <c:pt idx="12">
                  <c:v>14892</c:v>
                </c:pt>
                <c:pt idx="13">
                  <c:v>19021</c:v>
                </c:pt>
                <c:pt idx="14">
                  <c:v>22853</c:v>
                </c:pt>
                <c:pt idx="15">
                  <c:v>26283</c:v>
                </c:pt>
                <c:pt idx="16">
                  <c:v>28424</c:v>
                </c:pt>
                <c:pt idx="17">
                  <c:v>31901</c:v>
                </c:pt>
                <c:pt idx="18">
                  <c:v>36123</c:v>
                </c:pt>
                <c:pt idx="19">
                  <c:v>39717</c:v>
                </c:pt>
                <c:pt idx="20">
                  <c:v>43308</c:v>
                </c:pt>
                <c:pt idx="21">
                  <c:v>48351</c:v>
                </c:pt>
                <c:pt idx="22">
                  <c:v>60818</c:v>
                </c:pt>
                <c:pt idx="23">
                  <c:v>74529</c:v>
                </c:pt>
                <c:pt idx="24">
                  <c:v>96718</c:v>
                </c:pt>
                <c:pt idx="25">
                  <c:v>127621</c:v>
                </c:pt>
                <c:pt idx="26">
                  <c:v>169462</c:v>
                </c:pt>
                <c:pt idx="27">
                  <c:v>221695</c:v>
                </c:pt>
                <c:pt idx="28">
                  <c:v>267219</c:v>
                </c:pt>
                <c:pt idx="29">
                  <c:v>327903</c:v>
                </c:pt>
                <c:pt idx="30">
                  <c:v>398080</c:v>
                </c:pt>
                <c:pt idx="31">
                  <c:v>472402</c:v>
                </c:pt>
                <c:pt idx="32">
                  <c:v>560875</c:v>
                </c:pt>
                <c:pt idx="33">
                  <c:v>758964</c:v>
                </c:pt>
                <c:pt idx="34">
                  <c:v>829673</c:v>
                </c:pt>
                <c:pt idx="35">
                  <c:v>857475</c:v>
                </c:pt>
                <c:pt idx="36">
                  <c:v>975391</c:v>
                </c:pt>
                <c:pt idx="37">
                  <c:v>1052604</c:v>
                </c:pt>
                <c:pt idx="38">
                  <c:v>1249146</c:v>
                </c:pt>
                <c:pt idx="39">
                  <c:v>1259133</c:v>
                </c:pt>
                <c:pt idx="40">
                  <c:v>1330907</c:v>
                </c:pt>
                <c:pt idx="41">
                  <c:v>1349258</c:v>
                </c:pt>
                <c:pt idx="42">
                  <c:v>1661824</c:v>
                </c:pt>
                <c:pt idx="43">
                  <c:v>1761240</c:v>
                </c:pt>
                <c:pt idx="44">
                  <c:v>1820752</c:v>
                </c:pt>
                <c:pt idx="45">
                  <c:v>1848471</c:v>
                </c:pt>
                <c:pt idx="46">
                  <c:v>1918896</c:v>
                </c:pt>
                <c:pt idx="47">
                  <c:v>2103695</c:v>
                </c:pt>
                <c:pt idx="48">
                  <c:v>2276683</c:v>
                </c:pt>
                <c:pt idx="49">
                  <c:v>2376002</c:v>
                </c:pt>
                <c:pt idx="50">
                  <c:v>2469587</c:v>
                </c:pt>
                <c:pt idx="51">
                  <c:v>2531808</c:v>
                </c:pt>
                <c:pt idx="52">
                  <c:v>2601210</c:v>
                </c:pt>
                <c:pt idx="53">
                  <c:v>2654204</c:v>
                </c:pt>
                <c:pt idx="54">
                  <c:v>2692523</c:v>
                </c:pt>
                <c:pt idx="55">
                  <c:v>2737730</c:v>
                </c:pt>
                <c:pt idx="56">
                  <c:v>2771690</c:v>
                </c:pt>
                <c:pt idx="57">
                  <c:v>2805705</c:v>
                </c:pt>
                <c:pt idx="58">
                  <c:v>2823102</c:v>
                </c:pt>
                <c:pt idx="59">
                  <c:v>2845429</c:v>
                </c:pt>
                <c:pt idx="60">
                  <c:v>2864576</c:v>
                </c:pt>
                <c:pt idx="61">
                  <c:v>2871547</c:v>
                </c:pt>
                <c:pt idx="62">
                  <c:v>2870634</c:v>
                </c:pt>
                <c:pt idx="63">
                  <c:v>2869023</c:v>
                </c:pt>
                <c:pt idx="64">
                  <c:v>2868083.1</c:v>
                </c:pt>
                <c:pt idx="65">
                  <c:v>2860344.9</c:v>
                </c:pt>
                <c:pt idx="66">
                  <c:v>2849162</c:v>
                </c:pt>
                <c:pt idx="67">
                  <c:v>2844334</c:v>
                </c:pt>
                <c:pt idx="68">
                  <c:v>2840473</c:v>
                </c:pt>
                <c:pt idx="69">
                  <c:v>2844257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13344"/>
        <c:axId val="412714880"/>
      </c:lineChart>
      <c:catAx>
        <c:axId val="4127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412714880"/>
        <c:crosses val="autoZero"/>
        <c:auto val="1"/>
        <c:lblAlgn val="ctr"/>
        <c:lblOffset val="100"/>
        <c:tickLblSkip val="3"/>
        <c:noMultiLvlLbl val="0"/>
      </c:catAx>
      <c:valAx>
        <c:axId val="412714880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12713344"/>
        <c:crosses val="autoZero"/>
        <c:crossBetween val="midCat"/>
        <c:majorUnit val="500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'51'!$A$27</c:f>
              <c:strCache>
                <c:ptCount val="1"/>
                <c:pt idx="0">
                  <c:v>rok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8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3.4977264777894361E-2"/>
                  <c:y val="-1.2903225806451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0259879145182953E-16"/>
                  <c:y val="-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3.4977264777894368E-2"/>
                  <c:y val="-2.5806451612903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8.3945435466946487E-3"/>
                  <c:y val="-3.4408602150537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'51'!$B$26:$AE$26</c:f>
              <c:numCache>
                <c:formatCode>0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'51'!$B$27:$AE$27</c:f>
              <c:numCache>
                <c:formatCode>0.0</c:formatCode>
                <c:ptCount val="30"/>
                <c:pt idx="0">
                  <c:v>8.4333333333333318</c:v>
                </c:pt>
                <c:pt idx="1">
                  <c:v>8.8166666666666682</c:v>
                </c:pt>
                <c:pt idx="2">
                  <c:v>8.8750000000000018</c:v>
                </c:pt>
                <c:pt idx="3">
                  <c:v>7.6666666666666652</c:v>
                </c:pt>
                <c:pt idx="4">
                  <c:v>9.0916666666666668</c:v>
                </c:pt>
                <c:pt idx="5">
                  <c:v>8.0583333333333318</c:v>
                </c:pt>
                <c:pt idx="6">
                  <c:v>9.3416666666666668</c:v>
                </c:pt>
                <c:pt idx="7">
                  <c:v>8.2916666666666661</c:v>
                </c:pt>
                <c:pt idx="8">
                  <c:v>6.6416666666666666</c:v>
                </c:pt>
                <c:pt idx="9">
                  <c:v>7.9416666666666664</c:v>
                </c:pt>
                <c:pt idx="10">
                  <c:v>8.4749999999999996</c:v>
                </c:pt>
                <c:pt idx="11">
                  <c:v>8.6916666666666682</c:v>
                </c:pt>
                <c:pt idx="12">
                  <c:v>9.4916666666666671</c:v>
                </c:pt>
                <c:pt idx="13">
                  <c:v>8.1499999999999968</c:v>
                </c:pt>
                <c:pt idx="14">
                  <c:v>9.0083333333333346</c:v>
                </c:pt>
                <c:pt idx="15">
                  <c:v>8.5666666666666647</c:v>
                </c:pt>
                <c:pt idx="16">
                  <c:v>8.1994623655913959</c:v>
                </c:pt>
                <c:pt idx="17">
                  <c:v>8.0333333333333332</c:v>
                </c:pt>
                <c:pt idx="18">
                  <c:v>8.5416666666666679</c:v>
                </c:pt>
                <c:pt idx="19">
                  <c:v>9.4466666666666672</c:v>
                </c:pt>
                <c:pt idx="20">
                  <c:v>9.2516487455197147</c:v>
                </c:pt>
                <c:pt idx="21">
                  <c:v>8.7999999999999989</c:v>
                </c:pt>
                <c:pt idx="22">
                  <c:v>7.5933806963645667</c:v>
                </c:pt>
                <c:pt idx="23">
                  <c:v>8.8790898617511527</c:v>
                </c:pt>
                <c:pt idx="24">
                  <c:v>8.7181908911135846</c:v>
                </c:pt>
                <c:pt idx="25">
                  <c:v>8.2918759600614447</c:v>
                </c:pt>
                <c:pt idx="26">
                  <c:v>9.7440194572452654</c:v>
                </c:pt>
                <c:pt idx="27">
                  <c:v>9.7857552483358941</c:v>
                </c:pt>
                <c:pt idx="28">
                  <c:v>8.9722459037378375</c:v>
                </c:pt>
                <c:pt idx="29">
                  <c:v>8.8161872759856621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15552"/>
        <c:axId val="412094464"/>
      </c:lineChart>
      <c:catAx>
        <c:axId val="4122155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412094464"/>
        <c:crosses val="autoZero"/>
        <c:auto val="1"/>
        <c:lblAlgn val="ctr"/>
        <c:lblOffset val="100"/>
        <c:noMultiLvlLbl val="0"/>
      </c:catAx>
      <c:valAx>
        <c:axId val="412094464"/>
        <c:scaling>
          <c:orientation val="minMax"/>
          <c:min val="6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12215552"/>
        <c:crosses val="autoZero"/>
        <c:crossBetween val="midCat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microsoft.com/office/2007/relationships/hdphoto" Target="../media/hdphoto16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8.png"/><Relationship Id="rId4" Type="http://schemas.microsoft.com/office/2007/relationships/hdphoto" Target="../media/hdphoto1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microsoft.com/office/2007/relationships/hdphoto" Target="../media/hdphoto17.wdp"/><Relationship Id="rId1" Type="http://schemas.openxmlformats.org/officeDocument/2006/relationships/image" Target="../media/image26.png"/><Relationship Id="rId5" Type="http://schemas.openxmlformats.org/officeDocument/2006/relationships/image" Target="../media/image27.png"/><Relationship Id="rId4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image" Target="../media/image8.png"/><Relationship Id="rId2" Type="http://schemas.openxmlformats.org/officeDocument/2006/relationships/chart" Target="../charts/chart20.xml"/><Relationship Id="rId1" Type="http://schemas.openxmlformats.org/officeDocument/2006/relationships/image" Target="../media/image28.png"/><Relationship Id="rId6" Type="http://schemas.openxmlformats.org/officeDocument/2006/relationships/chart" Target="../charts/chart22.xml"/><Relationship Id="rId5" Type="http://schemas.microsoft.com/office/2007/relationships/hdphoto" Target="../media/hdphoto1.wdp"/><Relationship Id="rId4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8.png"/><Relationship Id="rId4" Type="http://schemas.microsoft.com/office/2007/relationships/hdphoto" Target="../media/hdphoto1.wdp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25.xml"/><Relationship Id="rId5" Type="http://schemas.openxmlformats.org/officeDocument/2006/relationships/image" Target="../media/image8.png"/><Relationship Id="rId4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image" Target="../media/image8.png"/><Relationship Id="rId4" Type="http://schemas.microsoft.com/office/2007/relationships/hdphoto" Target="../media/hdphoto1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image" Target="../media/image30.png"/><Relationship Id="rId5" Type="http://schemas.microsoft.com/office/2007/relationships/hdphoto" Target="../media/hdphoto18.wdp"/><Relationship Id="rId4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microsoft.com/office/2007/relationships/hdphoto" Target="../media/hdphoto8.wdp"/><Relationship Id="rId18" Type="http://schemas.openxmlformats.org/officeDocument/2006/relationships/image" Target="../media/image15.png"/><Relationship Id="rId26" Type="http://schemas.openxmlformats.org/officeDocument/2006/relationships/image" Target="../media/image20.png"/><Relationship Id="rId3" Type="http://schemas.microsoft.com/office/2007/relationships/hdphoto" Target="../media/hdphoto4.wdp"/><Relationship Id="rId21" Type="http://schemas.openxmlformats.org/officeDocument/2006/relationships/image" Target="../media/image17.png"/><Relationship Id="rId7" Type="http://schemas.openxmlformats.org/officeDocument/2006/relationships/image" Target="../media/image9.png"/><Relationship Id="rId12" Type="http://schemas.openxmlformats.org/officeDocument/2006/relationships/image" Target="../media/image12.png"/><Relationship Id="rId17" Type="http://schemas.microsoft.com/office/2007/relationships/hdphoto" Target="../media/hdphoto10.wdp"/><Relationship Id="rId25" Type="http://schemas.openxmlformats.org/officeDocument/2006/relationships/image" Target="../media/image19.png"/><Relationship Id="rId2" Type="http://schemas.openxmlformats.org/officeDocument/2006/relationships/image" Target="../media/image6.png"/><Relationship Id="rId16" Type="http://schemas.openxmlformats.org/officeDocument/2006/relationships/image" Target="../media/image14.png"/><Relationship Id="rId20" Type="http://schemas.openxmlformats.org/officeDocument/2006/relationships/image" Target="../media/image16.png"/><Relationship Id="rId1" Type="http://schemas.openxmlformats.org/officeDocument/2006/relationships/image" Target="../media/image5.png"/><Relationship Id="rId6" Type="http://schemas.openxmlformats.org/officeDocument/2006/relationships/image" Target="../media/image8.png"/><Relationship Id="rId11" Type="http://schemas.microsoft.com/office/2007/relationships/hdphoto" Target="../media/hdphoto7.wdp"/><Relationship Id="rId24" Type="http://schemas.microsoft.com/office/2007/relationships/hdphoto" Target="../media/hdphoto13.wdp"/><Relationship Id="rId5" Type="http://schemas.microsoft.com/office/2007/relationships/hdphoto" Target="../media/hdphoto5.wdp"/><Relationship Id="rId15" Type="http://schemas.microsoft.com/office/2007/relationships/hdphoto" Target="../media/hdphoto9.wdp"/><Relationship Id="rId23" Type="http://schemas.openxmlformats.org/officeDocument/2006/relationships/image" Target="../media/image18.png"/><Relationship Id="rId10" Type="http://schemas.openxmlformats.org/officeDocument/2006/relationships/image" Target="../media/image11.png"/><Relationship Id="rId19" Type="http://schemas.microsoft.com/office/2007/relationships/hdphoto" Target="../media/hdphoto11.wdp"/><Relationship Id="rId4" Type="http://schemas.openxmlformats.org/officeDocument/2006/relationships/image" Target="../media/image7.png"/><Relationship Id="rId9" Type="http://schemas.microsoft.com/office/2007/relationships/hdphoto" Target="../media/hdphoto6.wdp"/><Relationship Id="rId14" Type="http://schemas.openxmlformats.org/officeDocument/2006/relationships/image" Target="../media/image13.png"/><Relationship Id="rId22" Type="http://schemas.microsoft.com/office/2007/relationships/hdphoto" Target="../media/hdphoto12.wdp"/></Relationships>
</file>

<file path=xl/drawings/_rels/drawing20.xml.rels><?xml version="1.0" encoding="UTF-8" standalone="yes"?>
<Relationships xmlns="http://schemas.openxmlformats.org/package/2006/relationships"><Relationship Id="rId8" Type="http://schemas.microsoft.com/office/2007/relationships/hdphoto" Target="../media/hdphoto18.wdp"/><Relationship Id="rId3" Type="http://schemas.openxmlformats.org/officeDocument/2006/relationships/chart" Target="../charts/chart32.xml"/><Relationship Id="rId7" Type="http://schemas.openxmlformats.org/officeDocument/2006/relationships/image" Target="../media/image29.png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microsoft.com/office/2007/relationships/hdphoto" Target="../media/hdphoto1.wdp"/><Relationship Id="rId5" Type="http://schemas.openxmlformats.org/officeDocument/2006/relationships/image" Target="../media/image2.png"/><Relationship Id="rId4" Type="http://schemas.openxmlformats.org/officeDocument/2006/relationships/chart" Target="../charts/chart3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3" Type="http://schemas.microsoft.com/office/2007/relationships/hdphoto" Target="../media/hdphoto19.wdp"/><Relationship Id="rId2" Type="http://schemas.openxmlformats.org/officeDocument/2006/relationships/image" Target="../media/image32.png"/><Relationship Id="rId1" Type="http://schemas.openxmlformats.org/officeDocument/2006/relationships/chart" Target="../charts/chart37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microsoft.com/office/2007/relationships/hdphoto" Target="../media/hdphoto20.wdp"/><Relationship Id="rId1" Type="http://schemas.openxmlformats.org/officeDocument/2006/relationships/image" Target="../media/image33.png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microsoft.com/office/2007/relationships/hdphoto" Target="../media/hdphoto21.wdp"/><Relationship Id="rId1" Type="http://schemas.openxmlformats.org/officeDocument/2006/relationships/image" Target="../media/image34.png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microsoft.com/office/2007/relationships/hdphoto" Target="../media/hdphoto22.wdp"/><Relationship Id="rId1" Type="http://schemas.openxmlformats.org/officeDocument/2006/relationships/image" Target="../media/image35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microsoft.com/office/2007/relationships/hdphoto" Target="../media/hdphoto23.wdp"/><Relationship Id="rId1" Type="http://schemas.openxmlformats.org/officeDocument/2006/relationships/image" Target="../media/image36.png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image" Target="../media/image16.png"/></Relationships>
</file>

<file path=xl/drawings/_rels/drawing28.xml.rels><?xml version="1.0" encoding="UTF-8" standalone="yes"?>
<Relationships xmlns="http://schemas.openxmlformats.org/package/2006/relationships"><Relationship Id="rId8" Type="http://schemas.microsoft.com/office/2007/relationships/hdphoto" Target="../media/hdphoto26.wdp"/><Relationship Id="rId13" Type="http://schemas.openxmlformats.org/officeDocument/2006/relationships/image" Target="../media/image20.png"/><Relationship Id="rId3" Type="http://schemas.openxmlformats.org/officeDocument/2006/relationships/image" Target="../media/image37.png"/><Relationship Id="rId7" Type="http://schemas.openxmlformats.org/officeDocument/2006/relationships/image" Target="../media/image39.png"/><Relationship Id="rId12" Type="http://schemas.microsoft.com/office/2007/relationships/hdphoto" Target="../media/hdphoto28.wdp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microsoft.com/office/2007/relationships/hdphoto" Target="../media/hdphoto25.wdp"/><Relationship Id="rId11" Type="http://schemas.openxmlformats.org/officeDocument/2006/relationships/image" Target="../media/image41.png"/><Relationship Id="rId5" Type="http://schemas.openxmlformats.org/officeDocument/2006/relationships/image" Target="../media/image38.png"/><Relationship Id="rId10" Type="http://schemas.microsoft.com/office/2007/relationships/hdphoto" Target="../media/hdphoto27.wdp"/><Relationship Id="rId4" Type="http://schemas.microsoft.com/office/2007/relationships/hdphoto" Target="../media/hdphoto24.wdp"/><Relationship Id="rId9" Type="http://schemas.openxmlformats.org/officeDocument/2006/relationships/image" Target="../media/image40.png"/></Relationships>
</file>

<file path=xl/drawings/_rels/drawing29.xml.rels><?xml version="1.0" encoding="UTF-8" standalone="yes"?>
<Relationships xmlns="http://schemas.openxmlformats.org/package/2006/relationships"><Relationship Id="rId8" Type="http://schemas.microsoft.com/office/2007/relationships/hdphoto" Target="../media/hdphoto32.wdp"/><Relationship Id="rId3" Type="http://schemas.openxmlformats.org/officeDocument/2006/relationships/image" Target="../media/image43.png"/><Relationship Id="rId7" Type="http://schemas.openxmlformats.org/officeDocument/2006/relationships/image" Target="../media/image45.png"/><Relationship Id="rId12" Type="http://schemas.microsoft.com/office/2007/relationships/hdphoto" Target="../media/hdphoto1.wdp"/><Relationship Id="rId2" Type="http://schemas.microsoft.com/office/2007/relationships/hdphoto" Target="../media/hdphoto29.wdp"/><Relationship Id="rId1" Type="http://schemas.openxmlformats.org/officeDocument/2006/relationships/image" Target="../media/image42.png"/><Relationship Id="rId6" Type="http://schemas.microsoft.com/office/2007/relationships/hdphoto" Target="../media/hdphoto31.wdp"/><Relationship Id="rId11" Type="http://schemas.openxmlformats.org/officeDocument/2006/relationships/image" Target="../media/image2.png"/><Relationship Id="rId5" Type="http://schemas.openxmlformats.org/officeDocument/2006/relationships/image" Target="../media/image44.png"/><Relationship Id="rId10" Type="http://schemas.openxmlformats.org/officeDocument/2006/relationships/image" Target="../media/image31.png"/><Relationship Id="rId4" Type="http://schemas.microsoft.com/office/2007/relationships/hdphoto" Target="../media/hdphoto30.wdp"/><Relationship Id="rId9" Type="http://schemas.openxmlformats.org/officeDocument/2006/relationships/image" Target="../media/image4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png"/><Relationship Id="rId7" Type="http://schemas.openxmlformats.org/officeDocument/2006/relationships/image" Target="../media/image31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4" Type="http://schemas.microsoft.com/office/2007/relationships/hdphoto" Target="../media/hdphoto33.wdp"/></Relationships>
</file>

<file path=xl/drawings/_rels/drawing32.xml.rels><?xml version="1.0" encoding="UTF-8" standalone="yes"?>
<Relationships xmlns="http://schemas.openxmlformats.org/package/2006/relationships"><Relationship Id="rId8" Type="http://schemas.microsoft.com/office/2007/relationships/hdphoto" Target="../media/hdphoto37.wdp"/><Relationship Id="rId13" Type="http://schemas.openxmlformats.org/officeDocument/2006/relationships/image" Target="../media/image55.png"/><Relationship Id="rId3" Type="http://schemas.openxmlformats.org/officeDocument/2006/relationships/image" Target="../media/image50.png"/><Relationship Id="rId7" Type="http://schemas.openxmlformats.org/officeDocument/2006/relationships/image" Target="../media/image52.png"/><Relationship Id="rId12" Type="http://schemas.microsoft.com/office/2007/relationships/hdphoto" Target="../media/hdphoto39.wdp"/><Relationship Id="rId17" Type="http://schemas.openxmlformats.org/officeDocument/2006/relationships/image" Target="../media/image8.png"/><Relationship Id="rId2" Type="http://schemas.microsoft.com/office/2007/relationships/hdphoto" Target="../media/hdphoto34.wdp"/><Relationship Id="rId16" Type="http://schemas.microsoft.com/office/2007/relationships/hdphoto" Target="../media/hdphoto1.wdp"/><Relationship Id="rId1" Type="http://schemas.openxmlformats.org/officeDocument/2006/relationships/image" Target="../media/image49.png"/><Relationship Id="rId6" Type="http://schemas.microsoft.com/office/2007/relationships/hdphoto" Target="../media/hdphoto36.wdp"/><Relationship Id="rId11" Type="http://schemas.openxmlformats.org/officeDocument/2006/relationships/image" Target="../media/image54.png"/><Relationship Id="rId5" Type="http://schemas.openxmlformats.org/officeDocument/2006/relationships/image" Target="../media/image51.png"/><Relationship Id="rId15" Type="http://schemas.openxmlformats.org/officeDocument/2006/relationships/image" Target="../media/image2.png"/><Relationship Id="rId10" Type="http://schemas.microsoft.com/office/2007/relationships/hdphoto" Target="../media/hdphoto38.wdp"/><Relationship Id="rId4" Type="http://schemas.microsoft.com/office/2007/relationships/hdphoto" Target="../media/hdphoto35.wdp"/><Relationship Id="rId9" Type="http://schemas.openxmlformats.org/officeDocument/2006/relationships/image" Target="../media/image53.png"/><Relationship Id="rId14" Type="http://schemas.microsoft.com/office/2007/relationships/hdphoto" Target="../media/hdphoto40.wdp"/></Relationships>
</file>

<file path=xl/drawings/_rels/drawing33.xml.rels><?xml version="1.0" encoding="UTF-8" standalone="yes"?>
<Relationships xmlns="http://schemas.openxmlformats.org/package/2006/relationships"><Relationship Id="rId8" Type="http://schemas.microsoft.com/office/2007/relationships/hdphoto" Target="../media/hdphoto44.wdp"/><Relationship Id="rId13" Type="http://schemas.openxmlformats.org/officeDocument/2006/relationships/image" Target="../media/image62.png"/><Relationship Id="rId3" Type="http://schemas.openxmlformats.org/officeDocument/2006/relationships/image" Target="../media/image57.png"/><Relationship Id="rId7" Type="http://schemas.openxmlformats.org/officeDocument/2006/relationships/image" Target="../media/image59.png"/><Relationship Id="rId12" Type="http://schemas.microsoft.com/office/2007/relationships/hdphoto" Target="../media/hdphoto46.wdp"/><Relationship Id="rId17" Type="http://schemas.openxmlformats.org/officeDocument/2006/relationships/image" Target="../media/image8.png"/><Relationship Id="rId2" Type="http://schemas.microsoft.com/office/2007/relationships/hdphoto" Target="../media/hdphoto41.wdp"/><Relationship Id="rId16" Type="http://schemas.microsoft.com/office/2007/relationships/hdphoto" Target="../media/hdphoto1.wdp"/><Relationship Id="rId1" Type="http://schemas.openxmlformats.org/officeDocument/2006/relationships/image" Target="../media/image56.png"/><Relationship Id="rId6" Type="http://schemas.microsoft.com/office/2007/relationships/hdphoto" Target="../media/hdphoto43.wdp"/><Relationship Id="rId11" Type="http://schemas.openxmlformats.org/officeDocument/2006/relationships/image" Target="../media/image61.png"/><Relationship Id="rId5" Type="http://schemas.openxmlformats.org/officeDocument/2006/relationships/image" Target="../media/image58.png"/><Relationship Id="rId15" Type="http://schemas.openxmlformats.org/officeDocument/2006/relationships/image" Target="../media/image2.png"/><Relationship Id="rId10" Type="http://schemas.microsoft.com/office/2007/relationships/hdphoto" Target="../media/hdphoto45.wdp"/><Relationship Id="rId4" Type="http://schemas.microsoft.com/office/2007/relationships/hdphoto" Target="../media/hdphoto42.wdp"/><Relationship Id="rId9" Type="http://schemas.openxmlformats.org/officeDocument/2006/relationships/image" Target="../media/image60.png"/><Relationship Id="rId14" Type="http://schemas.microsoft.com/office/2007/relationships/hdphoto" Target="../media/hdphoto47.wdp"/></Relationships>
</file>

<file path=xl/drawings/_rels/drawing34.xml.rels><?xml version="1.0" encoding="UTF-8" standalone="yes"?>
<Relationships xmlns="http://schemas.openxmlformats.org/package/2006/relationships"><Relationship Id="rId8" Type="http://schemas.microsoft.com/office/2007/relationships/hdphoto" Target="../media/hdphoto49.wdp"/><Relationship Id="rId3" Type="http://schemas.microsoft.com/office/2007/relationships/hdphoto" Target="../media/hdphoto48.wdp"/><Relationship Id="rId7" Type="http://schemas.openxmlformats.org/officeDocument/2006/relationships/image" Target="../media/image64.png"/><Relationship Id="rId2" Type="http://schemas.openxmlformats.org/officeDocument/2006/relationships/image" Target="../media/image63.png"/><Relationship Id="rId1" Type="http://schemas.openxmlformats.org/officeDocument/2006/relationships/chart" Target="../charts/chart60.xml"/><Relationship Id="rId6" Type="http://schemas.microsoft.com/office/2007/relationships/hdphoto" Target="../media/hdphoto1.wdp"/><Relationship Id="rId5" Type="http://schemas.openxmlformats.org/officeDocument/2006/relationships/image" Target="../media/image2.png"/><Relationship Id="rId4" Type="http://schemas.openxmlformats.org/officeDocument/2006/relationships/image" Target="../media/image20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13" Type="http://schemas.microsoft.com/office/2007/relationships/hdphoto" Target="../media/hdphoto22.wdp"/><Relationship Id="rId18" Type="http://schemas.openxmlformats.org/officeDocument/2006/relationships/image" Target="../media/image65.png"/><Relationship Id="rId26" Type="http://schemas.openxmlformats.org/officeDocument/2006/relationships/image" Target="../media/image69.png"/><Relationship Id="rId3" Type="http://schemas.openxmlformats.org/officeDocument/2006/relationships/image" Target="../media/image32.png"/><Relationship Id="rId21" Type="http://schemas.microsoft.com/office/2007/relationships/hdphoto" Target="../media/hdphoto51.wdp"/><Relationship Id="rId7" Type="http://schemas.microsoft.com/office/2007/relationships/hdphoto" Target="../media/hdphoto20.wdp"/><Relationship Id="rId12" Type="http://schemas.openxmlformats.org/officeDocument/2006/relationships/image" Target="../media/image35.png"/><Relationship Id="rId17" Type="http://schemas.openxmlformats.org/officeDocument/2006/relationships/chart" Target="../charts/chart66.xml"/><Relationship Id="rId25" Type="http://schemas.microsoft.com/office/2007/relationships/hdphoto" Target="../media/hdphoto53.wdp"/><Relationship Id="rId2" Type="http://schemas.openxmlformats.org/officeDocument/2006/relationships/chart" Target="../charts/chart61.xml"/><Relationship Id="rId16" Type="http://schemas.microsoft.com/office/2007/relationships/hdphoto" Target="../media/hdphoto23.wdp"/><Relationship Id="rId20" Type="http://schemas.openxmlformats.org/officeDocument/2006/relationships/image" Target="../media/image66.png"/><Relationship Id="rId1" Type="http://schemas.openxmlformats.org/officeDocument/2006/relationships/image" Target="../media/image20.png"/><Relationship Id="rId6" Type="http://schemas.openxmlformats.org/officeDocument/2006/relationships/image" Target="../media/image33.png"/><Relationship Id="rId11" Type="http://schemas.openxmlformats.org/officeDocument/2006/relationships/chart" Target="../charts/chart64.xml"/><Relationship Id="rId24" Type="http://schemas.openxmlformats.org/officeDocument/2006/relationships/image" Target="../media/image68.png"/><Relationship Id="rId5" Type="http://schemas.openxmlformats.org/officeDocument/2006/relationships/chart" Target="../charts/chart62.xml"/><Relationship Id="rId15" Type="http://schemas.openxmlformats.org/officeDocument/2006/relationships/image" Target="../media/image36.png"/><Relationship Id="rId23" Type="http://schemas.microsoft.com/office/2007/relationships/hdphoto" Target="../media/hdphoto52.wdp"/><Relationship Id="rId10" Type="http://schemas.microsoft.com/office/2007/relationships/hdphoto" Target="../media/hdphoto21.wdp"/><Relationship Id="rId19" Type="http://schemas.microsoft.com/office/2007/relationships/hdphoto" Target="../media/hdphoto50.wdp"/><Relationship Id="rId4" Type="http://schemas.microsoft.com/office/2007/relationships/hdphoto" Target="../media/hdphoto19.wdp"/><Relationship Id="rId9" Type="http://schemas.openxmlformats.org/officeDocument/2006/relationships/image" Target="../media/image34.png"/><Relationship Id="rId14" Type="http://schemas.openxmlformats.org/officeDocument/2006/relationships/chart" Target="../charts/chart65.xml"/><Relationship Id="rId22" Type="http://schemas.openxmlformats.org/officeDocument/2006/relationships/image" Target="../media/image67.png"/><Relationship Id="rId27" Type="http://schemas.microsoft.com/office/2007/relationships/hdphoto" Target="../media/hdphoto54.wdp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48.wdp"/><Relationship Id="rId1" Type="http://schemas.openxmlformats.org/officeDocument/2006/relationships/image" Target="../media/image63.png"/><Relationship Id="rId5" Type="http://schemas.openxmlformats.org/officeDocument/2006/relationships/chart" Target="../charts/chart67.xml"/><Relationship Id="rId4" Type="http://schemas.microsoft.com/office/2007/relationships/hdphoto" Target="../media/hdphoto1.wdp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48.wdp"/><Relationship Id="rId1" Type="http://schemas.openxmlformats.org/officeDocument/2006/relationships/image" Target="../media/image63.png"/><Relationship Id="rId5" Type="http://schemas.openxmlformats.org/officeDocument/2006/relationships/chart" Target="../charts/chart68.xml"/><Relationship Id="rId4" Type="http://schemas.microsoft.com/office/2007/relationships/hdphoto" Target="../media/hdphoto1.wdp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microsoft.com/office/2007/relationships/hdphoto" Target="../media/hdphoto48.wdp"/><Relationship Id="rId1" Type="http://schemas.openxmlformats.org/officeDocument/2006/relationships/image" Target="../media/image63.png"/><Relationship Id="rId4" Type="http://schemas.openxmlformats.org/officeDocument/2006/relationships/image" Target="../media/image70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71.png"/><Relationship Id="rId4" Type="http://schemas.openxmlformats.org/officeDocument/2006/relationships/chart" Target="../charts/chart7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1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6" Type="http://schemas.openxmlformats.org/officeDocument/2006/relationships/image" Target="../media/image71.png"/><Relationship Id="rId5" Type="http://schemas.microsoft.com/office/2007/relationships/hdphoto" Target="../media/hdphoto1.wdp"/><Relationship Id="rId4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77.xml"/><Relationship Id="rId4" Type="http://schemas.openxmlformats.org/officeDocument/2006/relationships/image" Target="../media/image71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image" Target="../media/image71.png"/><Relationship Id="rId1" Type="http://schemas.openxmlformats.org/officeDocument/2006/relationships/chart" Target="../charts/chart78.xml"/></Relationships>
</file>

<file path=xl/drawings/_rels/drawing44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chart" Target="../charts/chart82.xml"/><Relationship Id="rId7" Type="http://schemas.openxmlformats.org/officeDocument/2006/relationships/image" Target="../media/image2.png"/><Relationship Id="rId2" Type="http://schemas.openxmlformats.org/officeDocument/2006/relationships/chart" Target="../charts/chart81.xml"/><Relationship Id="rId1" Type="http://schemas.openxmlformats.org/officeDocument/2006/relationships/chart" Target="../charts/chart80.xml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4" Type="http://schemas.openxmlformats.org/officeDocument/2006/relationships/image" Target="../media/image7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4.xml"/><Relationship Id="rId1" Type="http://schemas.openxmlformats.org/officeDocument/2006/relationships/chart" Target="../charts/chart83.xml"/><Relationship Id="rId6" Type="http://schemas.openxmlformats.org/officeDocument/2006/relationships/image" Target="../media/image71.png"/><Relationship Id="rId5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6.xml"/><Relationship Id="rId2" Type="http://schemas.openxmlformats.org/officeDocument/2006/relationships/chart" Target="../charts/chart85.xml"/><Relationship Id="rId1" Type="http://schemas.openxmlformats.org/officeDocument/2006/relationships/image" Target="../media/image71.png"/><Relationship Id="rId6" Type="http://schemas.microsoft.com/office/2007/relationships/hdphoto" Target="../media/hdphoto1.wdp"/><Relationship Id="rId5" Type="http://schemas.openxmlformats.org/officeDocument/2006/relationships/image" Target="../media/image2.png"/><Relationship Id="rId4" Type="http://schemas.openxmlformats.org/officeDocument/2006/relationships/chart" Target="../charts/chart87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19.png"/><Relationship Id="rId1" Type="http://schemas.openxmlformats.org/officeDocument/2006/relationships/chart" Target="../charts/chart88.xml"/><Relationship Id="rId4" Type="http://schemas.openxmlformats.org/officeDocument/2006/relationships/chart" Target="../charts/chart89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2.png"/><Relationship Id="rId1" Type="http://schemas.openxmlformats.org/officeDocument/2006/relationships/chart" Target="../charts/chart9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microsoft.com/office/2007/relationships/hdphoto" Target="../media/hdphoto1.wdp"/><Relationship Id="rId4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image" Target="../media/image73.png"/><Relationship Id="rId5" Type="http://schemas.openxmlformats.org/officeDocument/2006/relationships/image" Target="../media/image20.png"/><Relationship Id="rId4" Type="http://schemas.openxmlformats.org/officeDocument/2006/relationships/chart" Target="../charts/chart93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4.xml"/><Relationship Id="rId1" Type="http://schemas.openxmlformats.org/officeDocument/2006/relationships/image" Target="../media/image74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7.png"/><Relationship Id="rId2" Type="http://schemas.openxmlformats.org/officeDocument/2006/relationships/image" Target="../media/image76.png"/><Relationship Id="rId1" Type="http://schemas.openxmlformats.org/officeDocument/2006/relationships/image" Target="../media/image75.png"/><Relationship Id="rId6" Type="http://schemas.openxmlformats.org/officeDocument/2006/relationships/image" Target="../media/image5.png"/><Relationship Id="rId5" Type="http://schemas.openxmlformats.org/officeDocument/2006/relationships/image" Target="../media/image79.png"/><Relationship Id="rId4" Type="http://schemas.openxmlformats.org/officeDocument/2006/relationships/image" Target="../media/image7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microsoft.com/office/2007/relationships/hdphoto" Target="../media/hdphoto14.wd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microsoft.com/office/2007/relationships/hdphoto" Target="../media/hdphoto14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microsoft.com/office/2007/relationships/hdphoto" Target="../media/hdphoto15.wdp"/><Relationship Id="rId1" Type="http://schemas.openxmlformats.org/officeDocument/2006/relationships/image" Target="../media/image24.png"/><Relationship Id="rId6" Type="http://schemas.microsoft.com/office/2007/relationships/hdphoto" Target="../media/hdphoto1.wdp"/><Relationship Id="rId5" Type="http://schemas.openxmlformats.org/officeDocument/2006/relationships/image" Target="../media/image2.png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1</xdr:row>
      <xdr:rowOff>95250</xdr:rowOff>
    </xdr:from>
    <xdr:to>
      <xdr:col>11</xdr:col>
      <xdr:colOff>304951</xdr:colOff>
      <xdr:row>3</xdr:row>
      <xdr:rowOff>170831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23850"/>
          <a:ext cx="885976" cy="494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2</xdr:row>
      <xdr:rowOff>66675</xdr:rowOff>
    </xdr:from>
    <xdr:to>
      <xdr:col>1</xdr:col>
      <xdr:colOff>219075</xdr:colOff>
      <xdr:row>3</xdr:row>
      <xdr:rowOff>181487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504825"/>
          <a:ext cx="171450" cy="324362"/>
        </a:xfrm>
        <a:prstGeom prst="rect">
          <a:avLst/>
        </a:prstGeom>
      </xdr:spPr>
    </xdr:pic>
    <xdr:clientData/>
  </xdr:twoCellAnchor>
  <xdr:twoCellAnchor editAs="oneCell">
    <xdr:from>
      <xdr:col>3</xdr:col>
      <xdr:colOff>323849</xdr:colOff>
      <xdr:row>29</xdr:row>
      <xdr:rowOff>82172</xdr:rowOff>
    </xdr:from>
    <xdr:to>
      <xdr:col>7</xdr:col>
      <xdr:colOff>19049</xdr:colOff>
      <xdr:row>38</xdr:row>
      <xdr:rowOff>114300</xdr:rowOff>
    </xdr:to>
    <xdr:pic>
      <xdr:nvPicPr>
        <xdr:cNvPr id="26" name="Obrázek 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55824">
          <a:off x="1371599" y="5520947"/>
          <a:ext cx="2095500" cy="1918078"/>
        </a:xfrm>
        <a:prstGeom prst="rect">
          <a:avLst/>
        </a:prstGeom>
        <a:noFill/>
        <a:effectLst>
          <a:glow rad="101600">
            <a:schemeClr val="accent2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381003</xdr:colOff>
      <xdr:row>12</xdr:row>
      <xdr:rowOff>139324</xdr:rowOff>
    </xdr:from>
    <xdr:to>
      <xdr:col>7</xdr:col>
      <xdr:colOff>76203</xdr:colOff>
      <xdr:row>22</xdr:row>
      <xdr:rowOff>161927</xdr:rowOff>
    </xdr:to>
    <xdr:pic>
      <xdr:nvPicPr>
        <xdr:cNvPr id="27" name="Obrázek 2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438074">
          <a:off x="1428753" y="2215774"/>
          <a:ext cx="2095500" cy="1918078"/>
        </a:xfrm>
        <a:prstGeom prst="rect">
          <a:avLst/>
        </a:prstGeom>
        <a:noFill/>
        <a:effectLst>
          <a:glow rad="101600">
            <a:schemeClr val="accent1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409575</xdr:colOff>
      <xdr:row>20</xdr:row>
      <xdr:rowOff>171450</xdr:rowOff>
    </xdr:from>
    <xdr:to>
      <xdr:col>9</xdr:col>
      <xdr:colOff>644444</xdr:colOff>
      <xdr:row>32</xdr:row>
      <xdr:rowOff>76200</xdr:rowOff>
    </xdr:to>
    <xdr:pic>
      <xdr:nvPicPr>
        <xdr:cNvPr id="28" name="Obrázek 2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duotone>
            <a:prstClr val="black"/>
            <a:schemeClr val="bg1">
              <a:lumMod val="7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98418" l="185" r="98155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724275"/>
          <a:ext cx="4149644" cy="2419350"/>
        </a:xfrm>
        <a:prstGeom prst="rect">
          <a:avLst/>
        </a:prstGeom>
        <a:noFill/>
        <a:ln>
          <a:noFill/>
        </a:ln>
        <a:effectLst>
          <a:glow rad="584200">
            <a:schemeClr val="bg1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3</xdr:row>
      <xdr:rowOff>38100</xdr:rowOff>
    </xdr:from>
    <xdr:to>
      <xdr:col>4</xdr:col>
      <xdr:colOff>95930</xdr:colOff>
      <xdr:row>4</xdr:row>
      <xdr:rowOff>87524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05200" y="59055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7</xdr:col>
      <xdr:colOff>895350</xdr:colOff>
      <xdr:row>3</xdr:row>
      <xdr:rowOff>47625</xdr:rowOff>
    </xdr:from>
    <xdr:to>
      <xdr:col>8</xdr:col>
      <xdr:colOff>152400</xdr:colOff>
      <xdr:row>4</xdr:row>
      <xdr:rowOff>95762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19950" y="600075"/>
          <a:ext cx="171450" cy="324362"/>
        </a:xfrm>
        <a:prstGeom prst="rect">
          <a:avLst/>
        </a:prstGeom>
      </xdr:spPr>
    </xdr:pic>
    <xdr:clientData/>
  </xdr:twoCellAnchor>
  <xdr:twoCellAnchor editAs="oneCell">
    <xdr:from>
      <xdr:col>0</xdr:col>
      <xdr:colOff>122153</xdr:colOff>
      <xdr:row>2</xdr:row>
      <xdr:rowOff>95250</xdr:rowOff>
    </xdr:from>
    <xdr:to>
      <xdr:col>0</xdr:col>
      <xdr:colOff>670425</xdr:colOff>
      <xdr:row>5</xdr:row>
      <xdr:rowOff>28575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53" y="476250"/>
          <a:ext cx="54827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19</xdr:row>
      <xdr:rowOff>38100</xdr:rowOff>
    </xdr:from>
    <xdr:to>
      <xdr:col>4</xdr:col>
      <xdr:colOff>790575</xdr:colOff>
      <xdr:row>38</xdr:row>
      <xdr:rowOff>95250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104775</xdr:colOff>
      <xdr:row>19</xdr:row>
      <xdr:rowOff>47625</xdr:rowOff>
    </xdr:from>
    <xdr:to>
      <xdr:col>9</xdr:col>
      <xdr:colOff>762000</xdr:colOff>
      <xdr:row>38</xdr:row>
      <xdr:rowOff>104775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3</xdr:row>
      <xdr:rowOff>38100</xdr:rowOff>
    </xdr:from>
    <xdr:to>
      <xdr:col>18</xdr:col>
      <xdr:colOff>66675</xdr:colOff>
      <xdr:row>12</xdr:row>
      <xdr:rowOff>85725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</xdr:colOff>
      <xdr:row>13</xdr:row>
      <xdr:rowOff>1</xdr:rowOff>
    </xdr:from>
    <xdr:to>
      <xdr:col>18</xdr:col>
      <xdr:colOff>9525</xdr:colOff>
      <xdr:row>26</xdr:row>
      <xdr:rowOff>209550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418420</xdr:colOff>
      <xdr:row>4</xdr:row>
      <xdr:rowOff>104774</xdr:rowOff>
    </xdr:from>
    <xdr:to>
      <xdr:col>9</xdr:col>
      <xdr:colOff>95250</xdr:colOff>
      <xdr:row>4</xdr:row>
      <xdr:rowOff>466463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95070" y="1142999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3</xdr:col>
      <xdr:colOff>351745</xdr:colOff>
      <xdr:row>4</xdr:row>
      <xdr:rowOff>95249</xdr:rowOff>
    </xdr:from>
    <xdr:to>
      <xdr:col>4</xdr:col>
      <xdr:colOff>95250</xdr:colOff>
      <xdr:row>4</xdr:row>
      <xdr:rowOff>456938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23345" y="1133474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</xdr:row>
      <xdr:rowOff>38100</xdr:rowOff>
    </xdr:from>
    <xdr:to>
      <xdr:col>0</xdr:col>
      <xdr:colOff>477545</xdr:colOff>
      <xdr:row>3</xdr:row>
      <xdr:rowOff>130357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47675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3</xdr:row>
      <xdr:rowOff>390525</xdr:rowOff>
    </xdr:from>
    <xdr:to>
      <xdr:col>11</xdr:col>
      <xdr:colOff>123825</xdr:colOff>
      <xdr:row>24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257174</xdr:colOff>
      <xdr:row>3</xdr:row>
      <xdr:rowOff>360591</xdr:rowOff>
    </xdr:from>
    <xdr:to>
      <xdr:col>15</xdr:col>
      <xdr:colOff>342445</xdr:colOff>
      <xdr:row>12</xdr:row>
      <xdr:rowOff>19050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238125</xdr:colOff>
      <xdr:row>15</xdr:row>
      <xdr:rowOff>19050</xdr:rowOff>
    </xdr:from>
    <xdr:to>
      <xdr:col>15</xdr:col>
      <xdr:colOff>323396</xdr:colOff>
      <xdr:row>24</xdr:row>
      <xdr:rowOff>172809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2</xdr:row>
      <xdr:rowOff>28575</xdr:rowOff>
    </xdr:from>
    <xdr:to>
      <xdr:col>1</xdr:col>
      <xdr:colOff>39394</xdr:colOff>
      <xdr:row>2</xdr:row>
      <xdr:rowOff>530407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815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5</xdr:row>
      <xdr:rowOff>47625</xdr:rowOff>
    </xdr:from>
    <xdr:to>
      <xdr:col>5</xdr:col>
      <xdr:colOff>98751</xdr:colOff>
      <xdr:row>5</xdr:row>
      <xdr:rowOff>389163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3620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352425</xdr:colOff>
      <xdr:row>4</xdr:row>
      <xdr:rowOff>85725</xdr:rowOff>
    </xdr:from>
    <xdr:to>
      <xdr:col>16</xdr:col>
      <xdr:colOff>1219199</xdr:colOff>
      <xdr:row>12</xdr:row>
      <xdr:rowOff>104775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304799</xdr:colOff>
      <xdr:row>13</xdr:row>
      <xdr:rowOff>9526</xdr:rowOff>
    </xdr:from>
    <xdr:to>
      <xdr:col>16</xdr:col>
      <xdr:colOff>1257298</xdr:colOff>
      <xdr:row>27</xdr:row>
      <xdr:rowOff>19051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95252</xdr:colOff>
      <xdr:row>2</xdr:row>
      <xdr:rowOff>161926</xdr:rowOff>
    </xdr:from>
    <xdr:to>
      <xdr:col>0</xdr:col>
      <xdr:colOff>390526</xdr:colOff>
      <xdr:row>4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2" y="571501"/>
          <a:ext cx="295274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5</xdr:row>
      <xdr:rowOff>39810</xdr:rowOff>
    </xdr:from>
    <xdr:to>
      <xdr:col>9</xdr:col>
      <xdr:colOff>257175</xdr:colOff>
      <xdr:row>5</xdr:row>
      <xdr:rowOff>303438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011360"/>
          <a:ext cx="495300" cy="2636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104774</xdr:colOff>
      <xdr:row>32</xdr:row>
      <xdr:rowOff>90487</xdr:rowOff>
    </xdr:from>
    <xdr:to>
      <xdr:col>11</xdr:col>
      <xdr:colOff>57149</xdr:colOff>
      <xdr:row>46</xdr:row>
      <xdr:rowOff>104775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46</xdr:row>
      <xdr:rowOff>109537</xdr:rowOff>
    </xdr:from>
    <xdr:to>
      <xdr:col>11</xdr:col>
      <xdr:colOff>38100</xdr:colOff>
      <xdr:row>58</xdr:row>
      <xdr:rowOff>57150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171450</xdr:colOff>
      <xdr:row>5</xdr:row>
      <xdr:rowOff>266700</xdr:rowOff>
    </xdr:from>
    <xdr:to>
      <xdr:col>1</xdr:col>
      <xdr:colOff>362630</xdr:colOff>
      <xdr:row>6</xdr:row>
      <xdr:rowOff>28314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4375" y="1257300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</xdr:row>
      <xdr:rowOff>257175</xdr:rowOff>
    </xdr:from>
    <xdr:to>
      <xdr:col>5</xdr:col>
      <xdr:colOff>381680</xdr:colOff>
      <xdr:row>6</xdr:row>
      <xdr:rowOff>18789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43225" y="1247775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5</xdr:row>
      <xdr:rowOff>257175</xdr:rowOff>
    </xdr:from>
    <xdr:to>
      <xdr:col>2</xdr:col>
      <xdr:colOff>381680</xdr:colOff>
      <xdr:row>6</xdr:row>
      <xdr:rowOff>18789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85875" y="1247775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5</xdr:row>
      <xdr:rowOff>266700</xdr:rowOff>
    </xdr:from>
    <xdr:to>
      <xdr:col>4</xdr:col>
      <xdr:colOff>381680</xdr:colOff>
      <xdr:row>6</xdr:row>
      <xdr:rowOff>28314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90775" y="1257300"/>
          <a:ext cx="191180" cy="361689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76200</xdr:rowOff>
    </xdr:from>
    <xdr:to>
      <xdr:col>11</xdr:col>
      <xdr:colOff>85725</xdr:colOff>
      <xdr:row>32</xdr:row>
      <xdr:rowOff>66675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66675</xdr:colOff>
      <xdr:row>2</xdr:row>
      <xdr:rowOff>57150</xdr:rowOff>
    </xdr:from>
    <xdr:to>
      <xdr:col>0</xdr:col>
      <xdr:colOff>487069</xdr:colOff>
      <xdr:row>4</xdr:row>
      <xdr:rowOff>168457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66725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266699</xdr:colOff>
      <xdr:row>20</xdr:row>
      <xdr:rowOff>100011</xdr:rowOff>
    </xdr:from>
    <xdr:to>
      <xdr:col>13</xdr:col>
      <xdr:colOff>76199</xdr:colOff>
      <xdr:row>42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21</xdr:row>
      <xdr:rowOff>95250</xdr:rowOff>
    </xdr:from>
    <xdr:to>
      <xdr:col>6</xdr:col>
      <xdr:colOff>276225</xdr:colOff>
      <xdr:row>43</xdr:row>
      <xdr:rowOff>19050</xdr:rowOff>
    </xdr:to>
    <xdr:graphicFrame macro="">
      <xdr:nvGraphicFramePr>
        <xdr:cNvPr id="15" name="Graf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485775</xdr:colOff>
      <xdr:row>4</xdr:row>
      <xdr:rowOff>186637</xdr:rowOff>
    </xdr:from>
    <xdr:to>
      <xdr:col>1</xdr:col>
      <xdr:colOff>628650</xdr:colOff>
      <xdr:row>6</xdr:row>
      <xdr:rowOff>9264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43000" y="939112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542925</xdr:colOff>
      <xdr:row>4</xdr:row>
      <xdr:rowOff>183065</xdr:rowOff>
    </xdr:from>
    <xdr:to>
      <xdr:col>2</xdr:col>
      <xdr:colOff>685800</xdr:colOff>
      <xdr:row>6</xdr:row>
      <xdr:rowOff>6883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12144" y="939112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4</xdr:row>
      <xdr:rowOff>186637</xdr:rowOff>
    </xdr:from>
    <xdr:to>
      <xdr:col>7</xdr:col>
      <xdr:colOff>619125</xdr:colOff>
      <xdr:row>6</xdr:row>
      <xdr:rowOff>9264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39112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8</xdr:col>
      <xdr:colOff>529828</xdr:colOff>
      <xdr:row>4</xdr:row>
      <xdr:rowOff>183065</xdr:rowOff>
    </xdr:from>
    <xdr:to>
      <xdr:col>8</xdr:col>
      <xdr:colOff>672703</xdr:colOff>
      <xdr:row>6</xdr:row>
      <xdr:rowOff>6883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185297" y="939112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4</xdr:col>
      <xdr:colOff>502444</xdr:colOff>
      <xdr:row>4</xdr:row>
      <xdr:rowOff>189018</xdr:rowOff>
    </xdr:from>
    <xdr:to>
      <xdr:col>4</xdr:col>
      <xdr:colOff>645319</xdr:colOff>
      <xdr:row>6</xdr:row>
      <xdr:rowOff>11645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00413" y="945065"/>
          <a:ext cx="142875" cy="269111"/>
        </a:xfrm>
        <a:prstGeom prst="rect">
          <a:avLst/>
        </a:prstGeom>
      </xdr:spPr>
    </xdr:pic>
    <xdr:clientData/>
  </xdr:twoCellAnchor>
  <xdr:twoCellAnchor editAs="oneCell">
    <xdr:from>
      <xdr:col>5</xdr:col>
      <xdr:colOff>521494</xdr:colOff>
      <xdr:row>4</xdr:row>
      <xdr:rowOff>180683</xdr:rowOff>
    </xdr:from>
    <xdr:to>
      <xdr:col>5</xdr:col>
      <xdr:colOff>664369</xdr:colOff>
      <xdr:row>6</xdr:row>
      <xdr:rowOff>4501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33838" y="936730"/>
          <a:ext cx="142875" cy="270302"/>
        </a:xfrm>
        <a:prstGeom prst="rect">
          <a:avLst/>
        </a:prstGeom>
      </xdr:spPr>
    </xdr:pic>
    <xdr:clientData/>
  </xdr:twoCellAnchor>
  <xdr:oneCellAnchor>
    <xdr:from>
      <xdr:col>10</xdr:col>
      <xdr:colOff>502444</xdr:colOff>
      <xdr:row>4</xdr:row>
      <xdr:rowOff>189018</xdr:rowOff>
    </xdr:from>
    <xdr:ext cx="142875" cy="269111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00413" y="945065"/>
          <a:ext cx="142875" cy="269111"/>
        </a:xfrm>
        <a:prstGeom prst="rect">
          <a:avLst/>
        </a:prstGeom>
      </xdr:spPr>
    </xdr:pic>
    <xdr:clientData/>
  </xdr:oneCellAnchor>
  <xdr:oneCellAnchor>
    <xdr:from>
      <xdr:col>11</xdr:col>
      <xdr:colOff>521494</xdr:colOff>
      <xdr:row>4</xdr:row>
      <xdr:rowOff>180683</xdr:rowOff>
    </xdr:from>
    <xdr:ext cx="142875" cy="27030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33838" y="936730"/>
          <a:ext cx="142875" cy="270302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114300</xdr:colOff>
      <xdr:row>3</xdr:row>
      <xdr:rowOff>9525</xdr:rowOff>
    </xdr:from>
    <xdr:to>
      <xdr:col>0</xdr:col>
      <xdr:colOff>534694</xdr:colOff>
      <xdr:row>5</xdr:row>
      <xdr:rowOff>120832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1975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47</xdr:row>
      <xdr:rowOff>0</xdr:rowOff>
    </xdr:from>
    <xdr:to>
      <xdr:col>9</xdr:col>
      <xdr:colOff>1</xdr:colOff>
      <xdr:row>60</xdr:row>
      <xdr:rowOff>76200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257175</xdr:colOff>
      <xdr:row>4</xdr:row>
      <xdr:rowOff>121104</xdr:rowOff>
    </xdr:from>
    <xdr:to>
      <xdr:col>1</xdr:col>
      <xdr:colOff>400050</xdr:colOff>
      <xdr:row>5</xdr:row>
      <xdr:rowOff>172331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16479" y="930729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4</xdr:row>
      <xdr:rowOff>123825</xdr:rowOff>
    </xdr:from>
    <xdr:to>
      <xdr:col>2</xdr:col>
      <xdr:colOff>409575</xdr:colOff>
      <xdr:row>5</xdr:row>
      <xdr:rowOff>175052</xdr:rowOff>
    </xdr:to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76425" y="933450"/>
          <a:ext cx="142875" cy="270302"/>
        </a:xfrm>
        <a:prstGeom prst="rect">
          <a:avLst/>
        </a:prstGeom>
        <a:noFill/>
      </xdr:spPr>
    </xdr:pic>
    <xdr:clientData/>
  </xdr:twoCellAnchor>
  <xdr:oneCellAnchor>
    <xdr:from>
      <xdr:col>3</xdr:col>
      <xdr:colOff>257175</xdr:colOff>
      <xdr:row>4</xdr:row>
      <xdr:rowOff>121104</xdr:rowOff>
    </xdr:from>
    <xdr:ext cx="142875" cy="27030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16479" y="930729"/>
          <a:ext cx="142875" cy="270302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4</xdr:row>
      <xdr:rowOff>123825</xdr:rowOff>
    </xdr:from>
    <xdr:ext cx="142875" cy="270302"/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72343" y="933450"/>
          <a:ext cx="142875" cy="270302"/>
        </a:xfrm>
        <a:prstGeom prst="rect">
          <a:avLst/>
        </a:prstGeom>
        <a:noFill/>
      </xdr:spPr>
    </xdr:pic>
    <xdr:clientData/>
  </xdr:oneCellAnchor>
  <xdr:oneCellAnchor>
    <xdr:from>
      <xdr:col>5</xdr:col>
      <xdr:colOff>257175</xdr:colOff>
      <xdr:row>4</xdr:row>
      <xdr:rowOff>121104</xdr:rowOff>
    </xdr:from>
    <xdr:ext cx="142875" cy="270302"/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9157" y="930729"/>
          <a:ext cx="142875" cy="270302"/>
        </a:xfrm>
        <a:prstGeom prst="rect">
          <a:avLst/>
        </a:prstGeom>
      </xdr:spPr>
    </xdr:pic>
    <xdr:clientData/>
  </xdr:oneCellAnchor>
  <xdr:oneCellAnchor>
    <xdr:from>
      <xdr:col>6</xdr:col>
      <xdr:colOff>266700</xdr:colOff>
      <xdr:row>4</xdr:row>
      <xdr:rowOff>123825</xdr:rowOff>
    </xdr:from>
    <xdr:ext cx="142875" cy="270302"/>
    <xdr:pic>
      <xdr:nvPicPr>
        <xdr:cNvPr id="28" name="Obrázek 2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65021" y="933450"/>
          <a:ext cx="142875" cy="270302"/>
        </a:xfrm>
        <a:prstGeom prst="rect">
          <a:avLst/>
        </a:prstGeom>
        <a:noFill/>
      </xdr:spPr>
    </xdr:pic>
    <xdr:clientData/>
  </xdr:oneCellAnchor>
  <xdr:oneCellAnchor>
    <xdr:from>
      <xdr:col>7</xdr:col>
      <xdr:colOff>257175</xdr:colOff>
      <xdr:row>4</xdr:row>
      <xdr:rowOff>121104</xdr:rowOff>
    </xdr:from>
    <xdr:ext cx="142875" cy="270302"/>
    <xdr:pic>
      <xdr:nvPicPr>
        <xdr:cNvPr id="29" name="Obrázek 28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9157" y="930729"/>
          <a:ext cx="142875" cy="270302"/>
        </a:xfrm>
        <a:prstGeom prst="rect">
          <a:avLst/>
        </a:prstGeom>
      </xdr:spPr>
    </xdr:pic>
    <xdr:clientData/>
  </xdr:oneCellAnchor>
  <xdr:oneCellAnchor>
    <xdr:from>
      <xdr:col>8</xdr:col>
      <xdr:colOff>266700</xdr:colOff>
      <xdr:row>4</xdr:row>
      <xdr:rowOff>123825</xdr:rowOff>
    </xdr:from>
    <xdr:ext cx="142875" cy="270302"/>
    <xdr:pic>
      <xdr:nvPicPr>
        <xdr:cNvPr id="30" name="Obrázek 29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65021" y="933450"/>
          <a:ext cx="142875" cy="270302"/>
        </a:xfrm>
        <a:prstGeom prst="rect">
          <a:avLst/>
        </a:prstGeom>
        <a:noFill/>
      </xdr:spPr>
    </xdr:pic>
    <xdr:clientData/>
  </xdr:oneCellAnchor>
  <xdr:oneCellAnchor>
    <xdr:from>
      <xdr:col>1</xdr:col>
      <xdr:colOff>257175</xdr:colOff>
      <xdr:row>46</xdr:row>
      <xdr:rowOff>121104</xdr:rowOff>
    </xdr:from>
    <xdr:ext cx="142875" cy="270302"/>
    <xdr:pic>
      <xdr:nvPicPr>
        <xdr:cNvPr id="31" name="Obrázek 30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19200" y="930729"/>
          <a:ext cx="142875" cy="270302"/>
        </a:xfrm>
        <a:prstGeom prst="rect">
          <a:avLst/>
        </a:prstGeom>
      </xdr:spPr>
    </xdr:pic>
    <xdr:clientData/>
  </xdr:oneCellAnchor>
  <xdr:oneCellAnchor>
    <xdr:from>
      <xdr:col>2</xdr:col>
      <xdr:colOff>266700</xdr:colOff>
      <xdr:row>46</xdr:row>
      <xdr:rowOff>123825</xdr:rowOff>
    </xdr:from>
    <xdr:ext cx="142875" cy="270302"/>
    <xdr:pic>
      <xdr:nvPicPr>
        <xdr:cNvPr id="32" name="Obrázek 31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76425" y="933450"/>
          <a:ext cx="142875" cy="270302"/>
        </a:xfrm>
        <a:prstGeom prst="rect">
          <a:avLst/>
        </a:prstGeom>
        <a:noFill/>
      </xdr:spPr>
    </xdr:pic>
    <xdr:clientData/>
  </xdr:oneCellAnchor>
  <xdr:twoCellAnchor>
    <xdr:from>
      <xdr:col>0</xdr:col>
      <xdr:colOff>133349</xdr:colOff>
      <xdr:row>21</xdr:row>
      <xdr:rowOff>61911</xdr:rowOff>
    </xdr:from>
    <xdr:to>
      <xdr:col>8</xdr:col>
      <xdr:colOff>647699</xdr:colOff>
      <xdr:row>41</xdr:row>
      <xdr:rowOff>104774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228600</xdr:colOff>
      <xdr:row>3</xdr:row>
      <xdr:rowOff>57150</xdr:rowOff>
    </xdr:from>
    <xdr:to>
      <xdr:col>0</xdr:col>
      <xdr:colOff>648994</xdr:colOff>
      <xdr:row>5</xdr:row>
      <xdr:rowOff>82732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35</xdr:row>
      <xdr:rowOff>31749</xdr:rowOff>
    </xdr:from>
    <xdr:to>
      <xdr:col>12</xdr:col>
      <xdr:colOff>73025</xdr:colOff>
      <xdr:row>58</xdr:row>
      <xdr:rowOff>79374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53</xdr:row>
      <xdr:rowOff>0</xdr:rowOff>
    </xdr:from>
    <xdr:to>
      <xdr:col>7</xdr:col>
      <xdr:colOff>114300</xdr:colOff>
      <xdr:row>53</xdr:row>
      <xdr:rowOff>9525</xdr:rowOff>
    </xdr:to>
    <xdr:cxnSp macro="">
      <xdr:nvCxnSpPr>
        <xdr:cNvPr id="5" name="Přímá spojnice se šipkou 4"/>
        <xdr:cNvCxnSpPr/>
      </xdr:nvCxnSpPr>
      <xdr:spPr>
        <a:xfrm flipV="1">
          <a:off x="800100" y="9315450"/>
          <a:ext cx="3162300" cy="9525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17</xdr:row>
      <xdr:rowOff>80962</xdr:rowOff>
    </xdr:from>
    <xdr:to>
      <xdr:col>12</xdr:col>
      <xdr:colOff>57150</xdr:colOff>
      <xdr:row>35</xdr:row>
      <xdr:rowOff>109537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198438</xdr:colOff>
      <xdr:row>4</xdr:row>
      <xdr:rowOff>57604</xdr:rowOff>
    </xdr:from>
    <xdr:to>
      <xdr:col>1</xdr:col>
      <xdr:colOff>341313</xdr:colOff>
      <xdr:row>4</xdr:row>
      <xdr:rowOff>326319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0438" y="1025979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</xdr:row>
      <xdr:rowOff>54429</xdr:rowOff>
    </xdr:from>
    <xdr:to>
      <xdr:col>2</xdr:col>
      <xdr:colOff>361950</xdr:colOff>
      <xdr:row>4</xdr:row>
      <xdr:rowOff>324731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5425" y="1025979"/>
          <a:ext cx="142875" cy="270302"/>
        </a:xfrm>
        <a:prstGeom prst="rect">
          <a:avLst/>
        </a:prstGeom>
      </xdr:spPr>
    </xdr:pic>
    <xdr:clientData/>
  </xdr:twoCellAnchor>
  <xdr:oneCellAnchor>
    <xdr:from>
      <xdr:col>4</xdr:col>
      <xdr:colOff>198438</xdr:colOff>
      <xdr:row>4</xdr:row>
      <xdr:rowOff>57604</xdr:rowOff>
    </xdr:from>
    <xdr:ext cx="142875" cy="268715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0438" y="1025979"/>
          <a:ext cx="142875" cy="268715"/>
        </a:xfrm>
        <a:prstGeom prst="rect">
          <a:avLst/>
        </a:prstGeom>
      </xdr:spPr>
    </xdr:pic>
    <xdr:clientData/>
  </xdr:oneCellAnchor>
  <xdr:oneCellAnchor>
    <xdr:from>
      <xdr:col>5</xdr:col>
      <xdr:colOff>219075</xdr:colOff>
      <xdr:row>4</xdr:row>
      <xdr:rowOff>54429</xdr:rowOff>
    </xdr:from>
    <xdr:ext cx="142875" cy="27030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7013" y="1022804"/>
          <a:ext cx="142875" cy="270302"/>
        </a:xfrm>
        <a:prstGeom prst="rect">
          <a:avLst/>
        </a:prstGeom>
      </xdr:spPr>
    </xdr:pic>
    <xdr:clientData/>
  </xdr:oneCellAnchor>
  <xdr:oneCellAnchor>
    <xdr:from>
      <xdr:col>9</xdr:col>
      <xdr:colOff>198438</xdr:colOff>
      <xdr:row>4</xdr:row>
      <xdr:rowOff>57604</xdr:rowOff>
    </xdr:from>
    <xdr:ext cx="142875" cy="268715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0438" y="1025979"/>
          <a:ext cx="142875" cy="268715"/>
        </a:xfrm>
        <a:prstGeom prst="rect">
          <a:avLst/>
        </a:prstGeom>
      </xdr:spPr>
    </xdr:pic>
    <xdr:clientData/>
  </xdr:oneCellAnchor>
  <xdr:oneCellAnchor>
    <xdr:from>
      <xdr:col>10</xdr:col>
      <xdr:colOff>219075</xdr:colOff>
      <xdr:row>4</xdr:row>
      <xdr:rowOff>54429</xdr:rowOff>
    </xdr:from>
    <xdr:ext cx="142875" cy="27030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7013" y="1022804"/>
          <a:ext cx="142875" cy="270302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2</xdr:row>
      <xdr:rowOff>66675</xdr:rowOff>
    </xdr:from>
    <xdr:to>
      <xdr:col>0</xdr:col>
      <xdr:colOff>487069</xdr:colOff>
      <xdr:row>4</xdr:row>
      <xdr:rowOff>6532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0.1625</cdr:x>
      <cdr:y>0.18377</cdr:y>
    </cdr:from>
    <cdr:to>
      <cdr:x>0.64219</cdr:x>
      <cdr:y>0.64678</cdr:y>
    </cdr:to>
    <cdr:cxnSp macro="">
      <cdr:nvCxnSpPr>
        <cdr:cNvPr id="3" name="Přímá spojnice 2"/>
        <cdr:cNvCxnSpPr/>
      </cdr:nvCxnSpPr>
      <cdr:spPr>
        <a:xfrm xmlns:a="http://schemas.openxmlformats.org/drawingml/2006/main">
          <a:off x="990600" y="733426"/>
          <a:ext cx="2924190" cy="184785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0.28895</cdr:x>
      <cdr:y>0.71674</cdr:y>
    </cdr:from>
    <cdr:to>
      <cdr:x>0.4688</cdr:x>
      <cdr:y>0.76143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1761439" y="2860504"/>
          <a:ext cx="1096366" cy="1783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cs-CZ" sz="800" i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topná sezóna</a:t>
          </a:r>
        </a:p>
      </cdr:txBody>
    </cdr:sp>
  </cdr:relSizeAnchor>
  <cdr:relSizeAnchor xmlns:cdr="http://schemas.openxmlformats.org/drawingml/2006/chartDrawing">
    <cdr:from>
      <cdr:x>0.642</cdr:x>
      <cdr:y>0.64893</cdr:y>
    </cdr:from>
    <cdr:to>
      <cdr:x>0.89635</cdr:x>
      <cdr:y>0.65394</cdr:y>
    </cdr:to>
    <cdr:cxnSp macro="">
      <cdr:nvCxnSpPr>
        <cdr:cNvPr id="9" name="Přímá spojnice 3"/>
        <cdr:cNvCxnSpPr/>
      </cdr:nvCxnSpPr>
      <cdr:spPr>
        <a:xfrm xmlns:a="http://schemas.openxmlformats.org/drawingml/2006/main">
          <a:off x="3913602" y="2589863"/>
          <a:ext cx="1550573" cy="1998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0.12347</cdr:x>
      <cdr:y>0.90931</cdr:y>
    </cdr:from>
    <cdr:to>
      <cdr:x>0.83281</cdr:x>
      <cdr:y>0.9642</cdr:y>
    </cdr:to>
    <cdr:sp macro="" textlink="">
      <cdr:nvSpPr>
        <cdr:cNvPr id="27" name="TextovéPole 26"/>
        <cdr:cNvSpPr txBox="1"/>
      </cdr:nvSpPr>
      <cdr:spPr>
        <a:xfrm xmlns:a="http://schemas.openxmlformats.org/drawingml/2006/main">
          <a:off x="752688" y="3629026"/>
          <a:ext cx="4324137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 i="1">
              <a:latin typeface="Arial" pitchFamily="34" charset="0"/>
              <a:cs typeface="Arial" pitchFamily="34" charset="0"/>
            </a:rPr>
            <a:t>každý bod představuje jeden plynárenský den</a:t>
          </a:r>
        </a:p>
      </cdr:txBody>
    </cdr:sp>
  </cdr:relSizeAnchor>
  <cdr:relSizeAnchor xmlns:cdr="http://schemas.openxmlformats.org/drawingml/2006/chartDrawing">
    <cdr:from>
      <cdr:x>0.10726</cdr:x>
      <cdr:y>0.91979</cdr:y>
    </cdr:from>
    <cdr:to>
      <cdr:x>0.13074</cdr:x>
      <cdr:y>0.95555</cdr:y>
    </cdr:to>
    <cdr:sp macro="" textlink="">
      <cdr:nvSpPr>
        <cdr:cNvPr id="28" name="Ovál 27"/>
        <cdr:cNvSpPr/>
      </cdr:nvSpPr>
      <cdr:spPr>
        <a:xfrm xmlns:a="http://schemas.openxmlformats.org/drawingml/2006/main">
          <a:off x="653842" y="3670873"/>
          <a:ext cx="143134" cy="14271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</xdr:rowOff>
    </xdr:from>
    <xdr:to>
      <xdr:col>3</xdr:col>
      <xdr:colOff>333375</xdr:colOff>
      <xdr:row>4</xdr:row>
      <xdr:rowOff>344915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38300" y="8096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4</xdr:row>
      <xdr:rowOff>66675</xdr:rowOff>
    </xdr:from>
    <xdr:to>
      <xdr:col>8</xdr:col>
      <xdr:colOff>304800</xdr:colOff>
      <xdr:row>4</xdr:row>
      <xdr:rowOff>336977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90975" y="800100"/>
          <a:ext cx="142875" cy="27030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36</xdr:row>
      <xdr:rowOff>47625</xdr:rowOff>
    </xdr:from>
    <xdr:to>
      <xdr:col>12</xdr:col>
      <xdr:colOff>38100</xdr:colOff>
      <xdr:row>51</xdr:row>
      <xdr:rowOff>100012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28575</xdr:colOff>
      <xdr:row>3</xdr:row>
      <xdr:rowOff>38100</xdr:rowOff>
    </xdr:from>
    <xdr:to>
      <xdr:col>0</xdr:col>
      <xdr:colOff>520407</xdr:colOff>
      <xdr:row>4</xdr:row>
      <xdr:rowOff>457200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9600"/>
          <a:ext cx="491832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152400</xdr:colOff>
      <xdr:row>4</xdr:row>
      <xdr:rowOff>24580</xdr:rowOff>
    </xdr:from>
    <xdr:to>
      <xdr:col>11</xdr:col>
      <xdr:colOff>323850</xdr:colOff>
      <xdr:row>4</xdr:row>
      <xdr:rowOff>361950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758005"/>
          <a:ext cx="171450" cy="33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346524</xdr:colOff>
      <xdr:row>4</xdr:row>
      <xdr:rowOff>88395</xdr:rowOff>
    </xdr:from>
    <xdr:to>
      <xdr:col>1</xdr:col>
      <xdr:colOff>0</xdr:colOff>
      <xdr:row>4</xdr:row>
      <xdr:rowOff>428625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46524" y="755145"/>
          <a:ext cx="453576" cy="34023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5</xdr:row>
      <xdr:rowOff>9524</xdr:rowOff>
    </xdr:from>
    <xdr:to>
      <xdr:col>0</xdr:col>
      <xdr:colOff>793020</xdr:colOff>
      <xdr:row>6</xdr:row>
      <xdr:rowOff>892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1181099"/>
          <a:ext cx="421544" cy="49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6</xdr:row>
      <xdr:rowOff>28771</xdr:rowOff>
    </xdr:from>
    <xdr:to>
      <xdr:col>0</xdr:col>
      <xdr:colOff>752475</xdr:colOff>
      <xdr:row>7</xdr:row>
      <xdr:rowOff>19049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05171"/>
          <a:ext cx="419100" cy="49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6</xdr:row>
      <xdr:rowOff>495300</xdr:rowOff>
    </xdr:from>
    <xdr:to>
      <xdr:col>0</xdr:col>
      <xdr:colOff>763294</xdr:colOff>
      <xdr:row>7</xdr:row>
      <xdr:rowOff>492307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17170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457824</xdr:colOff>
      <xdr:row>8</xdr:row>
      <xdr:rowOff>38100</xdr:rowOff>
    </xdr:from>
    <xdr:to>
      <xdr:col>0</xdr:col>
      <xdr:colOff>714374</xdr:colOff>
      <xdr:row>8</xdr:row>
      <xdr:rowOff>428626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24" y="272415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9</xdr:row>
      <xdr:rowOff>9525</xdr:rowOff>
    </xdr:from>
    <xdr:to>
      <xdr:col>0</xdr:col>
      <xdr:colOff>792204</xdr:colOff>
      <xdr:row>9</xdr:row>
      <xdr:rowOff>495300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00400"/>
          <a:ext cx="411204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10</xdr:row>
      <xdr:rowOff>38100</xdr:rowOff>
    </xdr:from>
    <xdr:to>
      <xdr:col>0</xdr:col>
      <xdr:colOff>781008</xdr:colOff>
      <xdr:row>10</xdr:row>
      <xdr:rowOff>476892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733800"/>
          <a:ext cx="371433" cy="43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11</xdr:row>
      <xdr:rowOff>47625</xdr:rowOff>
    </xdr:from>
    <xdr:to>
      <xdr:col>0</xdr:col>
      <xdr:colOff>764338</xdr:colOff>
      <xdr:row>11</xdr:row>
      <xdr:rowOff>466724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248150"/>
          <a:ext cx="354763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12</xdr:row>
      <xdr:rowOff>19051</xdr:rowOff>
    </xdr:from>
    <xdr:to>
      <xdr:col>1</xdr:col>
      <xdr:colOff>12616</xdr:colOff>
      <xdr:row>12</xdr:row>
      <xdr:rowOff>495301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24401"/>
          <a:ext cx="40314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13</xdr:row>
      <xdr:rowOff>38100</xdr:rowOff>
    </xdr:from>
    <xdr:to>
      <xdr:col>0</xdr:col>
      <xdr:colOff>788646</xdr:colOff>
      <xdr:row>13</xdr:row>
      <xdr:rowOff>495153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248275"/>
          <a:ext cx="388596" cy="457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14</xdr:row>
      <xdr:rowOff>38100</xdr:rowOff>
    </xdr:from>
    <xdr:to>
      <xdr:col>1</xdr:col>
      <xdr:colOff>3759</xdr:colOff>
      <xdr:row>15</xdr:row>
      <xdr:rowOff>19049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753100"/>
          <a:ext cx="41333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15</xdr:row>
      <xdr:rowOff>58015</xdr:rowOff>
    </xdr:from>
    <xdr:ext cx="342900" cy="436419"/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277840"/>
          <a:ext cx="342900" cy="43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400050</xdr:colOff>
      <xdr:row>16</xdr:row>
      <xdr:rowOff>13572</xdr:rowOff>
    </xdr:from>
    <xdr:to>
      <xdr:col>1</xdr:col>
      <xdr:colOff>9525</xdr:colOff>
      <xdr:row>16</xdr:row>
      <xdr:rowOff>495300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738222"/>
          <a:ext cx="409575" cy="48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17</xdr:row>
      <xdr:rowOff>0</xdr:rowOff>
    </xdr:from>
    <xdr:to>
      <xdr:col>0</xdr:col>
      <xdr:colOff>787218</xdr:colOff>
      <xdr:row>17</xdr:row>
      <xdr:rowOff>455374</xdr:rowOff>
    </xdr:to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29475"/>
          <a:ext cx="387168" cy="45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447675</xdr:colOff>
      <xdr:row>19</xdr:row>
      <xdr:rowOff>85725</xdr:rowOff>
    </xdr:from>
    <xdr:to>
      <xdr:col>0</xdr:col>
      <xdr:colOff>699527</xdr:colOff>
      <xdr:row>19</xdr:row>
      <xdr:rowOff>371474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829675"/>
          <a:ext cx="251852" cy="285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133351</xdr:colOff>
      <xdr:row>18</xdr:row>
      <xdr:rowOff>143371</xdr:rowOff>
    </xdr:from>
    <xdr:to>
      <xdr:col>0</xdr:col>
      <xdr:colOff>762001</xdr:colOff>
      <xdr:row>18</xdr:row>
      <xdr:rowOff>433096</xdr:rowOff>
    </xdr:to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7877671"/>
          <a:ext cx="628650" cy="28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361950</xdr:colOff>
      <xdr:row>13</xdr:row>
      <xdr:rowOff>147636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142875</xdr:rowOff>
    </xdr:from>
    <xdr:to>
      <xdr:col>10</xdr:col>
      <xdr:colOff>361950</xdr:colOff>
      <xdr:row>26</xdr:row>
      <xdr:rowOff>42861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38101</xdr:colOff>
      <xdr:row>27</xdr:row>
      <xdr:rowOff>47625</xdr:rowOff>
    </xdr:from>
    <xdr:to>
      <xdr:col>10</xdr:col>
      <xdr:colOff>333376</xdr:colOff>
      <xdr:row>35</xdr:row>
      <xdr:rowOff>138111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</xdr:colOff>
      <xdr:row>36</xdr:row>
      <xdr:rowOff>57150</xdr:rowOff>
    </xdr:from>
    <xdr:to>
      <xdr:col>10</xdr:col>
      <xdr:colOff>352425</xdr:colOff>
      <xdr:row>47</xdr:row>
      <xdr:rowOff>152400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352425</xdr:colOff>
      <xdr:row>4</xdr:row>
      <xdr:rowOff>411590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62200" y="10096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4</xdr:row>
      <xdr:rowOff>123825</xdr:rowOff>
    </xdr:from>
    <xdr:to>
      <xdr:col>4</xdr:col>
      <xdr:colOff>381000</xdr:colOff>
      <xdr:row>4</xdr:row>
      <xdr:rowOff>394127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71800" y="990600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4</xdr:row>
      <xdr:rowOff>142875</xdr:rowOff>
    </xdr:from>
    <xdr:to>
      <xdr:col>7</xdr:col>
      <xdr:colOff>552450</xdr:colOff>
      <xdr:row>4</xdr:row>
      <xdr:rowOff>411590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86325" y="10096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</xdr:row>
      <xdr:rowOff>66675</xdr:rowOff>
    </xdr:from>
    <xdr:to>
      <xdr:col>1</xdr:col>
      <xdr:colOff>539457</xdr:colOff>
      <xdr:row>4</xdr:row>
      <xdr:rowOff>390525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676275"/>
          <a:ext cx="491832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123825</xdr:rowOff>
    </xdr:from>
    <xdr:to>
      <xdr:col>0</xdr:col>
      <xdr:colOff>514349</xdr:colOff>
      <xdr:row>5</xdr:row>
      <xdr:rowOff>139882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23900"/>
          <a:ext cx="476249" cy="56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13</xdr:row>
      <xdr:rowOff>123825</xdr:rowOff>
    </xdr:from>
    <xdr:to>
      <xdr:col>15</xdr:col>
      <xdr:colOff>409575</xdr:colOff>
      <xdr:row>24</xdr:row>
      <xdr:rowOff>66675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38101</xdr:colOff>
      <xdr:row>3</xdr:row>
      <xdr:rowOff>208907</xdr:rowOff>
    </xdr:from>
    <xdr:to>
      <xdr:col>0</xdr:col>
      <xdr:colOff>514351</xdr:colOff>
      <xdr:row>5</xdr:row>
      <xdr:rowOff>219074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770882"/>
          <a:ext cx="476250" cy="562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24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25" name="Graf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3</xdr:row>
      <xdr:rowOff>190500</xdr:rowOff>
    </xdr:from>
    <xdr:to>
      <xdr:col>0</xdr:col>
      <xdr:colOff>531394</xdr:colOff>
      <xdr:row>5</xdr:row>
      <xdr:rowOff>209549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790575"/>
          <a:ext cx="483768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43195</xdr:colOff>
      <xdr:row>3</xdr:row>
      <xdr:rowOff>184626</xdr:rowOff>
    </xdr:from>
    <xdr:to>
      <xdr:col>0</xdr:col>
      <xdr:colOff>523874</xdr:colOff>
      <xdr:row>5</xdr:row>
      <xdr:rowOff>200025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95" y="784701"/>
          <a:ext cx="480679" cy="567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151413</xdr:rowOff>
    </xdr:from>
    <xdr:to>
      <xdr:col>0</xdr:col>
      <xdr:colOff>552451</xdr:colOff>
      <xdr:row>5</xdr:row>
      <xdr:rowOff>170316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51488"/>
          <a:ext cx="485776" cy="57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3</xdr:row>
      <xdr:rowOff>123825</xdr:rowOff>
    </xdr:from>
    <xdr:to>
      <xdr:col>0</xdr:col>
      <xdr:colOff>524377</xdr:colOff>
      <xdr:row>5</xdr:row>
      <xdr:rowOff>142874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723900"/>
          <a:ext cx="486276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</xdr:row>
      <xdr:rowOff>166689</xdr:rowOff>
    </xdr:from>
    <xdr:to>
      <xdr:col>17</xdr:col>
      <xdr:colOff>457200</xdr:colOff>
      <xdr:row>12</xdr:row>
      <xdr:rowOff>95250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104775</xdr:colOff>
      <xdr:row>13</xdr:row>
      <xdr:rowOff>142875</xdr:rowOff>
    </xdr:from>
    <xdr:to>
      <xdr:col>17</xdr:col>
      <xdr:colOff>466725</xdr:colOff>
      <xdr:row>24</xdr:row>
      <xdr:rowOff>104775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104775</xdr:colOff>
      <xdr:row>26</xdr:row>
      <xdr:rowOff>0</xdr:rowOff>
    </xdr:from>
    <xdr:to>
      <xdr:col>17</xdr:col>
      <xdr:colOff>466725</xdr:colOff>
      <xdr:row>36</xdr:row>
      <xdr:rowOff>114300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85725</xdr:colOff>
      <xdr:row>3</xdr:row>
      <xdr:rowOff>47625</xdr:rowOff>
    </xdr:from>
    <xdr:ext cx="381000" cy="484910"/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09600"/>
          <a:ext cx="381000" cy="4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4</xdr:row>
      <xdr:rowOff>56489</xdr:rowOff>
    </xdr:from>
    <xdr:to>
      <xdr:col>9</xdr:col>
      <xdr:colOff>47625</xdr:colOff>
      <xdr:row>4</xdr:row>
      <xdr:rowOff>325204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33900" y="875639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14</xdr:col>
      <xdr:colOff>447675</xdr:colOff>
      <xdr:row>4</xdr:row>
      <xdr:rowOff>57150</xdr:rowOff>
    </xdr:from>
    <xdr:to>
      <xdr:col>15</xdr:col>
      <xdr:colOff>76200</xdr:colOff>
      <xdr:row>4</xdr:row>
      <xdr:rowOff>327452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48575" y="876300"/>
          <a:ext cx="142875" cy="270302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104775</xdr:colOff>
      <xdr:row>5</xdr:row>
      <xdr:rowOff>26749</xdr:rowOff>
    </xdr:from>
    <xdr:to>
      <xdr:col>1</xdr:col>
      <xdr:colOff>381000</xdr:colOff>
      <xdr:row>6</xdr:row>
      <xdr:rowOff>162567</xdr:rowOff>
    </xdr:to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50724"/>
          <a:ext cx="276225" cy="32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123826</xdr:colOff>
      <xdr:row>5</xdr:row>
      <xdr:rowOff>26108</xdr:rowOff>
    </xdr:from>
    <xdr:to>
      <xdr:col>2</xdr:col>
      <xdr:colOff>400050</xdr:colOff>
      <xdr:row>6</xdr:row>
      <xdr:rowOff>161924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1397708"/>
          <a:ext cx="276224" cy="32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123825</xdr:colOff>
      <xdr:row>5</xdr:row>
      <xdr:rowOff>25911</xdr:rowOff>
    </xdr:from>
    <xdr:to>
      <xdr:col>3</xdr:col>
      <xdr:colOff>381000</xdr:colOff>
      <xdr:row>6</xdr:row>
      <xdr:rowOff>139224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397511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5</xdr:row>
      <xdr:rowOff>19050</xdr:rowOff>
    </xdr:from>
    <xdr:to>
      <xdr:col>4</xdr:col>
      <xdr:colOff>392372</xdr:colOff>
      <xdr:row>6</xdr:row>
      <xdr:rowOff>133203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1390650"/>
          <a:ext cx="259022" cy="304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5</xdr:row>
      <xdr:rowOff>26749</xdr:rowOff>
    </xdr:from>
    <xdr:to>
      <xdr:col>6</xdr:col>
      <xdr:colOff>409575</xdr:colOff>
      <xdr:row>6</xdr:row>
      <xdr:rowOff>162567</xdr:rowOff>
    </xdr:to>
    <xdr:pic>
      <xdr:nvPicPr>
        <xdr:cNvPr id="25" name="Obrázek 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398349"/>
          <a:ext cx="276225" cy="32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104776</xdr:colOff>
      <xdr:row>5</xdr:row>
      <xdr:rowOff>26108</xdr:rowOff>
    </xdr:from>
    <xdr:to>
      <xdr:col>7</xdr:col>
      <xdr:colOff>381000</xdr:colOff>
      <xdr:row>6</xdr:row>
      <xdr:rowOff>161924</xdr:rowOff>
    </xdr:to>
    <xdr:pic>
      <xdr:nvPicPr>
        <xdr:cNvPr id="26" name="Obrázek 2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6" y="1397708"/>
          <a:ext cx="276224" cy="32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123825</xdr:colOff>
      <xdr:row>5</xdr:row>
      <xdr:rowOff>35436</xdr:rowOff>
    </xdr:from>
    <xdr:to>
      <xdr:col>8</xdr:col>
      <xdr:colOff>381000</xdr:colOff>
      <xdr:row>6</xdr:row>
      <xdr:rowOff>148749</xdr:rowOff>
    </xdr:to>
    <xdr:pic>
      <xdr:nvPicPr>
        <xdr:cNvPr id="27" name="Obrázek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407036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5</xdr:row>
      <xdr:rowOff>28575</xdr:rowOff>
    </xdr:from>
    <xdr:to>
      <xdr:col>9</xdr:col>
      <xdr:colOff>382847</xdr:colOff>
      <xdr:row>6</xdr:row>
      <xdr:rowOff>142728</xdr:rowOff>
    </xdr:to>
    <xdr:pic>
      <xdr:nvPicPr>
        <xdr:cNvPr id="28" name="Obrázek 2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400175"/>
          <a:ext cx="259022" cy="304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123826</xdr:colOff>
      <xdr:row>5</xdr:row>
      <xdr:rowOff>38742</xdr:rowOff>
    </xdr:from>
    <xdr:to>
      <xdr:col>10</xdr:col>
      <xdr:colOff>390525</xdr:colOff>
      <xdr:row>6</xdr:row>
      <xdr:rowOff>161924</xdr:rowOff>
    </xdr:to>
    <xdr:pic>
      <xdr:nvPicPr>
        <xdr:cNvPr id="29" name="Obrázek 2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1410342"/>
          <a:ext cx="266699" cy="313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133350</xdr:colOff>
      <xdr:row>5</xdr:row>
      <xdr:rowOff>26749</xdr:rowOff>
    </xdr:from>
    <xdr:ext cx="276225" cy="326318"/>
    <xdr:pic>
      <xdr:nvPicPr>
        <xdr:cNvPr id="30" name="Obrázek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398349"/>
          <a:ext cx="276225" cy="32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104776</xdr:colOff>
      <xdr:row>5</xdr:row>
      <xdr:rowOff>26108</xdr:rowOff>
    </xdr:from>
    <xdr:ext cx="276224" cy="326316"/>
    <xdr:pic>
      <xdr:nvPicPr>
        <xdr:cNvPr id="31" name="Obrázek 3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6" y="1397708"/>
          <a:ext cx="276224" cy="32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123825</xdr:colOff>
      <xdr:row>5</xdr:row>
      <xdr:rowOff>35436</xdr:rowOff>
    </xdr:from>
    <xdr:ext cx="257175" cy="303813"/>
    <xdr:pic>
      <xdr:nvPicPr>
        <xdr:cNvPr id="32" name="Obrázek 3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407036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123825</xdr:colOff>
      <xdr:row>5</xdr:row>
      <xdr:rowOff>28575</xdr:rowOff>
    </xdr:from>
    <xdr:ext cx="259022" cy="304653"/>
    <xdr:pic>
      <xdr:nvPicPr>
        <xdr:cNvPr id="33" name="Obrázek 3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400175"/>
          <a:ext cx="259022" cy="304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123826</xdr:colOff>
      <xdr:row>5</xdr:row>
      <xdr:rowOff>38742</xdr:rowOff>
    </xdr:from>
    <xdr:ext cx="266699" cy="313682"/>
    <xdr:pic>
      <xdr:nvPicPr>
        <xdr:cNvPr id="34" name="Obrázek 3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1410342"/>
          <a:ext cx="266699" cy="313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447675</xdr:colOff>
      <xdr:row>3</xdr:row>
      <xdr:rowOff>171450</xdr:rowOff>
    </xdr:from>
    <xdr:to>
      <xdr:col>4</xdr:col>
      <xdr:colOff>172708</xdr:colOff>
      <xdr:row>4</xdr:row>
      <xdr:rowOff>309272</xdr:rowOff>
    </xdr:to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781050"/>
          <a:ext cx="753733" cy="347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152400</xdr:rowOff>
    </xdr:from>
    <xdr:to>
      <xdr:col>1</xdr:col>
      <xdr:colOff>247463</xdr:colOff>
      <xdr:row>14</xdr:row>
      <xdr:rowOff>66550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7716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152400</xdr:rowOff>
    </xdr:from>
    <xdr:to>
      <xdr:col>1</xdr:col>
      <xdr:colOff>209363</xdr:colOff>
      <xdr:row>23</xdr:row>
      <xdr:rowOff>41069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3400425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161925</xdr:rowOff>
    </xdr:from>
    <xdr:to>
      <xdr:col>1</xdr:col>
      <xdr:colOff>247463</xdr:colOff>
      <xdr:row>32</xdr:row>
      <xdr:rowOff>76075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50387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152400</xdr:rowOff>
    </xdr:from>
    <xdr:to>
      <xdr:col>1</xdr:col>
      <xdr:colOff>247463</xdr:colOff>
      <xdr:row>41</xdr:row>
      <xdr:rowOff>66550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65797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44</xdr:row>
      <xdr:rowOff>171450</xdr:rowOff>
    </xdr:from>
    <xdr:to>
      <xdr:col>2</xdr:col>
      <xdr:colOff>38100</xdr:colOff>
      <xdr:row>50</xdr:row>
      <xdr:rowOff>28575</xdr:rowOff>
    </xdr:to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05800"/>
          <a:ext cx="14954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676275</xdr:colOff>
      <xdr:row>3</xdr:row>
      <xdr:rowOff>85725</xdr:rowOff>
    </xdr:from>
    <xdr:to>
      <xdr:col>0</xdr:col>
      <xdr:colOff>1152524</xdr:colOff>
      <xdr:row>6</xdr:row>
      <xdr:rowOff>82732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90575"/>
          <a:ext cx="476249" cy="56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</xdr:row>
      <xdr:rowOff>76200</xdr:rowOff>
    </xdr:from>
    <xdr:to>
      <xdr:col>4</xdr:col>
      <xdr:colOff>361950</xdr:colOff>
      <xdr:row>7</xdr:row>
      <xdr:rowOff>2015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33675" y="11811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5</xdr:row>
      <xdr:rowOff>76200</xdr:rowOff>
    </xdr:from>
    <xdr:to>
      <xdr:col>5</xdr:col>
      <xdr:colOff>361950</xdr:colOff>
      <xdr:row>7</xdr:row>
      <xdr:rowOff>2015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14700" y="1181100"/>
          <a:ext cx="142875" cy="268715"/>
        </a:xfrm>
        <a:prstGeom prst="rect">
          <a:avLst/>
        </a:prstGeom>
      </xdr:spPr>
    </xdr:pic>
    <xdr:clientData/>
  </xdr:twoCellAnchor>
  <xdr:oneCellAnchor>
    <xdr:from>
      <xdr:col>8</xdr:col>
      <xdr:colOff>219075</xdr:colOff>
      <xdr:row>5</xdr:row>
      <xdr:rowOff>76200</xdr:rowOff>
    </xdr:from>
    <xdr:ext cx="142875" cy="268715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11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33675" y="1181100"/>
          <a:ext cx="142875" cy="268715"/>
        </a:xfrm>
        <a:prstGeom prst="rect">
          <a:avLst/>
        </a:prstGeom>
      </xdr:spPr>
    </xdr:pic>
    <xdr:clientData/>
  </xdr:oneCellAnchor>
  <xdr:oneCellAnchor>
    <xdr:from>
      <xdr:col>9</xdr:col>
      <xdr:colOff>219075</xdr:colOff>
      <xdr:row>5</xdr:row>
      <xdr:rowOff>85725</xdr:rowOff>
    </xdr:from>
    <xdr:ext cx="142875" cy="268715"/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1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38775" y="1190625"/>
          <a:ext cx="142875" cy="26871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9525</xdr:rowOff>
    </xdr:from>
    <xdr:to>
      <xdr:col>3</xdr:col>
      <xdr:colOff>723900</xdr:colOff>
      <xdr:row>24</xdr:row>
      <xdr:rowOff>161925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2925"/>
          <a:ext cx="5934075" cy="905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3</xdr:row>
      <xdr:rowOff>142875</xdr:rowOff>
    </xdr:from>
    <xdr:to>
      <xdr:col>8</xdr:col>
      <xdr:colOff>361950</xdr:colOff>
      <xdr:row>4</xdr:row>
      <xdr:rowOff>192515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67300" y="8572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3</xdr:row>
      <xdr:rowOff>161925</xdr:rowOff>
    </xdr:from>
    <xdr:to>
      <xdr:col>3</xdr:col>
      <xdr:colOff>361950</xdr:colOff>
      <xdr:row>4</xdr:row>
      <xdr:rowOff>211565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14550" y="8763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39</xdr:row>
      <xdr:rowOff>152400</xdr:rowOff>
    </xdr:from>
    <xdr:to>
      <xdr:col>0</xdr:col>
      <xdr:colOff>513725</xdr:colOff>
      <xdr:row>39</xdr:row>
      <xdr:rowOff>657225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00975"/>
          <a:ext cx="2565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39</xdr:row>
      <xdr:rowOff>38099</xdr:rowOff>
    </xdr:from>
    <xdr:to>
      <xdr:col>10</xdr:col>
      <xdr:colOff>542925</xdr:colOff>
      <xdr:row>44</xdr:row>
      <xdr:rowOff>142874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</xdr:colOff>
      <xdr:row>27</xdr:row>
      <xdr:rowOff>76200</xdr:rowOff>
    </xdr:from>
    <xdr:to>
      <xdr:col>5</xdr:col>
      <xdr:colOff>38100</xdr:colOff>
      <xdr:row>37</xdr:row>
      <xdr:rowOff>200025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314326</xdr:colOff>
      <xdr:row>27</xdr:row>
      <xdr:rowOff>114300</xdr:rowOff>
    </xdr:from>
    <xdr:to>
      <xdr:col>10</xdr:col>
      <xdr:colOff>561976</xdr:colOff>
      <xdr:row>37</xdr:row>
      <xdr:rowOff>133350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104775</xdr:colOff>
      <xdr:row>2</xdr:row>
      <xdr:rowOff>28575</xdr:rowOff>
    </xdr:from>
    <xdr:to>
      <xdr:col>0</xdr:col>
      <xdr:colOff>581024</xdr:colOff>
      <xdr:row>4</xdr:row>
      <xdr:rowOff>130357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95300"/>
          <a:ext cx="476249" cy="56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28</xdr:row>
      <xdr:rowOff>47625</xdr:rowOff>
    </xdr:from>
    <xdr:to>
      <xdr:col>5</xdr:col>
      <xdr:colOff>495300</xdr:colOff>
      <xdr:row>42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28</xdr:row>
      <xdr:rowOff>123825</xdr:rowOff>
    </xdr:from>
    <xdr:to>
      <xdr:col>13</xdr:col>
      <xdr:colOff>571500</xdr:colOff>
      <xdr:row>42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47625</xdr:rowOff>
    </xdr:from>
    <xdr:to>
      <xdr:col>0</xdr:col>
      <xdr:colOff>476250</xdr:colOff>
      <xdr:row>6</xdr:row>
      <xdr:rowOff>64849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"/>
          <a:ext cx="476250" cy="56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10</xdr:row>
      <xdr:rowOff>28575</xdr:rowOff>
    </xdr:from>
    <xdr:to>
      <xdr:col>1</xdr:col>
      <xdr:colOff>155486</xdr:colOff>
      <xdr:row>15</xdr:row>
      <xdr:rowOff>66675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4500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17</xdr:row>
      <xdr:rowOff>47625</xdr:rowOff>
    </xdr:from>
    <xdr:to>
      <xdr:col>1</xdr:col>
      <xdr:colOff>203075</xdr:colOff>
      <xdr:row>22</xdr:row>
      <xdr:rowOff>114300</xdr:rowOff>
    </xdr:to>
    <xdr:pic>
      <xdr:nvPicPr>
        <xdr:cNvPr id="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00350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457201</xdr:colOff>
      <xdr:row>24</xdr:row>
      <xdr:rowOff>155412</xdr:rowOff>
    </xdr:from>
    <xdr:to>
      <xdr:col>0</xdr:col>
      <xdr:colOff>1257300</xdr:colOff>
      <xdr:row>28</xdr:row>
      <xdr:rowOff>76199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4089237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31</xdr:row>
      <xdr:rowOff>76200</xdr:rowOff>
    </xdr:from>
    <xdr:to>
      <xdr:col>1</xdr:col>
      <xdr:colOff>66675</xdr:colOff>
      <xdr:row>35</xdr:row>
      <xdr:rowOff>167947</xdr:rowOff>
    </xdr:to>
    <xdr:pic>
      <xdr:nvPicPr>
        <xdr:cNvPr id="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191125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38</xdr:row>
      <xdr:rowOff>114299</xdr:rowOff>
    </xdr:from>
    <xdr:to>
      <xdr:col>0</xdr:col>
      <xdr:colOff>1304925</xdr:colOff>
      <xdr:row>42</xdr:row>
      <xdr:rowOff>46958</xdr:rowOff>
    </xdr:to>
    <xdr:pic>
      <xdr:nvPicPr>
        <xdr:cNvPr id="2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10324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45</xdr:row>
      <xdr:rowOff>28576</xdr:rowOff>
    </xdr:from>
    <xdr:to>
      <xdr:col>1</xdr:col>
      <xdr:colOff>59563</xdr:colOff>
      <xdr:row>50</xdr:row>
      <xdr:rowOff>28576</xdr:rowOff>
    </xdr:to>
    <xdr:pic>
      <xdr:nvPicPr>
        <xdr:cNvPr id="2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505701"/>
          <a:ext cx="935863" cy="85725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52</xdr:row>
      <xdr:rowOff>9525</xdr:rowOff>
    </xdr:from>
    <xdr:to>
      <xdr:col>0</xdr:col>
      <xdr:colOff>1211080</xdr:colOff>
      <xdr:row>57</xdr:row>
      <xdr:rowOff>104775</xdr:rowOff>
    </xdr:to>
    <xdr:pic>
      <xdr:nvPicPr>
        <xdr:cNvPr id="2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763000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76200</xdr:rowOff>
    </xdr:from>
    <xdr:to>
      <xdr:col>4</xdr:col>
      <xdr:colOff>361950</xdr:colOff>
      <xdr:row>8</xdr:row>
      <xdr:rowOff>2015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52725" y="12096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66675</xdr:rowOff>
    </xdr:from>
    <xdr:to>
      <xdr:col>5</xdr:col>
      <xdr:colOff>371475</xdr:colOff>
      <xdr:row>7</xdr:row>
      <xdr:rowOff>163940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43275" y="12001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6</xdr:row>
      <xdr:rowOff>85725</xdr:rowOff>
    </xdr:from>
    <xdr:to>
      <xdr:col>9</xdr:col>
      <xdr:colOff>371475</xdr:colOff>
      <xdr:row>8</xdr:row>
      <xdr:rowOff>11540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67350" y="12192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6</xdr:row>
      <xdr:rowOff>95250</xdr:rowOff>
    </xdr:from>
    <xdr:to>
      <xdr:col>8</xdr:col>
      <xdr:colOff>352425</xdr:colOff>
      <xdr:row>8</xdr:row>
      <xdr:rowOff>21065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67275" y="12287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4</xdr:row>
      <xdr:rowOff>85725</xdr:rowOff>
    </xdr:from>
    <xdr:to>
      <xdr:col>0</xdr:col>
      <xdr:colOff>1077619</xdr:colOff>
      <xdr:row>7</xdr:row>
      <xdr:rowOff>44632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47725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10</xdr:row>
      <xdr:rowOff>66675</xdr:rowOff>
    </xdr:from>
    <xdr:to>
      <xdr:col>1</xdr:col>
      <xdr:colOff>0</xdr:colOff>
      <xdr:row>14</xdr:row>
      <xdr:rowOff>30013</xdr:rowOff>
    </xdr:to>
    <xdr:pic>
      <xdr:nvPicPr>
        <xdr:cNvPr id="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8288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17</xdr:row>
      <xdr:rowOff>0</xdr:rowOff>
    </xdr:from>
    <xdr:to>
      <xdr:col>0</xdr:col>
      <xdr:colOff>1190625</xdr:colOff>
      <xdr:row>22</xdr:row>
      <xdr:rowOff>122147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94322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25</xdr:row>
      <xdr:rowOff>64634</xdr:rowOff>
    </xdr:from>
    <xdr:to>
      <xdr:col>0</xdr:col>
      <xdr:colOff>1047750</xdr:colOff>
      <xdr:row>27</xdr:row>
      <xdr:rowOff>38100</xdr:rowOff>
    </xdr:to>
    <xdr:pic>
      <xdr:nvPicPr>
        <xdr:cNvPr id="2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360409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31</xdr:row>
      <xdr:rowOff>28575</xdr:rowOff>
    </xdr:from>
    <xdr:to>
      <xdr:col>1</xdr:col>
      <xdr:colOff>85725</xdr:colOff>
      <xdr:row>36</xdr:row>
      <xdr:rowOff>57150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34000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38</xdr:row>
      <xdr:rowOff>9525</xdr:rowOff>
    </xdr:from>
    <xdr:to>
      <xdr:col>1</xdr:col>
      <xdr:colOff>85725</xdr:colOff>
      <xdr:row>43</xdr:row>
      <xdr:rowOff>78415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4960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45</xdr:row>
      <xdr:rowOff>38100</xdr:rowOff>
    </xdr:from>
    <xdr:to>
      <xdr:col>1</xdr:col>
      <xdr:colOff>46390</xdr:colOff>
      <xdr:row>50</xdr:row>
      <xdr:rowOff>98424</xdr:rowOff>
    </xdr:to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70572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415601</xdr:colOff>
      <xdr:row>52</xdr:row>
      <xdr:rowOff>91447</xdr:rowOff>
    </xdr:from>
    <xdr:to>
      <xdr:col>1</xdr:col>
      <xdr:colOff>0</xdr:colOff>
      <xdr:row>57</xdr:row>
      <xdr:rowOff>3175</xdr:rowOff>
    </xdr:to>
    <xdr:pic>
      <xdr:nvPicPr>
        <xdr:cNvPr id="2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01" y="8940172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76200</xdr:rowOff>
    </xdr:from>
    <xdr:to>
      <xdr:col>4</xdr:col>
      <xdr:colOff>361950</xdr:colOff>
      <xdr:row>8</xdr:row>
      <xdr:rowOff>2015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52725" y="12096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66675</xdr:rowOff>
    </xdr:from>
    <xdr:to>
      <xdr:col>5</xdr:col>
      <xdr:colOff>371475</xdr:colOff>
      <xdr:row>7</xdr:row>
      <xdr:rowOff>163940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43275" y="12001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6</xdr:row>
      <xdr:rowOff>85725</xdr:rowOff>
    </xdr:from>
    <xdr:to>
      <xdr:col>9</xdr:col>
      <xdr:colOff>371475</xdr:colOff>
      <xdr:row>8</xdr:row>
      <xdr:rowOff>11540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67350" y="12192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6</xdr:row>
      <xdr:rowOff>95250</xdr:rowOff>
    </xdr:from>
    <xdr:to>
      <xdr:col>8</xdr:col>
      <xdr:colOff>352425</xdr:colOff>
      <xdr:row>8</xdr:row>
      <xdr:rowOff>21065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67275" y="12287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4</xdr:row>
      <xdr:rowOff>66675</xdr:rowOff>
    </xdr:from>
    <xdr:to>
      <xdr:col>0</xdr:col>
      <xdr:colOff>1087144</xdr:colOff>
      <xdr:row>7</xdr:row>
      <xdr:rowOff>54157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3820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28575</xdr:rowOff>
    </xdr:from>
    <xdr:to>
      <xdr:col>14</xdr:col>
      <xdr:colOff>514350</xdr:colOff>
      <xdr:row>43</xdr:row>
      <xdr:rowOff>9526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171451</xdr:colOff>
      <xdr:row>4</xdr:row>
      <xdr:rowOff>40998</xdr:rowOff>
    </xdr:from>
    <xdr:to>
      <xdr:col>1</xdr:col>
      <xdr:colOff>742950</xdr:colOff>
      <xdr:row>5</xdr:row>
      <xdr:rowOff>21509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1451" y="679173"/>
          <a:ext cx="752474" cy="45676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171451</xdr:colOff>
      <xdr:row>23</xdr:row>
      <xdr:rowOff>79098</xdr:rowOff>
    </xdr:from>
    <xdr:to>
      <xdr:col>1</xdr:col>
      <xdr:colOff>742950</xdr:colOff>
      <xdr:row>26</xdr:row>
      <xdr:rowOff>2459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1451" y="3917673"/>
          <a:ext cx="752474" cy="45676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294017</xdr:colOff>
      <xdr:row>23</xdr:row>
      <xdr:rowOff>152400</xdr:rowOff>
    </xdr:from>
    <xdr:to>
      <xdr:col>3</xdr:col>
      <xdr:colOff>400050</xdr:colOff>
      <xdr:row>25</xdr:row>
      <xdr:rowOff>175922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392" y="3905250"/>
          <a:ext cx="753733" cy="347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4</xdr:row>
      <xdr:rowOff>390525</xdr:rowOff>
    </xdr:from>
    <xdr:to>
      <xdr:col>2</xdr:col>
      <xdr:colOff>390525</xdr:colOff>
      <xdr:row>6</xdr:row>
      <xdr:rowOff>11540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3025" y="10287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4</xdr:row>
      <xdr:rowOff>371475</xdr:rowOff>
    </xdr:from>
    <xdr:to>
      <xdr:col>3</xdr:col>
      <xdr:colOff>400050</xdr:colOff>
      <xdr:row>5</xdr:row>
      <xdr:rowOff>163940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0" y="9239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11</xdr:col>
      <xdr:colOff>608342</xdr:colOff>
      <xdr:row>5</xdr:row>
      <xdr:rowOff>19050</xdr:rowOff>
    </xdr:from>
    <xdr:to>
      <xdr:col>13</xdr:col>
      <xdr:colOff>66675</xdr:colOff>
      <xdr:row>7</xdr:row>
      <xdr:rowOff>23522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142" y="1133475"/>
          <a:ext cx="753733" cy="347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495300</xdr:colOff>
      <xdr:row>4</xdr:row>
      <xdr:rowOff>371475</xdr:rowOff>
    </xdr:from>
    <xdr:to>
      <xdr:col>8</xdr:col>
      <xdr:colOff>267994</xdr:colOff>
      <xdr:row>7</xdr:row>
      <xdr:rowOff>54157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091" b="85124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00965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4</xdr:row>
      <xdr:rowOff>266700</xdr:rowOff>
    </xdr:from>
    <xdr:to>
      <xdr:col>0</xdr:col>
      <xdr:colOff>788599</xdr:colOff>
      <xdr:row>4</xdr:row>
      <xdr:rowOff>595022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038225"/>
          <a:ext cx="712398" cy="328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657225</xdr:colOff>
      <xdr:row>14</xdr:row>
      <xdr:rowOff>47625</xdr:rowOff>
    </xdr:from>
    <xdr:to>
      <xdr:col>6</xdr:col>
      <xdr:colOff>333375</xdr:colOff>
      <xdr:row>23</xdr:row>
      <xdr:rowOff>142875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161925</xdr:colOff>
      <xdr:row>16</xdr:row>
      <xdr:rowOff>95250</xdr:rowOff>
    </xdr:from>
    <xdr:to>
      <xdr:col>0</xdr:col>
      <xdr:colOff>638175</xdr:colOff>
      <xdr:row>19</xdr:row>
      <xdr:rowOff>86367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05225"/>
          <a:ext cx="476250" cy="562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47625</xdr:colOff>
      <xdr:row>14</xdr:row>
      <xdr:rowOff>28575</xdr:rowOff>
    </xdr:from>
    <xdr:to>
      <xdr:col>16</xdr:col>
      <xdr:colOff>76200</xdr:colOff>
      <xdr:row>23</xdr:row>
      <xdr:rowOff>123825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238125</xdr:colOff>
      <xdr:row>16</xdr:row>
      <xdr:rowOff>114300</xdr:rowOff>
    </xdr:from>
    <xdr:to>
      <xdr:col>9</xdr:col>
      <xdr:colOff>340893</xdr:colOff>
      <xdr:row>19</xdr:row>
      <xdr:rowOff>114299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3724275"/>
          <a:ext cx="483768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666750</xdr:colOff>
      <xdr:row>25</xdr:row>
      <xdr:rowOff>9525</xdr:rowOff>
    </xdr:from>
    <xdr:to>
      <xdr:col>6</xdr:col>
      <xdr:colOff>342900</xdr:colOff>
      <xdr:row>36</xdr:row>
      <xdr:rowOff>85725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95250</xdr:colOff>
      <xdr:row>27</xdr:row>
      <xdr:rowOff>47625</xdr:rowOff>
    </xdr:from>
    <xdr:to>
      <xdr:col>0</xdr:col>
      <xdr:colOff>575929</xdr:colOff>
      <xdr:row>31</xdr:row>
      <xdr:rowOff>24924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53100"/>
          <a:ext cx="480679" cy="567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24</xdr:row>
      <xdr:rowOff>171450</xdr:rowOff>
    </xdr:from>
    <xdr:to>
      <xdr:col>16</xdr:col>
      <xdr:colOff>47625</xdr:colOff>
      <xdr:row>36</xdr:row>
      <xdr:rowOff>57150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190500</xdr:colOff>
      <xdr:row>27</xdr:row>
      <xdr:rowOff>0</xdr:rowOff>
    </xdr:from>
    <xdr:to>
      <xdr:col>9</xdr:col>
      <xdr:colOff>295276</xdr:colOff>
      <xdr:row>30</xdr:row>
      <xdr:rowOff>133203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705475"/>
          <a:ext cx="485776" cy="57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666750</xdr:colOff>
      <xdr:row>39</xdr:row>
      <xdr:rowOff>0</xdr:rowOff>
    </xdr:from>
    <xdr:to>
      <xdr:col>6</xdr:col>
      <xdr:colOff>342900</xdr:colOff>
      <xdr:row>50</xdr:row>
      <xdr:rowOff>104775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152400</xdr:colOff>
      <xdr:row>42</xdr:row>
      <xdr:rowOff>76200</xdr:rowOff>
    </xdr:from>
    <xdr:to>
      <xdr:col>0</xdr:col>
      <xdr:colOff>638676</xdr:colOff>
      <xdr:row>46</xdr:row>
      <xdr:rowOff>38099</xdr:rowOff>
    </xdr:to>
    <xdr:pic>
      <xdr:nvPicPr>
        <xdr:cNvPr id="20" name="Obrázek 1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048625"/>
          <a:ext cx="486276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39</xdr:row>
      <xdr:rowOff>19050</xdr:rowOff>
    </xdr:from>
    <xdr:to>
      <xdr:col>16</xdr:col>
      <xdr:colOff>28575</xdr:colOff>
      <xdr:row>50</xdr:row>
      <xdr:rowOff>123825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285750</xdr:colOff>
      <xdr:row>39</xdr:row>
      <xdr:rowOff>85725</xdr:rowOff>
    </xdr:from>
    <xdr:to>
      <xdr:col>9</xdr:col>
      <xdr:colOff>171367</xdr:colOff>
      <xdr:row>41</xdr:row>
      <xdr:rowOff>95892</xdr:rowOff>
    </xdr:to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7600950"/>
          <a:ext cx="266617" cy="31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285749</xdr:colOff>
      <xdr:row>41</xdr:row>
      <xdr:rowOff>114397</xdr:rowOff>
    </xdr:from>
    <xdr:to>
      <xdr:col>9</xdr:col>
      <xdr:colOff>161924</xdr:colOff>
      <xdr:row>43</xdr:row>
      <xdr:rowOff>113411</xdr:rowOff>
    </xdr:to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899" y="7934422"/>
          <a:ext cx="257175" cy="303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43</xdr:row>
      <xdr:rowOff>109909</xdr:rowOff>
    </xdr:from>
    <xdr:to>
      <xdr:col>9</xdr:col>
      <xdr:colOff>180975</xdr:colOff>
      <xdr:row>45</xdr:row>
      <xdr:rowOff>120174</xdr:rowOff>
    </xdr:to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234734"/>
          <a:ext cx="266700" cy="3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47</xdr:row>
      <xdr:rowOff>133350</xdr:rowOff>
    </xdr:from>
    <xdr:to>
      <xdr:col>9</xdr:col>
      <xdr:colOff>209550</xdr:colOff>
      <xdr:row>49</xdr:row>
      <xdr:rowOff>156524</xdr:rowOff>
    </xdr:to>
    <xdr:pic>
      <xdr:nvPicPr>
        <xdr:cNvPr id="26" name="Obrázek 2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867775"/>
          <a:ext cx="295275" cy="347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46</xdr:row>
      <xdr:rowOff>9525</xdr:rowOff>
    </xdr:from>
    <xdr:to>
      <xdr:col>9</xdr:col>
      <xdr:colOff>180975</xdr:colOff>
      <xdr:row>48</xdr:row>
      <xdr:rowOff>20086</xdr:rowOff>
    </xdr:to>
    <xdr:pic>
      <xdr:nvPicPr>
        <xdr:cNvPr id="27" name="Obrázek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591550"/>
          <a:ext cx="276225" cy="32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65163</xdr:rowOff>
    </xdr:from>
    <xdr:to>
      <xdr:col>2</xdr:col>
      <xdr:colOff>38100</xdr:colOff>
      <xdr:row>3</xdr:row>
      <xdr:rowOff>407958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484263"/>
          <a:ext cx="800100" cy="48567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12</xdr:col>
      <xdr:colOff>247650</xdr:colOff>
      <xdr:row>2</xdr:row>
      <xdr:rowOff>133350</xdr:rowOff>
    </xdr:from>
    <xdr:to>
      <xdr:col>13</xdr:col>
      <xdr:colOff>28575</xdr:colOff>
      <xdr:row>3</xdr:row>
      <xdr:rowOff>259190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86300" y="5524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24</xdr:row>
      <xdr:rowOff>66675</xdr:rowOff>
    </xdr:from>
    <xdr:to>
      <xdr:col>13</xdr:col>
      <xdr:colOff>266700</xdr:colOff>
      <xdr:row>25</xdr:row>
      <xdr:rowOff>202040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24425" y="4867275"/>
          <a:ext cx="142875" cy="26871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40</xdr:row>
      <xdr:rowOff>47625</xdr:rowOff>
    </xdr:from>
    <xdr:to>
      <xdr:col>17</xdr:col>
      <xdr:colOff>285750</xdr:colOff>
      <xdr:row>55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13</xdr:col>
      <xdr:colOff>342900</xdr:colOff>
      <xdr:row>37</xdr:row>
      <xdr:rowOff>38100</xdr:rowOff>
    </xdr:from>
    <xdr:to>
      <xdr:col>14</xdr:col>
      <xdr:colOff>123825</xdr:colOff>
      <xdr:row>39</xdr:row>
      <xdr:rowOff>40115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43500" y="6896100"/>
          <a:ext cx="142875" cy="26871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65163</xdr:rowOff>
    </xdr:from>
    <xdr:to>
      <xdr:col>2</xdr:col>
      <xdr:colOff>28575</xdr:colOff>
      <xdr:row>3</xdr:row>
      <xdr:rowOff>398433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484263"/>
          <a:ext cx="800100" cy="48567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12</xdr:col>
      <xdr:colOff>247650</xdr:colOff>
      <xdr:row>2</xdr:row>
      <xdr:rowOff>133350</xdr:rowOff>
    </xdr:from>
    <xdr:to>
      <xdr:col>13</xdr:col>
      <xdr:colOff>28575</xdr:colOff>
      <xdr:row>3</xdr:row>
      <xdr:rowOff>249665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95825" y="5524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24</xdr:row>
      <xdr:rowOff>38100</xdr:rowOff>
    </xdr:from>
    <xdr:to>
      <xdr:col>13</xdr:col>
      <xdr:colOff>266700</xdr:colOff>
      <xdr:row>25</xdr:row>
      <xdr:rowOff>173465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33950" y="4848225"/>
          <a:ext cx="142875" cy="26871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40</xdr:row>
      <xdr:rowOff>76200</xdr:rowOff>
    </xdr:from>
    <xdr:to>
      <xdr:col>17</xdr:col>
      <xdr:colOff>247650</xdr:colOff>
      <xdr:row>53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15</xdr:col>
      <xdr:colOff>19050</xdr:colOff>
      <xdr:row>37</xdr:row>
      <xdr:rowOff>19050</xdr:rowOff>
    </xdr:from>
    <xdr:to>
      <xdr:col>15</xdr:col>
      <xdr:colOff>161925</xdr:colOff>
      <xdr:row>38</xdr:row>
      <xdr:rowOff>154415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53075" y="6886575"/>
          <a:ext cx="142875" cy="26871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65163</xdr:rowOff>
    </xdr:from>
    <xdr:to>
      <xdr:col>1</xdr:col>
      <xdr:colOff>390525</xdr:colOff>
      <xdr:row>3</xdr:row>
      <xdr:rowOff>398433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484263"/>
          <a:ext cx="800100" cy="48567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1</xdr:col>
      <xdr:colOff>47625</xdr:colOff>
      <xdr:row>40</xdr:row>
      <xdr:rowOff>9526</xdr:rowOff>
    </xdr:from>
    <xdr:to>
      <xdr:col>15</xdr:col>
      <xdr:colOff>247650</xdr:colOff>
      <xdr:row>53</xdr:row>
      <xdr:rowOff>57151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361950</xdr:colOff>
      <xdr:row>2</xdr:row>
      <xdr:rowOff>128740</xdr:rowOff>
    </xdr:from>
    <xdr:to>
      <xdr:col>11</xdr:col>
      <xdr:colOff>104775</xdr:colOff>
      <xdr:row>3</xdr:row>
      <xdr:rowOff>276224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547840"/>
          <a:ext cx="152400" cy="299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</xdr:colOff>
      <xdr:row>24</xdr:row>
      <xdr:rowOff>52540</xdr:rowOff>
    </xdr:from>
    <xdr:to>
      <xdr:col>11</xdr:col>
      <xdr:colOff>333375</xdr:colOff>
      <xdr:row>25</xdr:row>
      <xdr:rowOff>190499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862665"/>
          <a:ext cx="152400" cy="299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190500</xdr:colOff>
      <xdr:row>37</xdr:row>
      <xdr:rowOff>23965</xdr:rowOff>
    </xdr:from>
    <xdr:to>
      <xdr:col>11</xdr:col>
      <xdr:colOff>342900</xdr:colOff>
      <xdr:row>38</xdr:row>
      <xdr:rowOff>190499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920065"/>
          <a:ext cx="152400" cy="299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109537</xdr:rowOff>
    </xdr:from>
    <xdr:to>
      <xdr:col>2</xdr:col>
      <xdr:colOff>161925</xdr:colOff>
      <xdr:row>30</xdr:row>
      <xdr:rowOff>123824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209551</xdr:colOff>
      <xdr:row>8</xdr:row>
      <xdr:rowOff>128587</xdr:rowOff>
    </xdr:from>
    <xdr:to>
      <xdr:col>4</xdr:col>
      <xdr:colOff>314325</xdr:colOff>
      <xdr:row>12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40</xdr:row>
      <xdr:rowOff>104774</xdr:rowOff>
    </xdr:from>
    <xdr:to>
      <xdr:col>4</xdr:col>
      <xdr:colOff>447675</xdr:colOff>
      <xdr:row>51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20</xdr:row>
      <xdr:rowOff>123825</xdr:rowOff>
    </xdr:from>
    <xdr:to>
      <xdr:col>4</xdr:col>
      <xdr:colOff>485775</xdr:colOff>
      <xdr:row>30</xdr:row>
      <xdr:rowOff>138112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285750</xdr:colOff>
      <xdr:row>3</xdr:row>
      <xdr:rowOff>133350</xdr:rowOff>
    </xdr:from>
    <xdr:to>
      <xdr:col>0</xdr:col>
      <xdr:colOff>484941</xdr:colOff>
      <xdr:row>4</xdr:row>
      <xdr:rowOff>123825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04850"/>
          <a:ext cx="19919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0</xdr:rowOff>
    </xdr:from>
    <xdr:to>
      <xdr:col>3</xdr:col>
      <xdr:colOff>723900</xdr:colOff>
      <xdr:row>24</xdr:row>
      <xdr:rowOff>228600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3400"/>
          <a:ext cx="5934075" cy="913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</xdr:row>
      <xdr:rowOff>57150</xdr:rowOff>
    </xdr:from>
    <xdr:to>
      <xdr:col>5</xdr:col>
      <xdr:colOff>76200</xdr:colOff>
      <xdr:row>3</xdr:row>
      <xdr:rowOff>163940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00475" y="4286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26</xdr:row>
      <xdr:rowOff>85725</xdr:rowOff>
    </xdr:from>
    <xdr:to>
      <xdr:col>5</xdr:col>
      <xdr:colOff>57150</xdr:colOff>
      <xdr:row>27</xdr:row>
      <xdr:rowOff>163940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81425" y="43719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50</xdr:row>
      <xdr:rowOff>85725</xdr:rowOff>
    </xdr:from>
    <xdr:to>
      <xdr:col>5</xdr:col>
      <xdr:colOff>76200</xdr:colOff>
      <xdr:row>51</xdr:row>
      <xdr:rowOff>163940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00475" y="8315325"/>
          <a:ext cx="142875" cy="26871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</xdr:row>
      <xdr:rowOff>95250</xdr:rowOff>
    </xdr:from>
    <xdr:to>
      <xdr:col>0</xdr:col>
      <xdr:colOff>475416</xdr:colOff>
      <xdr:row>4</xdr:row>
      <xdr:rowOff>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28650"/>
          <a:ext cx="19919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80962</xdr:rowOff>
    </xdr:from>
    <xdr:to>
      <xdr:col>6</xdr:col>
      <xdr:colOff>742950</xdr:colOff>
      <xdr:row>21</xdr:row>
      <xdr:rowOff>95250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28</xdr:row>
      <xdr:rowOff>76200</xdr:rowOff>
    </xdr:from>
    <xdr:to>
      <xdr:col>6</xdr:col>
      <xdr:colOff>733426</xdr:colOff>
      <xdr:row>37</xdr:row>
      <xdr:rowOff>90488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44</xdr:row>
      <xdr:rowOff>76200</xdr:rowOff>
    </xdr:from>
    <xdr:to>
      <xdr:col>6</xdr:col>
      <xdr:colOff>733425</xdr:colOff>
      <xdr:row>53</xdr:row>
      <xdr:rowOff>90488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723900</xdr:colOff>
      <xdr:row>4</xdr:row>
      <xdr:rowOff>57150</xdr:rowOff>
    </xdr:from>
    <xdr:to>
      <xdr:col>3</xdr:col>
      <xdr:colOff>85725</xdr:colOff>
      <xdr:row>4</xdr:row>
      <xdr:rowOff>325865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43175" y="7048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4</xdr:row>
      <xdr:rowOff>66675</xdr:rowOff>
    </xdr:from>
    <xdr:to>
      <xdr:col>6</xdr:col>
      <xdr:colOff>76200</xdr:colOff>
      <xdr:row>4</xdr:row>
      <xdr:rowOff>335390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38700" y="714375"/>
          <a:ext cx="142875" cy="268715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2</xdr:row>
      <xdr:rowOff>57150</xdr:rowOff>
    </xdr:from>
    <xdr:to>
      <xdr:col>0</xdr:col>
      <xdr:colOff>627816</xdr:colOff>
      <xdr:row>4</xdr:row>
      <xdr:rowOff>0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28625"/>
          <a:ext cx="19919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26</xdr:row>
      <xdr:rowOff>38100</xdr:rowOff>
    </xdr:from>
    <xdr:to>
      <xdr:col>10</xdr:col>
      <xdr:colOff>38100</xdr:colOff>
      <xdr:row>49</xdr:row>
      <xdr:rowOff>66675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476250</xdr:colOff>
      <xdr:row>4</xdr:row>
      <xdr:rowOff>47625</xdr:rowOff>
    </xdr:from>
    <xdr:to>
      <xdr:col>4</xdr:col>
      <xdr:colOff>66675</xdr:colOff>
      <xdr:row>4</xdr:row>
      <xdr:rowOff>316340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05050" y="7620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4</xdr:row>
      <xdr:rowOff>47625</xdr:rowOff>
    </xdr:from>
    <xdr:to>
      <xdr:col>8</xdr:col>
      <xdr:colOff>66675</xdr:colOff>
      <xdr:row>4</xdr:row>
      <xdr:rowOff>316340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14850" y="762000"/>
          <a:ext cx="142875" cy="26871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</xdr:row>
      <xdr:rowOff>95250</xdr:rowOff>
    </xdr:from>
    <xdr:to>
      <xdr:col>0</xdr:col>
      <xdr:colOff>456366</xdr:colOff>
      <xdr:row>3</xdr:row>
      <xdr:rowOff>114300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6725"/>
          <a:ext cx="19919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61912</xdr:rowOff>
    </xdr:from>
    <xdr:to>
      <xdr:col>8</xdr:col>
      <xdr:colOff>590550</xdr:colOff>
      <xdr:row>29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257175</xdr:colOff>
      <xdr:row>2</xdr:row>
      <xdr:rowOff>190500</xdr:rowOff>
    </xdr:from>
    <xdr:to>
      <xdr:col>1</xdr:col>
      <xdr:colOff>456366</xdr:colOff>
      <xdr:row>3</xdr:row>
      <xdr:rowOff>209550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61975"/>
          <a:ext cx="19919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</xdr:colOff>
      <xdr:row>44</xdr:row>
      <xdr:rowOff>28575</xdr:rowOff>
    </xdr:from>
    <xdr:to>
      <xdr:col>8</xdr:col>
      <xdr:colOff>581025</xdr:colOff>
      <xdr:row>57</xdr:row>
      <xdr:rowOff>128588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57151</xdr:rowOff>
    </xdr:from>
    <xdr:to>
      <xdr:col>7</xdr:col>
      <xdr:colOff>704851</xdr:colOff>
      <xdr:row>29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32</xdr:row>
      <xdr:rowOff>38100</xdr:rowOff>
    </xdr:from>
    <xdr:to>
      <xdr:col>7</xdr:col>
      <xdr:colOff>657225</xdr:colOff>
      <xdr:row>43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46</xdr:row>
      <xdr:rowOff>47626</xdr:rowOff>
    </xdr:from>
    <xdr:to>
      <xdr:col>7</xdr:col>
      <xdr:colOff>685800</xdr:colOff>
      <xdr:row>57</xdr:row>
      <xdr:rowOff>66675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104775</xdr:colOff>
      <xdr:row>3</xdr:row>
      <xdr:rowOff>19050</xdr:rowOff>
    </xdr:from>
    <xdr:to>
      <xdr:col>1</xdr:col>
      <xdr:colOff>303966</xdr:colOff>
      <xdr:row>4</xdr:row>
      <xdr:rowOff>85725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81025"/>
          <a:ext cx="19919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400050</xdr:colOff>
      <xdr:row>5</xdr:row>
      <xdr:rowOff>142875</xdr:rowOff>
    </xdr:from>
    <xdr:to>
      <xdr:col>1</xdr:col>
      <xdr:colOff>821594</xdr:colOff>
      <xdr:row>6</xdr:row>
      <xdr:rowOff>372368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09650"/>
          <a:ext cx="421544" cy="49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6</xdr:row>
      <xdr:rowOff>190500</xdr:rowOff>
    </xdr:from>
    <xdr:to>
      <xdr:col>2</xdr:col>
      <xdr:colOff>438150</xdr:colOff>
      <xdr:row>7</xdr:row>
      <xdr:rowOff>2015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13239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6</xdr:row>
      <xdr:rowOff>190500</xdr:rowOff>
    </xdr:from>
    <xdr:to>
      <xdr:col>5</xdr:col>
      <xdr:colOff>428625</xdr:colOff>
      <xdr:row>7</xdr:row>
      <xdr:rowOff>2015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81425" y="13239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6</xdr:row>
      <xdr:rowOff>200025</xdr:rowOff>
    </xdr:from>
    <xdr:to>
      <xdr:col>6</xdr:col>
      <xdr:colOff>447675</xdr:colOff>
      <xdr:row>7</xdr:row>
      <xdr:rowOff>11540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14850" y="13335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6</xdr:row>
      <xdr:rowOff>180975</xdr:rowOff>
    </xdr:from>
    <xdr:to>
      <xdr:col>3</xdr:col>
      <xdr:colOff>428625</xdr:colOff>
      <xdr:row>6</xdr:row>
      <xdr:rowOff>449690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52675" y="1314450"/>
          <a:ext cx="142875" cy="26871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15</xdr:row>
      <xdr:rowOff>47626</xdr:rowOff>
    </xdr:from>
    <xdr:to>
      <xdr:col>10</xdr:col>
      <xdr:colOff>0</xdr:colOff>
      <xdr:row>30</xdr:row>
      <xdr:rowOff>19051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</xdr:colOff>
      <xdr:row>15</xdr:row>
      <xdr:rowOff>47625</xdr:rowOff>
    </xdr:from>
    <xdr:to>
      <xdr:col>18</xdr:col>
      <xdr:colOff>438150</xdr:colOff>
      <xdr:row>30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171450</xdr:colOff>
      <xdr:row>4</xdr:row>
      <xdr:rowOff>209550</xdr:rowOff>
    </xdr:from>
    <xdr:to>
      <xdr:col>14</xdr:col>
      <xdr:colOff>314325</xdr:colOff>
      <xdr:row>4</xdr:row>
      <xdr:rowOff>478265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29475" y="10287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4</xdr:row>
      <xdr:rowOff>200025</xdr:rowOff>
    </xdr:from>
    <xdr:to>
      <xdr:col>5</xdr:col>
      <xdr:colOff>333375</xdr:colOff>
      <xdr:row>4</xdr:row>
      <xdr:rowOff>468740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90825" y="10191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</xdr:row>
      <xdr:rowOff>133350</xdr:rowOff>
    </xdr:from>
    <xdr:to>
      <xdr:col>1</xdr:col>
      <xdr:colOff>111486</xdr:colOff>
      <xdr:row>4</xdr:row>
      <xdr:rowOff>264666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525" y="542925"/>
          <a:ext cx="721086" cy="540891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5</xdr:row>
      <xdr:rowOff>523875</xdr:rowOff>
    </xdr:from>
    <xdr:to>
      <xdr:col>0</xdr:col>
      <xdr:colOff>449450</xdr:colOff>
      <xdr:row>6</xdr:row>
      <xdr:rowOff>152400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71675"/>
          <a:ext cx="268475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171450</xdr:rowOff>
    </xdr:from>
    <xdr:to>
      <xdr:col>0</xdr:col>
      <xdr:colOff>363725</xdr:colOff>
      <xdr:row>7</xdr:row>
      <xdr:rowOff>76200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62125"/>
          <a:ext cx="268475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285750</xdr:colOff>
      <xdr:row>4</xdr:row>
      <xdr:rowOff>38100</xdr:rowOff>
    </xdr:from>
    <xdr:to>
      <xdr:col>13</xdr:col>
      <xdr:colOff>371475</xdr:colOff>
      <xdr:row>4</xdr:row>
      <xdr:rowOff>390526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66675</xdr:colOff>
      <xdr:row>17</xdr:row>
      <xdr:rowOff>9525</xdr:rowOff>
    </xdr:from>
    <xdr:to>
      <xdr:col>14</xdr:col>
      <xdr:colOff>581025</xdr:colOff>
      <xdr:row>31</xdr:row>
      <xdr:rowOff>85724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95250</xdr:colOff>
      <xdr:row>17</xdr:row>
      <xdr:rowOff>0</xdr:rowOff>
    </xdr:from>
    <xdr:to>
      <xdr:col>10</xdr:col>
      <xdr:colOff>571500</xdr:colOff>
      <xdr:row>31</xdr:row>
      <xdr:rowOff>71436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590550</xdr:colOff>
      <xdr:row>4</xdr:row>
      <xdr:rowOff>133350</xdr:rowOff>
    </xdr:from>
    <xdr:to>
      <xdr:col>4</xdr:col>
      <xdr:colOff>85725</xdr:colOff>
      <xdr:row>4</xdr:row>
      <xdr:rowOff>402065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62200" y="9048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4</xdr:row>
      <xdr:rowOff>133350</xdr:rowOff>
    </xdr:from>
    <xdr:to>
      <xdr:col>9</xdr:col>
      <xdr:colOff>76200</xdr:colOff>
      <xdr:row>4</xdr:row>
      <xdr:rowOff>402065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91175" y="904875"/>
          <a:ext cx="142875" cy="26871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42862</xdr:rowOff>
    </xdr:from>
    <xdr:to>
      <xdr:col>7</xdr:col>
      <xdr:colOff>333376</xdr:colOff>
      <xdr:row>37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4</xdr:row>
      <xdr:rowOff>114300</xdr:rowOff>
    </xdr:from>
    <xdr:to>
      <xdr:col>0</xdr:col>
      <xdr:colOff>509027</xdr:colOff>
      <xdr:row>5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6775"/>
          <a:ext cx="251852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476249</xdr:colOff>
      <xdr:row>4</xdr:row>
      <xdr:rowOff>30264</xdr:rowOff>
    </xdr:from>
    <xdr:to>
      <xdr:col>11</xdr:col>
      <xdr:colOff>336875</xdr:colOff>
      <xdr:row>4</xdr:row>
      <xdr:rowOff>257175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4" y="773214"/>
          <a:ext cx="441651" cy="2269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180975</xdr:colOff>
      <xdr:row>15</xdr:row>
      <xdr:rowOff>38100</xdr:rowOff>
    </xdr:from>
    <xdr:to>
      <xdr:col>15</xdr:col>
      <xdr:colOff>561976</xdr:colOff>
      <xdr:row>37</xdr:row>
      <xdr:rowOff>71438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0.32009</cdr:x>
      <cdr:y>0.8747</cdr:y>
    </cdr:from>
    <cdr:to>
      <cdr:x>0.88079</cdr:x>
      <cdr:y>0.98498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381125" y="3328429"/>
          <a:ext cx="2419350" cy="41965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i="0">
              <a:latin typeface="Arial Narrow" panose="020B0606020202030204" pitchFamily="34" charset="0"/>
              <a:cs typeface="Arial" pitchFamily="34" charset="0"/>
            </a:rPr>
            <a:t>každý bod představuje jeden plynárenský den</a:t>
          </a:r>
        </a:p>
      </cdr:txBody>
    </cdr:sp>
  </cdr:relSizeAnchor>
  <cdr:relSizeAnchor xmlns:cdr="http://schemas.openxmlformats.org/drawingml/2006/chartDrawing">
    <cdr:from>
      <cdr:x>0.31169</cdr:x>
      <cdr:y>0.88911</cdr:y>
    </cdr:from>
    <cdr:to>
      <cdr:x>0.33598</cdr:x>
      <cdr:y>0.91414</cdr:y>
    </cdr:to>
    <cdr:sp macro="" textlink="">
      <cdr:nvSpPr>
        <cdr:cNvPr id="9" name="Ovál 8"/>
        <cdr:cNvSpPr/>
      </cdr:nvSpPr>
      <cdr:spPr>
        <a:xfrm xmlns:a="http://schemas.openxmlformats.org/drawingml/2006/main">
          <a:off x="1340338" y="3325935"/>
          <a:ext cx="104419" cy="93636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18</xdr:row>
      <xdr:rowOff>1</xdr:rowOff>
    </xdr:from>
    <xdr:to>
      <xdr:col>16</xdr:col>
      <xdr:colOff>409574</xdr:colOff>
      <xdr:row>39</xdr:row>
      <xdr:rowOff>114300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</xdr:row>
      <xdr:rowOff>44510</xdr:rowOff>
    </xdr:from>
    <xdr:to>
      <xdr:col>0</xdr:col>
      <xdr:colOff>356626</xdr:colOff>
      <xdr:row>4</xdr:row>
      <xdr:rowOff>47624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7910"/>
          <a:ext cx="204227" cy="2317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26</xdr:row>
      <xdr:rowOff>138545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27</xdr:row>
      <xdr:rowOff>47625</xdr:rowOff>
    </xdr:from>
    <xdr:to>
      <xdr:col>10</xdr:col>
      <xdr:colOff>381000</xdr:colOff>
      <xdr:row>35</xdr:row>
      <xdr:rowOff>138111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55090</xdr:rowOff>
    </xdr:from>
    <xdr:to>
      <xdr:col>3</xdr:col>
      <xdr:colOff>381680</xdr:colOff>
      <xdr:row>4</xdr:row>
      <xdr:rowOff>380739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43150" y="98854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4</xdr:row>
      <xdr:rowOff>46852</xdr:rowOff>
    </xdr:from>
    <xdr:to>
      <xdr:col>4</xdr:col>
      <xdr:colOff>381000</xdr:colOff>
      <xdr:row>4</xdr:row>
      <xdr:rowOff>371214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24175" y="980302"/>
          <a:ext cx="171450" cy="324362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36</xdr:row>
      <xdr:rowOff>38099</xdr:rowOff>
    </xdr:from>
    <xdr:to>
      <xdr:col>10</xdr:col>
      <xdr:colOff>352425</xdr:colOff>
      <xdr:row>47</xdr:row>
      <xdr:rowOff>95249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657225</xdr:colOff>
      <xdr:row>3</xdr:row>
      <xdr:rowOff>66596</xdr:rowOff>
    </xdr:from>
    <xdr:to>
      <xdr:col>2</xdr:col>
      <xdr:colOff>44811</xdr:colOff>
      <xdr:row>4</xdr:row>
      <xdr:rowOff>283637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657225" y="676196"/>
          <a:ext cx="721086" cy="54089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95250</xdr:rowOff>
    </xdr:from>
    <xdr:to>
      <xdr:col>1</xdr:col>
      <xdr:colOff>57150</xdr:colOff>
      <xdr:row>4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7200"/>
          <a:ext cx="4667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5</xdr:row>
      <xdr:rowOff>133350</xdr:rowOff>
    </xdr:from>
    <xdr:to>
      <xdr:col>2</xdr:col>
      <xdr:colOff>28575</xdr:colOff>
      <xdr:row>7</xdr:row>
      <xdr:rowOff>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4875"/>
          <a:ext cx="4667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38099</xdr:colOff>
      <xdr:row>7</xdr:row>
      <xdr:rowOff>28575</xdr:rowOff>
    </xdr:from>
    <xdr:to>
      <xdr:col>7</xdr:col>
      <xdr:colOff>847724</xdr:colOff>
      <xdr:row>25</xdr:row>
      <xdr:rowOff>95250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53</xdr:row>
      <xdr:rowOff>19050</xdr:rowOff>
    </xdr:from>
    <xdr:to>
      <xdr:col>8</xdr:col>
      <xdr:colOff>57150</xdr:colOff>
      <xdr:row>72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29</xdr:row>
      <xdr:rowOff>180976</xdr:rowOff>
    </xdr:from>
    <xdr:to>
      <xdr:col>8</xdr:col>
      <xdr:colOff>85725</xdr:colOff>
      <xdr:row>48</xdr:row>
      <xdr:rowOff>47626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190500</xdr:colOff>
      <xdr:row>27</xdr:row>
      <xdr:rowOff>152400</xdr:rowOff>
    </xdr:from>
    <xdr:to>
      <xdr:col>2</xdr:col>
      <xdr:colOff>248908</xdr:colOff>
      <xdr:row>29</xdr:row>
      <xdr:rowOff>118772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00475"/>
          <a:ext cx="753733" cy="347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51</xdr:row>
      <xdr:rowOff>114300</xdr:rowOff>
    </xdr:from>
    <xdr:to>
      <xdr:col>2</xdr:col>
      <xdr:colOff>152400</xdr:colOff>
      <xdr:row>52</xdr:row>
      <xdr:rowOff>171450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219950"/>
          <a:ext cx="4667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74048</xdr:rowOff>
    </xdr:from>
    <xdr:to>
      <xdr:col>0</xdr:col>
      <xdr:colOff>371475</xdr:colOff>
      <xdr:row>3</xdr:row>
      <xdr:rowOff>438150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45523"/>
          <a:ext cx="228600" cy="449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66674</xdr:colOff>
      <xdr:row>24</xdr:row>
      <xdr:rowOff>85725</xdr:rowOff>
    </xdr:from>
    <xdr:to>
      <xdr:col>31</xdr:col>
      <xdr:colOff>57149</xdr:colOff>
      <xdr:row>42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1" y="4327525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1" y="4191899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56050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50800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800100"/>
          <a:ext cx="5638134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9" name="Přímá spojnice se šipkou 8"/>
        <xdr:cNvCxnSpPr/>
      </xdr:nvCxnSpPr>
      <xdr:spPr>
        <a:xfrm>
          <a:off x="3127863" y="7454203"/>
          <a:ext cx="733" cy="788585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28" name="Přímá spojnice se šipkou 27"/>
        <xdr:cNvCxnSpPr/>
      </xdr:nvCxnSpPr>
      <xdr:spPr>
        <a:xfrm flipH="1">
          <a:off x="3765176" y="5877485"/>
          <a:ext cx="1002928" cy="0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42" name="Přímá spojnice se šipkou 41"/>
        <xdr:cNvCxnSpPr/>
      </xdr:nvCxnSpPr>
      <xdr:spPr>
        <a:xfrm flipH="1">
          <a:off x="1524000" y="5877485"/>
          <a:ext cx="986118" cy="0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45" name="Přímá spojnice se šipkou 44"/>
        <xdr:cNvCxnSpPr/>
      </xdr:nvCxnSpPr>
      <xdr:spPr>
        <a:xfrm>
          <a:off x="3210485" y="5967132"/>
          <a:ext cx="2155" cy="762861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46" name="Přímá spojnice se šipkou 45"/>
        <xdr:cNvCxnSpPr/>
      </xdr:nvCxnSpPr>
      <xdr:spPr>
        <a:xfrm flipV="1">
          <a:off x="3059206" y="5972735"/>
          <a:ext cx="0" cy="739589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52" name="Přímá spojnice se šipkou 51"/>
        <xdr:cNvCxnSpPr/>
      </xdr:nvCxnSpPr>
      <xdr:spPr>
        <a:xfrm flipH="1">
          <a:off x="1574426" y="7222191"/>
          <a:ext cx="913280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55" name="Přímá spojnice se šipkou 54"/>
        <xdr:cNvCxnSpPr/>
      </xdr:nvCxnSpPr>
      <xdr:spPr>
        <a:xfrm>
          <a:off x="1540809" y="6818779"/>
          <a:ext cx="952500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60" name="Přímá spojnice se šipkou 59"/>
        <xdr:cNvCxnSpPr/>
      </xdr:nvCxnSpPr>
      <xdr:spPr>
        <a:xfrm>
          <a:off x="3742765" y="7283823"/>
          <a:ext cx="958103" cy="0"/>
        </a:xfrm>
        <a:prstGeom prst="straightConnector1">
          <a:avLst/>
        </a:prstGeom>
        <a:ln w="12700">
          <a:solidFill>
            <a:schemeClr val="tx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66" name="Přímá spojnice se šipkou 65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68" name="Přímá spojnice se šipkou 67"/>
        <xdr:cNvCxnSpPr/>
      </xdr:nvCxnSpPr>
      <xdr:spPr>
        <a:xfrm flipH="1" flipV="1">
          <a:off x="1888192" y="8763000"/>
          <a:ext cx="627529" cy="5603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72" name="Přímá spojnice se šipkou 71"/>
        <xdr:cNvCxnSpPr/>
      </xdr:nvCxnSpPr>
      <xdr:spPr>
        <a:xfrm>
          <a:off x="3743885" y="8702488"/>
          <a:ext cx="952500" cy="352986"/>
        </a:xfrm>
        <a:prstGeom prst="straightConnector1">
          <a:avLst/>
        </a:prstGeom>
        <a:ln w="4445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73" name="Přímá spojnice se šipkou 72"/>
        <xdr:cNvCxnSpPr/>
      </xdr:nvCxnSpPr>
      <xdr:spPr>
        <a:xfrm flipV="1">
          <a:off x="3711389" y="8454838"/>
          <a:ext cx="983876" cy="237564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75" name="Přímá spojnice se šipkou 74"/>
        <xdr:cNvCxnSpPr/>
      </xdr:nvCxnSpPr>
      <xdr:spPr>
        <a:xfrm>
          <a:off x="3132044" y="9009529"/>
          <a:ext cx="1" cy="381000"/>
        </a:xfrm>
        <a:prstGeom prst="straightConnector1">
          <a:avLst/>
        </a:prstGeom>
        <a:ln w="2540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79" name="Přímá spojnice se šipkou 78"/>
        <xdr:cNvCxnSpPr/>
      </xdr:nvCxnSpPr>
      <xdr:spPr>
        <a:xfrm flipV="1">
          <a:off x="1529603" y="8796619"/>
          <a:ext cx="963706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81" name="Přímá spojnice se šipkou 80"/>
        <xdr:cNvCxnSpPr/>
      </xdr:nvCxnSpPr>
      <xdr:spPr>
        <a:xfrm flipV="1">
          <a:off x="1512794" y="9592237"/>
          <a:ext cx="991721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88" name="Přímá spojnice se šipkou 87"/>
        <xdr:cNvCxnSpPr/>
      </xdr:nvCxnSpPr>
      <xdr:spPr>
        <a:xfrm>
          <a:off x="1501588" y="9973235"/>
          <a:ext cx="3182471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98" name="Přímá spojnice se šipkou 97"/>
        <xdr:cNvCxnSpPr/>
      </xdr:nvCxnSpPr>
      <xdr:spPr>
        <a:xfrm>
          <a:off x="3725956" y="9592235"/>
          <a:ext cx="969309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102" name="Přímá spojnice se šipkou 101"/>
        <xdr:cNvCxnSpPr/>
      </xdr:nvCxnSpPr>
      <xdr:spPr>
        <a:xfrm>
          <a:off x="3725956" y="7457515"/>
          <a:ext cx="976032" cy="813546"/>
        </a:xfrm>
        <a:prstGeom prst="straightConnector1">
          <a:avLst/>
        </a:prstGeom>
        <a:ln w="12700">
          <a:solidFill>
            <a:schemeClr val="tx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104" name="Přímá spojnice se šipkou 103"/>
        <xdr:cNvCxnSpPr/>
      </xdr:nvCxnSpPr>
      <xdr:spPr>
        <a:xfrm>
          <a:off x="5333999" y="7295029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109" name="Přímá spojnice se šipkou 108"/>
        <xdr:cNvCxnSpPr/>
      </xdr:nvCxnSpPr>
      <xdr:spPr>
        <a:xfrm>
          <a:off x="5397500" y="4959071"/>
          <a:ext cx="3275" cy="416598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112" name="Přímá spojnice se šipkou 111"/>
        <xdr:cNvCxnSpPr/>
      </xdr:nvCxnSpPr>
      <xdr:spPr>
        <a:xfrm flipV="1">
          <a:off x="930088" y="5167033"/>
          <a:ext cx="1121" cy="424702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118" name="Přímá spojnice se šipkou 117"/>
        <xdr:cNvCxnSpPr/>
      </xdr:nvCxnSpPr>
      <xdr:spPr>
        <a:xfrm>
          <a:off x="1888191" y="8695765"/>
          <a:ext cx="621927" cy="5603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121" name="Přímá spojnice se šipkou 120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126" name="Přímá spojnice se šipkou 125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127" name="Přímá spojnice se šipkou 126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161925</xdr:colOff>
      <xdr:row>3</xdr:row>
      <xdr:rowOff>47625</xdr:rowOff>
    </xdr:from>
    <xdr:to>
      <xdr:col>2</xdr:col>
      <xdr:colOff>254361</xdr:colOff>
      <xdr:row>6</xdr:row>
      <xdr:rowOff>17016</xdr:rowOff>
    </xdr:to>
    <xdr:pic>
      <xdr:nvPicPr>
        <xdr:cNvPr id="132" name="Obrázek 131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61925" y="600075"/>
          <a:ext cx="721086" cy="5408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3</xdr:row>
      <xdr:rowOff>504825</xdr:rowOff>
    </xdr:from>
    <xdr:to>
      <xdr:col>5</xdr:col>
      <xdr:colOff>343580</xdr:colOff>
      <xdr:row>4</xdr:row>
      <xdr:rowOff>297074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2870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3</xdr:row>
      <xdr:rowOff>523875</xdr:rowOff>
    </xdr:from>
    <xdr:to>
      <xdr:col>14</xdr:col>
      <xdr:colOff>342900</xdr:colOff>
      <xdr:row>4</xdr:row>
      <xdr:rowOff>314837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47750"/>
          <a:ext cx="171450" cy="32436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9524</xdr:rowOff>
    </xdr:from>
    <xdr:to>
      <xdr:col>0</xdr:col>
      <xdr:colOff>497530</xdr:colOff>
      <xdr:row>3</xdr:row>
      <xdr:rowOff>282937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899" b="98101" l="923" r="98893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33399"/>
          <a:ext cx="468955" cy="27341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104775</xdr:rowOff>
    </xdr:from>
    <xdr:to>
      <xdr:col>1</xdr:col>
      <xdr:colOff>159111</xdr:colOff>
      <xdr:row>3</xdr:row>
      <xdr:rowOff>531366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0" y="514350"/>
          <a:ext cx="721086" cy="5408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3</xdr:row>
      <xdr:rowOff>504825</xdr:rowOff>
    </xdr:from>
    <xdr:to>
      <xdr:col>5</xdr:col>
      <xdr:colOff>343580</xdr:colOff>
      <xdr:row>4</xdr:row>
      <xdr:rowOff>297074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2870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3</xdr:row>
      <xdr:rowOff>523875</xdr:rowOff>
    </xdr:from>
    <xdr:to>
      <xdr:col>14</xdr:col>
      <xdr:colOff>342900</xdr:colOff>
      <xdr:row>4</xdr:row>
      <xdr:rowOff>314837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47750"/>
          <a:ext cx="171450" cy="32436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9524</xdr:rowOff>
    </xdr:from>
    <xdr:to>
      <xdr:col>0</xdr:col>
      <xdr:colOff>497530</xdr:colOff>
      <xdr:row>3</xdr:row>
      <xdr:rowOff>282937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899" b="98101" l="923" r="98893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33399"/>
          <a:ext cx="468955" cy="27341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333375</xdr:colOff>
      <xdr:row>19</xdr:row>
      <xdr:rowOff>0</xdr:rowOff>
    </xdr:from>
    <xdr:to>
      <xdr:col>9</xdr:col>
      <xdr:colOff>219075</xdr:colOff>
      <xdr:row>32</xdr:row>
      <xdr:rowOff>133350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19</xdr:row>
      <xdr:rowOff>9525</xdr:rowOff>
    </xdr:from>
    <xdr:to>
      <xdr:col>19</xdr:col>
      <xdr:colOff>0</xdr:colOff>
      <xdr:row>32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0</xdr:rowOff>
    </xdr:from>
    <xdr:to>
      <xdr:col>1</xdr:col>
      <xdr:colOff>130536</xdr:colOff>
      <xdr:row>4</xdr:row>
      <xdr:rowOff>7491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8100" y="523875"/>
          <a:ext cx="721086" cy="5408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8</xdr:row>
      <xdr:rowOff>95250</xdr:rowOff>
    </xdr:from>
    <xdr:to>
      <xdr:col>0</xdr:col>
      <xdr:colOff>429305</xdr:colOff>
      <xdr:row>10</xdr:row>
      <xdr:rowOff>97049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" y="1476375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18</xdr:row>
      <xdr:rowOff>85725</xdr:rowOff>
    </xdr:from>
    <xdr:to>
      <xdr:col>0</xdr:col>
      <xdr:colOff>438150</xdr:colOff>
      <xdr:row>20</xdr:row>
      <xdr:rowOff>86237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3086100"/>
          <a:ext cx="171450" cy="32436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38099</xdr:rowOff>
    </xdr:from>
    <xdr:to>
      <xdr:col>8</xdr:col>
      <xdr:colOff>457200</xdr:colOff>
      <xdr:row>42</xdr:row>
      <xdr:rowOff>47624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180976</xdr:colOff>
      <xdr:row>28</xdr:row>
      <xdr:rowOff>28575</xdr:rowOff>
    </xdr:from>
    <xdr:to>
      <xdr:col>16</xdr:col>
      <xdr:colOff>323850</xdr:colOff>
      <xdr:row>42</xdr:row>
      <xdr:rowOff>66675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9525</xdr:colOff>
      <xdr:row>3</xdr:row>
      <xdr:rowOff>19050</xdr:rowOff>
    </xdr:from>
    <xdr:to>
      <xdr:col>1</xdr:col>
      <xdr:colOff>44811</xdr:colOff>
      <xdr:row>5</xdr:row>
      <xdr:rowOff>102741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525" y="466725"/>
          <a:ext cx="721086" cy="5408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161925</xdr:rowOff>
    </xdr:from>
    <xdr:to>
      <xdr:col>0</xdr:col>
      <xdr:colOff>714375</xdr:colOff>
      <xdr:row>4</xdr:row>
      <xdr:rowOff>153293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42925"/>
          <a:ext cx="542925" cy="63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19</xdr:row>
      <xdr:rowOff>0</xdr:rowOff>
    </xdr:from>
    <xdr:to>
      <xdr:col>6</xdr:col>
      <xdr:colOff>257175</xdr:colOff>
      <xdr:row>30</xdr:row>
      <xdr:rowOff>85725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428625</xdr:colOff>
      <xdr:row>19</xdr:row>
      <xdr:rowOff>0</xdr:rowOff>
    </xdr:from>
    <xdr:to>
      <xdr:col>13</xdr:col>
      <xdr:colOff>628650</xdr:colOff>
      <xdr:row>30</xdr:row>
      <xdr:rowOff>28576</xdr:rowOff>
    </xdr:to>
    <xdr:graphicFrame macro="">
      <xdr:nvGraphicFramePr>
        <xdr:cNvPr id="20" name="Graf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571500</xdr:colOff>
      <xdr:row>3</xdr:row>
      <xdr:rowOff>266700</xdr:rowOff>
    </xdr:from>
    <xdr:to>
      <xdr:col>5</xdr:col>
      <xdr:colOff>95930</xdr:colOff>
      <xdr:row>4</xdr:row>
      <xdr:rowOff>116099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52800" y="81915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3</xdr:row>
      <xdr:rowOff>276225</xdr:rowOff>
    </xdr:from>
    <xdr:to>
      <xdr:col>11</xdr:col>
      <xdr:colOff>95250</xdr:colOff>
      <xdr:row>4</xdr:row>
      <xdr:rowOff>124337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39000" y="828675"/>
          <a:ext cx="171450" cy="3243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view="pageBreakPreview" zoomScaleNormal="100" zoomScaleSheetLayoutView="100" workbookViewId="0"/>
  </sheetViews>
  <sheetFormatPr defaultRowHeight="12.75" x14ac:dyDescent="0.2"/>
  <cols>
    <col min="1" max="1" width="6.85546875" style="2" customWidth="1"/>
    <col min="2" max="2" width="3.7109375" style="2" customWidth="1"/>
    <col min="3" max="3" width="5.140625" style="2" customWidth="1"/>
    <col min="4" max="4" width="10.140625" style="2" customWidth="1"/>
    <col min="5" max="5" width="8.5703125" style="2" customWidth="1"/>
    <col min="6" max="6" width="9.140625" style="2" customWidth="1"/>
    <col min="7" max="7" width="8.140625" style="2" customWidth="1"/>
    <col min="8" max="8" width="8.42578125" style="2" customWidth="1"/>
    <col min="9" max="9" width="14.28515625" style="2" customWidth="1"/>
    <col min="10" max="10" width="10.140625" style="2" customWidth="1"/>
    <col min="11" max="11" width="3" style="2" customWidth="1"/>
    <col min="12" max="12" width="7.42578125" style="2" customWidth="1"/>
    <col min="13" max="13" width="11.42578125" style="2" bestFit="1" customWidth="1"/>
    <col min="14" max="16384" width="9.140625" style="2"/>
  </cols>
  <sheetData>
    <row r="1" spans="1:12" ht="18" customHeight="1" x14ac:dyDescent="0.2">
      <c r="B1" s="1718"/>
      <c r="C1" s="1695"/>
      <c r="D1" s="779"/>
      <c r="E1" s="779"/>
      <c r="F1" s="779"/>
      <c r="G1" s="779"/>
      <c r="H1" s="779"/>
      <c r="I1" s="779"/>
      <c r="J1" s="779"/>
      <c r="K1" s="779"/>
      <c r="L1" s="779"/>
    </row>
    <row r="2" spans="1:12" ht="17.100000000000001" customHeight="1" x14ac:dyDescent="0.2">
      <c r="B2" s="1899"/>
      <c r="C2" s="1900"/>
      <c r="D2" s="1900"/>
      <c r="E2" s="779"/>
      <c r="F2" s="13"/>
      <c r="G2" s="779"/>
      <c r="H2" s="779"/>
      <c r="I2" s="779"/>
      <c r="J2" s="779"/>
      <c r="K2" s="779"/>
      <c r="L2" s="779"/>
    </row>
    <row r="3" spans="1:12" ht="17.100000000000001" customHeight="1" x14ac:dyDescent="0.2">
      <c r="B3" s="1718"/>
      <c r="C3" s="779"/>
      <c r="D3" s="779"/>
      <c r="E3" s="779"/>
      <c r="F3" s="13"/>
      <c r="G3" s="779"/>
      <c r="H3" s="779"/>
      <c r="I3" s="1884"/>
      <c r="J3" s="1718"/>
      <c r="K3" s="779"/>
      <c r="L3" s="779"/>
    </row>
    <row r="4" spans="1:12" ht="17.100000000000001" customHeight="1" x14ac:dyDescent="0.2">
      <c r="A4" s="1714"/>
      <c r="B4" s="1719"/>
      <c r="C4" s="1715"/>
      <c r="D4" s="1716"/>
      <c r="E4" s="1716"/>
      <c r="F4" s="1717"/>
      <c r="G4" s="1716"/>
      <c r="H4" s="779"/>
      <c r="I4" s="1884"/>
      <c r="J4" s="1718"/>
      <c r="K4" s="779"/>
      <c r="L4" s="779"/>
    </row>
    <row r="5" spans="1:12" s="1697" customFormat="1" ht="12" customHeight="1" x14ac:dyDescent="0.2">
      <c r="B5" s="1720">
        <v>2008</v>
      </c>
      <c r="C5" s="1696"/>
      <c r="D5" s="780"/>
      <c r="E5" s="1698"/>
      <c r="F5" s="780"/>
      <c r="G5" s="780"/>
      <c r="H5" s="780"/>
      <c r="I5" s="1885"/>
      <c r="J5" s="1722"/>
      <c r="K5" s="1699"/>
      <c r="L5" s="780"/>
    </row>
    <row r="6" spans="1:12" s="1697" customFormat="1" ht="12" customHeight="1" x14ac:dyDescent="0.2">
      <c r="B6" s="1720">
        <v>2009</v>
      </c>
      <c r="C6" s="1690"/>
      <c r="D6" s="780"/>
      <c r="E6" s="780"/>
      <c r="F6" s="780"/>
      <c r="G6" s="780"/>
      <c r="H6" s="780"/>
      <c r="I6" s="1885"/>
      <c r="J6" s="1723"/>
      <c r="K6" s="780"/>
      <c r="L6" s="780"/>
    </row>
    <row r="7" spans="1:12" s="1697" customFormat="1" ht="12" customHeight="1" x14ac:dyDescent="0.2">
      <c r="B7" s="1720">
        <v>2010</v>
      </c>
      <c r="C7" s="1690"/>
      <c r="D7" s="780"/>
      <c r="E7" s="780"/>
      <c r="F7" s="780"/>
      <c r="G7" s="780"/>
      <c r="H7" s="780"/>
      <c r="I7" s="1885"/>
      <c r="J7" s="1723"/>
      <c r="K7" s="780"/>
      <c r="L7" s="780"/>
    </row>
    <row r="8" spans="1:12" s="1697" customFormat="1" ht="12" customHeight="1" x14ac:dyDescent="0.2">
      <c r="B8" s="1720">
        <v>2011</v>
      </c>
      <c r="C8" s="1700"/>
      <c r="D8" s="780"/>
      <c r="E8" s="780"/>
      <c r="F8" s="780"/>
      <c r="G8" s="780"/>
      <c r="H8" s="780"/>
      <c r="I8" s="1885"/>
      <c r="J8" s="1723"/>
      <c r="K8" s="780"/>
      <c r="L8" s="780"/>
    </row>
    <row r="9" spans="1:12" s="1697" customFormat="1" ht="12" customHeight="1" x14ac:dyDescent="0.2">
      <c r="B9" s="1720">
        <v>2012</v>
      </c>
      <c r="C9" s="1700"/>
      <c r="D9" s="780"/>
      <c r="E9" s="780"/>
      <c r="F9" s="780"/>
      <c r="G9" s="780"/>
      <c r="H9" s="780"/>
      <c r="I9" s="1885"/>
      <c r="J9" s="1723"/>
      <c r="K9" s="780"/>
      <c r="L9" s="780"/>
    </row>
    <row r="10" spans="1:12" s="1697" customFormat="1" ht="12" customHeight="1" x14ac:dyDescent="0.2">
      <c r="B10" s="1720">
        <v>2013</v>
      </c>
      <c r="C10" s="1701"/>
      <c r="D10" s="780"/>
      <c r="E10" s="780"/>
      <c r="F10" s="780"/>
      <c r="G10" s="780"/>
      <c r="H10" s="780"/>
      <c r="I10" s="1885"/>
      <c r="J10" s="1723"/>
      <c r="K10" s="780"/>
      <c r="L10" s="780"/>
    </row>
    <row r="11" spans="1:12" s="1697" customFormat="1" ht="12" customHeight="1" x14ac:dyDescent="0.2">
      <c r="B11" s="1720">
        <v>2014</v>
      </c>
      <c r="C11" s="1701"/>
      <c r="D11" s="780"/>
      <c r="E11" s="780"/>
      <c r="F11" s="780"/>
      <c r="G11" s="780"/>
      <c r="H11" s="780"/>
      <c r="I11" s="1885"/>
      <c r="J11" s="1723"/>
      <c r="K11" s="1885"/>
      <c r="L11" s="1723"/>
    </row>
    <row r="12" spans="1:12" s="1697" customFormat="1" ht="12" customHeight="1" x14ac:dyDescent="0.2">
      <c r="B12" s="1720">
        <v>2015</v>
      </c>
      <c r="C12" s="1702"/>
      <c r="D12" s="780"/>
      <c r="E12" s="780"/>
      <c r="F12" s="780"/>
      <c r="G12" s="780"/>
      <c r="H12" s="780"/>
      <c r="I12" s="1886"/>
      <c r="J12" s="1725"/>
      <c r="K12" s="1886"/>
      <c r="L12" s="1725"/>
    </row>
    <row r="13" spans="1:12" s="1697" customFormat="1" ht="12" customHeight="1" x14ac:dyDescent="0.2">
      <c r="B13" s="1720">
        <v>2016</v>
      </c>
      <c r="C13" s="1702"/>
      <c r="D13" s="780"/>
      <c r="E13" s="780"/>
      <c r="F13" s="780"/>
      <c r="G13" s="780"/>
      <c r="H13" s="780"/>
      <c r="I13" s="1885"/>
      <c r="J13" s="1723"/>
      <c r="K13" s="1885"/>
      <c r="L13" s="1723"/>
    </row>
    <row r="14" spans="1:12" s="1697" customFormat="1" ht="12" customHeight="1" x14ac:dyDescent="0.2">
      <c r="B14" s="1720">
        <v>2017</v>
      </c>
      <c r="C14" s="780"/>
      <c r="D14" s="780"/>
      <c r="E14" s="780"/>
      <c r="F14" s="780"/>
      <c r="G14" s="780"/>
      <c r="H14" s="780"/>
      <c r="I14" s="1885"/>
      <c r="J14" s="1723"/>
      <c r="K14" s="1885"/>
      <c r="L14" s="1723"/>
    </row>
    <row r="15" spans="1:12" s="1697" customFormat="1" ht="9.9499999999999993" customHeight="1" x14ac:dyDescent="0.2">
      <c r="A15" s="780"/>
      <c r="B15" s="1901"/>
      <c r="C15" s="780"/>
      <c r="D15" s="780"/>
      <c r="E15" s="780"/>
      <c r="F15" s="780"/>
      <c r="G15" s="780"/>
      <c r="H15" s="780"/>
      <c r="I15" s="1885"/>
      <c r="J15" s="1723"/>
      <c r="K15" s="1885"/>
      <c r="L15" s="1723"/>
    </row>
    <row r="16" spans="1:12" ht="17.100000000000001" customHeight="1" x14ac:dyDescent="0.2">
      <c r="A16" s="779"/>
      <c r="B16" s="1901"/>
      <c r="C16" s="779"/>
      <c r="D16" s="13"/>
      <c r="E16" s="779"/>
      <c r="F16" s="779"/>
      <c r="G16" s="779"/>
      <c r="H16" s="779"/>
      <c r="I16" s="1884"/>
      <c r="J16" s="1718"/>
      <c r="K16" s="1884"/>
      <c r="L16" s="1718"/>
    </row>
    <row r="17" spans="1:12" ht="17.100000000000001" customHeight="1" x14ac:dyDescent="0.2">
      <c r="A17" s="779"/>
      <c r="B17" s="1901"/>
      <c r="C17" s="779"/>
      <c r="D17" s="13"/>
      <c r="E17" s="779"/>
      <c r="F17" s="779"/>
      <c r="G17" s="779"/>
      <c r="H17" s="779"/>
      <c r="I17" s="779"/>
      <c r="J17" s="779"/>
      <c r="K17" s="1884"/>
      <c r="L17" s="1718"/>
    </row>
    <row r="18" spans="1:12" ht="17.100000000000001" customHeight="1" x14ac:dyDescent="0.2">
      <c r="A18" s="779"/>
      <c r="B18" s="1901"/>
      <c r="C18" s="779"/>
      <c r="D18" s="13"/>
      <c r="E18" s="779"/>
      <c r="F18" s="779"/>
      <c r="G18" s="779"/>
      <c r="H18" s="779"/>
      <c r="I18" s="779"/>
      <c r="J18" s="779"/>
      <c r="K18" s="1884"/>
      <c r="L18" s="1718"/>
    </row>
    <row r="19" spans="1:12" ht="17.100000000000001" customHeight="1" x14ac:dyDescent="0.2">
      <c r="A19" s="779"/>
      <c r="B19" s="1901"/>
      <c r="C19" s="779"/>
      <c r="D19" s="13"/>
      <c r="E19" s="779"/>
      <c r="F19" s="779"/>
      <c r="G19" s="779"/>
      <c r="H19" s="779"/>
      <c r="I19" s="779"/>
      <c r="J19" s="779"/>
      <c r="K19" s="779"/>
      <c r="L19" s="779"/>
    </row>
    <row r="20" spans="1:12" ht="17.100000000000001" customHeight="1" x14ac:dyDescent="0.2">
      <c r="A20" s="779"/>
      <c r="B20" s="1901"/>
      <c r="C20" s="779"/>
      <c r="D20" s="779"/>
      <c r="E20" s="779"/>
      <c r="F20" s="779"/>
      <c r="G20" s="779"/>
      <c r="H20" s="779"/>
      <c r="I20" s="779"/>
      <c r="J20" s="779"/>
      <c r="K20" s="779"/>
      <c r="L20" s="779"/>
    </row>
    <row r="21" spans="1:12" ht="17.100000000000001" customHeight="1" x14ac:dyDescent="0.2">
      <c r="A21" s="779"/>
      <c r="B21" s="1901"/>
      <c r="C21" s="779"/>
      <c r="D21" s="779"/>
      <c r="E21" s="779"/>
      <c r="F21" s="779"/>
      <c r="G21" s="779"/>
      <c r="H21" s="779"/>
      <c r="I21" s="779"/>
      <c r="J21" s="779"/>
      <c r="K21" s="779"/>
      <c r="L21" s="779"/>
    </row>
    <row r="22" spans="1:12" ht="17.100000000000001" customHeight="1" x14ac:dyDescent="0.2">
      <c r="A22" s="779"/>
      <c r="B22" s="1901"/>
      <c r="C22" s="779"/>
      <c r="D22" s="779"/>
      <c r="E22" s="779"/>
      <c r="F22" s="779"/>
      <c r="G22" s="779"/>
      <c r="H22" s="779"/>
      <c r="I22" s="779"/>
      <c r="J22" s="779"/>
      <c r="K22" s="779"/>
      <c r="L22" s="779"/>
    </row>
    <row r="23" spans="1:12" ht="17.100000000000001" customHeight="1" x14ac:dyDescent="0.2">
      <c r="A23" s="779"/>
      <c r="B23" s="1901"/>
      <c r="C23" s="779"/>
      <c r="D23" s="779"/>
      <c r="E23" s="779"/>
      <c r="F23" s="779"/>
      <c r="G23" s="779"/>
      <c r="H23" s="779"/>
      <c r="I23" s="779"/>
      <c r="J23" s="779"/>
      <c r="K23" s="779"/>
      <c r="L23" s="779"/>
    </row>
    <row r="24" spans="1:12" ht="17.100000000000001" customHeight="1" x14ac:dyDescent="0.2">
      <c r="A24" s="779"/>
      <c r="B24" s="1901"/>
      <c r="C24" s="1703"/>
      <c r="D24" s="1703"/>
      <c r="E24" s="1703"/>
      <c r="F24" s="1703"/>
      <c r="G24" s="1703"/>
      <c r="H24" s="1703"/>
      <c r="I24" s="1703"/>
      <c r="J24" s="1703"/>
      <c r="K24" s="1703"/>
      <c r="L24" s="779"/>
    </row>
    <row r="25" spans="1:12" ht="17.100000000000001" customHeight="1" x14ac:dyDescent="0.2">
      <c r="A25" s="779"/>
      <c r="B25" s="1901"/>
      <c r="C25" s="1703"/>
      <c r="D25" s="1703"/>
      <c r="E25" s="1703"/>
      <c r="F25" s="1703"/>
      <c r="G25" s="1703"/>
      <c r="H25" s="1703"/>
      <c r="I25" s="1703"/>
      <c r="J25" s="1703"/>
      <c r="K25" s="1703"/>
      <c r="L25" s="779"/>
    </row>
    <row r="26" spans="1:12" ht="17.100000000000001" customHeight="1" x14ac:dyDescent="0.2">
      <c r="A26" s="779"/>
      <c r="B26" s="1901"/>
      <c r="C26" s="1703"/>
      <c r="D26" s="1703"/>
      <c r="E26" s="1703"/>
      <c r="F26" s="1703"/>
      <c r="G26" s="1703"/>
      <c r="H26" s="1703"/>
      <c r="I26" s="1703"/>
      <c r="J26" s="1703"/>
      <c r="K26" s="1703"/>
      <c r="L26" s="779"/>
    </row>
    <row r="27" spans="1:12" ht="17.100000000000001" customHeight="1" x14ac:dyDescent="0.2">
      <c r="A27" s="779"/>
      <c r="B27" s="1901"/>
      <c r="C27" s="779"/>
      <c r="D27" s="779"/>
      <c r="E27" s="779"/>
      <c r="F27" s="779"/>
      <c r="G27" s="779"/>
      <c r="H27" s="779"/>
      <c r="I27" s="779"/>
      <c r="J27" s="779"/>
      <c r="K27" s="779"/>
      <c r="L27" s="779"/>
    </row>
    <row r="28" spans="1:12" ht="17.100000000000001" customHeight="1" x14ac:dyDescent="0.2">
      <c r="A28" s="779"/>
      <c r="B28" s="1901"/>
      <c r="C28" s="779"/>
      <c r="D28" s="779"/>
      <c r="E28" s="779"/>
      <c r="F28" s="779"/>
      <c r="G28" s="779"/>
      <c r="H28" s="779"/>
      <c r="I28" s="779"/>
      <c r="J28" s="779"/>
      <c r="K28" s="779"/>
      <c r="L28" s="779"/>
    </row>
    <row r="29" spans="1:12" ht="17.100000000000001" customHeight="1" x14ac:dyDescent="0.2">
      <c r="A29" s="779"/>
      <c r="B29" s="1901"/>
      <c r="C29" s="779"/>
      <c r="D29" s="779"/>
      <c r="E29" s="779"/>
      <c r="F29" s="779"/>
      <c r="G29" s="779"/>
      <c r="H29" s="779"/>
      <c r="I29" s="779"/>
      <c r="J29" s="779"/>
      <c r="K29" s="779"/>
      <c r="L29" s="779"/>
    </row>
    <row r="30" spans="1:12" ht="17.100000000000001" customHeight="1" x14ac:dyDescent="0.2">
      <c r="A30" s="779"/>
      <c r="B30" s="1901"/>
      <c r="C30" s="779"/>
      <c r="D30" s="779"/>
      <c r="E30" s="779"/>
      <c r="F30" s="779"/>
      <c r="G30" s="779"/>
      <c r="H30" s="779"/>
      <c r="I30" s="779"/>
      <c r="J30" s="779"/>
      <c r="K30" s="779"/>
      <c r="L30" s="779"/>
    </row>
    <row r="31" spans="1:12" ht="17.100000000000001" customHeight="1" x14ac:dyDescent="0.2">
      <c r="A31" s="779"/>
      <c r="B31" s="1901"/>
      <c r="C31" s="779"/>
      <c r="D31" s="779"/>
      <c r="E31" s="779"/>
      <c r="F31" s="779"/>
      <c r="G31" s="779"/>
      <c r="H31" s="779"/>
      <c r="I31" s="779"/>
      <c r="J31" s="779"/>
      <c r="K31" s="779"/>
      <c r="L31" s="779"/>
    </row>
    <row r="32" spans="1:12" ht="17.100000000000001" customHeight="1" x14ac:dyDescent="0.2">
      <c r="A32" s="779"/>
      <c r="B32" s="1901"/>
      <c r="C32" s="779"/>
      <c r="D32" s="779"/>
      <c r="E32" s="779"/>
      <c r="F32" s="779"/>
      <c r="G32" s="779"/>
      <c r="H32" s="779"/>
      <c r="I32" s="779"/>
      <c r="J32" s="779"/>
      <c r="K32" s="779"/>
      <c r="L32" s="779"/>
    </row>
    <row r="33" spans="1:16" ht="17.100000000000001" customHeight="1" x14ac:dyDescent="0.2">
      <c r="A33" s="779"/>
      <c r="B33" s="1901"/>
      <c r="C33" s="779"/>
      <c r="D33" s="779"/>
      <c r="E33" s="779"/>
      <c r="F33" s="779"/>
      <c r="G33" s="779"/>
      <c r="H33" s="779"/>
      <c r="I33" s="779"/>
      <c r="J33" s="779"/>
      <c r="K33" s="779"/>
      <c r="L33" s="779"/>
    </row>
    <row r="34" spans="1:16" ht="17.100000000000001" customHeight="1" x14ac:dyDescent="0.2">
      <c r="A34" s="779"/>
      <c r="B34" s="1901"/>
      <c r="C34" s="779"/>
      <c r="D34" s="779"/>
      <c r="E34" s="779"/>
      <c r="F34" s="779"/>
      <c r="G34" s="779"/>
      <c r="H34" s="779"/>
      <c r="I34" s="779"/>
      <c r="J34" s="779"/>
      <c r="K34" s="779"/>
      <c r="L34" s="779"/>
    </row>
    <row r="35" spans="1:16" ht="17.100000000000001" customHeight="1" x14ac:dyDescent="0.2">
      <c r="A35" s="779"/>
      <c r="B35" s="1901"/>
      <c r="C35" s="779"/>
      <c r="D35" s="779"/>
      <c r="E35" s="779"/>
      <c r="F35" s="779"/>
      <c r="G35" s="779"/>
      <c r="H35" s="779"/>
      <c r="I35" s="779"/>
      <c r="J35" s="779"/>
      <c r="K35" s="779"/>
      <c r="L35" s="779"/>
    </row>
    <row r="36" spans="1:16" ht="17.100000000000001" customHeight="1" x14ac:dyDescent="0.2">
      <c r="A36" s="779"/>
      <c r="B36" s="1721"/>
      <c r="C36" s="779"/>
      <c r="D36" s="779"/>
      <c r="E36" s="779"/>
      <c r="F36" s="779"/>
      <c r="G36" s="779"/>
      <c r="H36" s="779"/>
      <c r="I36" s="779"/>
      <c r="J36" s="779"/>
      <c r="K36" s="779"/>
      <c r="L36" s="779"/>
    </row>
    <row r="37" spans="1:16" ht="17.100000000000001" customHeight="1" x14ac:dyDescent="0.2">
      <c r="A37" s="779"/>
      <c r="B37" s="1704"/>
      <c r="C37" s="779"/>
      <c r="D37" s="779"/>
      <c r="E37" s="779"/>
      <c r="F37" s="779"/>
      <c r="G37" s="779"/>
      <c r="H37" s="779"/>
      <c r="I37" s="779"/>
      <c r="J37" s="779"/>
      <c r="K37" s="779"/>
      <c r="L37" s="779"/>
    </row>
    <row r="38" spans="1:16" ht="17.100000000000001" customHeight="1" x14ac:dyDescent="0.2">
      <c r="A38" s="779"/>
      <c r="B38" s="1704"/>
      <c r="C38" s="779"/>
      <c r="D38" s="779"/>
      <c r="E38" s="779"/>
      <c r="F38" s="779"/>
      <c r="G38" s="779"/>
      <c r="H38" s="779"/>
      <c r="I38" s="779"/>
      <c r="J38" s="779"/>
      <c r="K38" s="779"/>
      <c r="L38" s="779"/>
    </row>
    <row r="39" spans="1:16" ht="17.100000000000001" customHeight="1" x14ac:dyDescent="0.2">
      <c r="A39" s="779"/>
      <c r="B39" s="1704"/>
      <c r="C39" s="13"/>
      <c r="D39" s="13"/>
      <c r="E39" s="13"/>
      <c r="F39" s="13"/>
      <c r="G39" s="13"/>
      <c r="H39" s="13"/>
      <c r="I39" s="13"/>
      <c r="J39" s="13"/>
      <c r="K39" s="13"/>
      <c r="L39" s="779"/>
    </row>
    <row r="40" spans="1:16" ht="17.100000000000001" customHeight="1" x14ac:dyDescent="0.2">
      <c r="A40" s="779"/>
      <c r="B40" s="1704"/>
      <c r="C40" s="13"/>
      <c r="D40" s="13"/>
      <c r="E40" s="13"/>
      <c r="F40" s="13"/>
      <c r="G40" s="13"/>
      <c r="H40" s="13"/>
      <c r="I40" s="13"/>
      <c r="J40" s="13"/>
      <c r="K40" s="13"/>
      <c r="L40" s="779"/>
    </row>
    <row r="41" spans="1:16" ht="17.100000000000001" customHeight="1" x14ac:dyDescent="0.2">
      <c r="A41" s="779"/>
      <c r="B41" s="1704"/>
      <c r="C41" s="13"/>
      <c r="D41" s="13"/>
      <c r="E41" s="13"/>
      <c r="F41" s="13"/>
      <c r="G41" s="13"/>
      <c r="H41" s="13"/>
      <c r="I41" s="13"/>
      <c r="J41" s="1704"/>
      <c r="K41" s="13"/>
      <c r="L41" s="779"/>
    </row>
    <row r="42" spans="1:16" ht="17.100000000000001" customHeight="1" x14ac:dyDescent="0.2">
      <c r="A42" s="779"/>
      <c r="B42" s="1704"/>
      <c r="C42" s="1728"/>
      <c r="D42" s="1729"/>
      <c r="E42" s="1728"/>
      <c r="F42" s="1729"/>
      <c r="G42" s="1729"/>
      <c r="H42" s="1888" t="s">
        <v>714</v>
      </c>
      <c r="I42" s="1903"/>
      <c r="J42" s="1891" t="s">
        <v>715</v>
      </c>
      <c r="K42" s="1892"/>
      <c r="L42" s="1892"/>
      <c r="P42" s="1697"/>
    </row>
    <row r="43" spans="1:16" ht="17.100000000000001" customHeight="1" x14ac:dyDescent="0.2">
      <c r="A43" s="779"/>
      <c r="B43" s="1704"/>
      <c r="C43" s="1729"/>
      <c r="D43" s="1729"/>
      <c r="E43" s="1729"/>
      <c r="F43" s="1729"/>
      <c r="G43" s="1729"/>
      <c r="H43" s="1902"/>
      <c r="I43" s="1904"/>
      <c r="J43" s="1897"/>
      <c r="K43" s="1898"/>
      <c r="L43" s="1898"/>
    </row>
    <row r="44" spans="1:16" ht="17.100000000000001" customHeight="1" x14ac:dyDescent="0.2">
      <c r="B44" s="1706"/>
      <c r="C44" s="1888" t="s">
        <v>713</v>
      </c>
      <c r="D44" s="1888"/>
      <c r="E44" s="1888"/>
      <c r="F44" s="1888"/>
      <c r="G44" s="1888"/>
      <c r="H44" s="1888"/>
      <c r="I44" s="1888"/>
      <c r="J44" s="1893" t="s">
        <v>80</v>
      </c>
      <c r="K44" s="1894"/>
      <c r="L44" s="1894"/>
    </row>
    <row r="45" spans="1:16" ht="18" customHeight="1" x14ac:dyDescent="0.2">
      <c r="A45" s="1714"/>
      <c r="B45" s="1724"/>
      <c r="C45" s="1902"/>
      <c r="D45" s="1902"/>
      <c r="E45" s="1902"/>
      <c r="F45" s="1902"/>
      <c r="G45" s="1902"/>
      <c r="H45" s="1902"/>
      <c r="I45" s="1902"/>
      <c r="J45" s="1895"/>
      <c r="K45" s="1896"/>
      <c r="L45" s="1896"/>
    </row>
    <row r="46" spans="1:16" ht="17.100000000000001" customHeight="1" x14ac:dyDescent="0.2">
      <c r="B46" s="1706"/>
      <c r="C46" s="1728"/>
      <c r="D46" s="1729"/>
      <c r="E46" s="1729"/>
      <c r="F46" s="1729"/>
      <c r="G46" s="1729"/>
      <c r="H46" s="1729"/>
      <c r="I46" s="1887" t="s">
        <v>712</v>
      </c>
      <c r="J46" s="1889">
        <v>2017</v>
      </c>
      <c r="K46" s="1890"/>
      <c r="L46" s="1890"/>
    </row>
    <row r="47" spans="1:16" ht="17.100000000000001" customHeight="1" x14ac:dyDescent="0.2">
      <c r="B47" s="1705"/>
      <c r="C47" s="1729"/>
      <c r="D47" s="1729"/>
      <c r="E47" s="1729"/>
      <c r="F47" s="1729"/>
      <c r="G47" s="1729"/>
      <c r="H47" s="1729"/>
      <c r="I47" s="1888"/>
      <c r="J47" s="1891"/>
      <c r="K47" s="1892"/>
      <c r="L47" s="1892"/>
    </row>
    <row r="48" spans="1:16" ht="17.100000000000001" customHeight="1" x14ac:dyDescent="0.2">
      <c r="B48" s="1707"/>
      <c r="C48" s="13"/>
      <c r="D48" s="13"/>
      <c r="E48" s="13"/>
      <c r="F48" s="13"/>
      <c r="G48" s="13"/>
      <c r="H48" s="13"/>
      <c r="I48" s="13"/>
      <c r="J48" s="1721"/>
      <c r="K48" s="1726"/>
      <c r="L48" s="1727"/>
      <c r="O48" s="1708"/>
    </row>
    <row r="49" spans="2:12" ht="17.100000000000001" customHeight="1" x14ac:dyDescent="0.2">
      <c r="B49" s="1709"/>
      <c r="C49" s="779"/>
      <c r="D49" s="779"/>
      <c r="E49" s="779"/>
      <c r="F49" s="779"/>
      <c r="G49" s="779"/>
      <c r="H49" s="779"/>
      <c r="I49" s="779"/>
      <c r="J49" s="1718"/>
      <c r="K49" s="779"/>
      <c r="L49" s="779"/>
    </row>
    <row r="50" spans="2:12" ht="17.100000000000001" customHeight="1" x14ac:dyDescent="0.2">
      <c r="B50" s="779"/>
      <c r="C50" s="779"/>
      <c r="D50" s="779"/>
      <c r="E50" s="779"/>
      <c r="F50" s="779"/>
      <c r="G50" s="779"/>
      <c r="H50" s="779"/>
      <c r="I50" s="779"/>
      <c r="J50" s="1718"/>
      <c r="K50" s="779"/>
      <c r="L50" s="779"/>
    </row>
    <row r="51" spans="2:12" ht="17.100000000000001" customHeight="1" x14ac:dyDescent="0.2">
      <c r="B51" s="1710"/>
      <c r="C51" s="1710"/>
      <c r="D51" s="779"/>
      <c r="E51" s="779"/>
      <c r="F51" s="779"/>
      <c r="G51" s="779"/>
      <c r="H51" s="779"/>
      <c r="I51" s="779"/>
      <c r="J51" s="1718"/>
      <c r="K51" s="779"/>
      <c r="L51" s="779"/>
    </row>
    <row r="52" spans="2:12" ht="17.100000000000001" customHeight="1" x14ac:dyDescent="0.2">
      <c r="B52" s="1711"/>
      <c r="C52" s="779"/>
      <c r="D52" s="779"/>
      <c r="E52" s="779"/>
      <c r="F52" s="779"/>
      <c r="G52" s="779"/>
      <c r="H52" s="779"/>
      <c r="I52" s="779"/>
      <c r="J52" s="1718"/>
      <c r="K52" s="779"/>
      <c r="L52" s="779"/>
    </row>
    <row r="53" spans="2:12" ht="17.100000000000001" customHeight="1" x14ac:dyDescent="0.2"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</row>
    <row r="54" spans="2:12" ht="17.100000000000001" customHeight="1" x14ac:dyDescent="0.2"/>
    <row r="55" spans="2:12" ht="17.100000000000001" customHeight="1" x14ac:dyDescent="0.2">
      <c r="B55" s="779"/>
      <c r="J55" s="1712"/>
      <c r="K55" s="779"/>
    </row>
    <row r="56" spans="2:12" ht="17.100000000000001" customHeight="1" x14ac:dyDescent="0.2">
      <c r="B56" s="779"/>
      <c r="J56" s="1713"/>
      <c r="K56" s="779"/>
    </row>
    <row r="57" spans="2:12" ht="17.100000000000001" customHeight="1" x14ac:dyDescent="0.2">
      <c r="B57" s="779"/>
      <c r="J57" s="1713"/>
      <c r="K57" s="779"/>
    </row>
    <row r="58" spans="2:12" ht="17.100000000000001" customHeight="1" x14ac:dyDescent="0.2">
      <c r="B58" s="779"/>
      <c r="J58" s="1713"/>
      <c r="K58" s="779"/>
    </row>
    <row r="59" spans="2:12" ht="12.95" customHeight="1" x14ac:dyDescent="0.2"/>
    <row r="60" spans="2:12" ht="12.95" customHeight="1" x14ac:dyDescent="0.2"/>
    <row r="61" spans="2:12" ht="12.95" customHeight="1" x14ac:dyDescent="0.2"/>
    <row r="62" spans="2:12" ht="12.95" customHeight="1" x14ac:dyDescent="0.2"/>
    <row r="63" spans="2:12" ht="12.95" customHeight="1" x14ac:dyDescent="0.2"/>
  </sheetData>
  <mergeCells count="8">
    <mergeCell ref="I46:I47"/>
    <mergeCell ref="J46:L47"/>
    <mergeCell ref="J44:L45"/>
    <mergeCell ref="J42:L43"/>
    <mergeCell ref="B2:D2"/>
    <mergeCell ref="B15:B35"/>
    <mergeCell ref="C44:I45"/>
    <mergeCell ref="H42:I4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3"/>
  <sheetViews>
    <sheetView view="pageBreakPreview" zoomScaleNormal="100" zoomScaleSheetLayoutView="100" workbookViewId="0"/>
  </sheetViews>
  <sheetFormatPr defaultRowHeight="12.75" x14ac:dyDescent="0.2"/>
  <cols>
    <col min="1" max="1" width="10.28515625" style="274" customWidth="1"/>
    <col min="2" max="2" width="6" style="274" customWidth="1"/>
    <col min="3" max="17" width="7.7109375" style="274" customWidth="1"/>
    <col min="18" max="18" width="1.7109375" style="274" customWidth="1"/>
    <col min="19" max="20" width="9.140625" style="274"/>
    <col min="21" max="23" width="12.7109375" style="274" customWidth="1"/>
    <col min="24" max="16384" width="9.140625" style="274"/>
  </cols>
  <sheetData>
    <row r="2" spans="1:29" ht="16.5" customHeight="1" thickBot="1" x14ac:dyDescent="0.3">
      <c r="A2" s="1965" t="s">
        <v>535</v>
      </c>
      <c r="B2" s="1965"/>
      <c r="C2" s="1965"/>
      <c r="D2" s="1965"/>
      <c r="E2" s="1965"/>
      <c r="F2" s="1965"/>
      <c r="G2" s="1965"/>
      <c r="H2" s="1965"/>
      <c r="I2" s="1965"/>
      <c r="J2" s="1965"/>
      <c r="K2" s="1965"/>
      <c r="L2" s="1965"/>
      <c r="M2" s="1965"/>
      <c r="N2" s="1965"/>
      <c r="O2" s="1965"/>
      <c r="P2" s="1965"/>
      <c r="Q2" s="1964" t="s">
        <v>536</v>
      </c>
      <c r="R2" s="1964"/>
    </row>
    <row r="3" spans="1:29" ht="6" customHeight="1" x14ac:dyDescent="0.25"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75"/>
    </row>
    <row r="4" spans="1:29" ht="6" customHeight="1" x14ac:dyDescent="0.25"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75"/>
    </row>
    <row r="5" spans="1:29" ht="30" customHeight="1" x14ac:dyDescent="0.25">
      <c r="B5" s="496"/>
      <c r="C5" s="1958" t="s">
        <v>532</v>
      </c>
      <c r="D5" s="1959"/>
      <c r="E5" s="1959"/>
      <c r="F5" s="1959"/>
      <c r="G5" s="1960"/>
      <c r="H5" s="1958" t="s">
        <v>533</v>
      </c>
      <c r="I5" s="1959"/>
      <c r="J5" s="1959"/>
      <c r="K5" s="1959"/>
      <c r="L5" s="1960"/>
      <c r="M5" s="1961" t="s">
        <v>410</v>
      </c>
      <c r="N5" s="1962"/>
      <c r="O5" s="1962"/>
      <c r="P5" s="1962"/>
      <c r="Q5" s="1963"/>
      <c r="T5" s="276"/>
      <c r="U5" s="286"/>
      <c r="V5" s="531"/>
      <c r="W5" s="531"/>
      <c r="X5" s="276"/>
    </row>
    <row r="6" spans="1:29" ht="12" customHeight="1" x14ac:dyDescent="0.25">
      <c r="A6" s="622"/>
      <c r="B6" s="1054" t="s">
        <v>77</v>
      </c>
      <c r="C6" s="1632" t="s">
        <v>406</v>
      </c>
      <c r="D6" s="1633" t="s">
        <v>407</v>
      </c>
      <c r="E6" s="1628" t="s">
        <v>408</v>
      </c>
      <c r="F6" s="245" t="s">
        <v>409</v>
      </c>
      <c r="G6" s="778" t="s">
        <v>38</v>
      </c>
      <c r="H6" s="1632" t="str">
        <f>C6</f>
        <v>Německo</v>
      </c>
      <c r="I6" s="1633" t="str">
        <f>D6</f>
        <v>Slovensko</v>
      </c>
      <c r="J6" s="1628" t="str">
        <f>E6</f>
        <v>Polsko</v>
      </c>
      <c r="K6" s="1628" t="str">
        <f>F6</f>
        <v>Rakousko</v>
      </c>
      <c r="L6" s="778" t="str">
        <f>G6</f>
        <v>celkem</v>
      </c>
      <c r="M6" s="1632" t="str">
        <f>C6</f>
        <v>Německo</v>
      </c>
      <c r="N6" s="1633" t="str">
        <f>D6</f>
        <v>Slovensko</v>
      </c>
      <c r="O6" s="1628" t="str">
        <f>E6</f>
        <v>Polsko</v>
      </c>
      <c r="P6" s="1628" t="str">
        <f>F6</f>
        <v>Rakousko</v>
      </c>
      <c r="Q6" s="778" t="s">
        <v>38</v>
      </c>
      <c r="R6" s="1020"/>
      <c r="S6" s="1018"/>
      <c r="T6" s="1017"/>
      <c r="U6" s="1019"/>
      <c r="V6" s="1019"/>
      <c r="W6" s="531"/>
      <c r="X6" s="1016"/>
    </row>
    <row r="7" spans="1:29" ht="12.95" customHeight="1" x14ac:dyDescent="0.25">
      <c r="A7" s="1966" t="s">
        <v>551</v>
      </c>
      <c r="B7" s="1373">
        <v>2008</v>
      </c>
      <c r="C7" s="1518">
        <v>6153.248612692395</v>
      </c>
      <c r="D7" s="1250">
        <v>30217.908387307602</v>
      </c>
      <c r="E7" s="1250">
        <v>0</v>
      </c>
      <c r="F7" s="1634">
        <v>0</v>
      </c>
      <c r="G7" s="1635">
        <f>SUM(C7:F7)</f>
        <v>36371.156999999999</v>
      </c>
      <c r="H7" s="1518">
        <v>27678.925000000003</v>
      </c>
      <c r="I7" s="1250">
        <v>0</v>
      </c>
      <c r="J7" s="1250">
        <v>0</v>
      </c>
      <c r="K7" s="1250">
        <v>22.78</v>
      </c>
      <c r="L7" s="1635">
        <f>SUM(H7:K7)</f>
        <v>27701.705000000002</v>
      </c>
      <c r="M7" s="1518">
        <f>C7-H7</f>
        <v>-21525.676387307609</v>
      </c>
      <c r="N7" s="1250">
        <f t="shared" ref="N7:P7" si="0">D7-I7</f>
        <v>30217.908387307602</v>
      </c>
      <c r="O7" s="1250">
        <f t="shared" si="0"/>
        <v>0</v>
      </c>
      <c r="P7" s="1250">
        <f t="shared" si="0"/>
        <v>-22.78</v>
      </c>
      <c r="Q7" s="1636">
        <f>G7-L7</f>
        <v>8669.4519999999975</v>
      </c>
      <c r="R7" s="1062"/>
      <c r="S7" s="1616"/>
      <c r="T7" s="1805"/>
      <c r="U7" s="1023"/>
      <c r="V7" s="1023"/>
      <c r="W7" s="531"/>
      <c r="X7" s="1016"/>
      <c r="Y7" s="775"/>
      <c r="Z7" s="775"/>
      <c r="AB7" s="775"/>
      <c r="AC7" s="775"/>
    </row>
    <row r="8" spans="1:29" ht="12.95" customHeight="1" x14ac:dyDescent="0.25">
      <c r="A8" s="1967"/>
      <c r="B8" s="1239">
        <v>2009</v>
      </c>
      <c r="C8" s="1285">
        <v>9641.7954715041433</v>
      </c>
      <c r="D8" s="220">
        <v>24808.21052849586</v>
      </c>
      <c r="E8" s="220">
        <v>0</v>
      </c>
      <c r="F8" s="1637">
        <v>0</v>
      </c>
      <c r="G8" s="1638">
        <f t="shared" ref="G8:G15" si="1">SUM(C8:F8)</f>
        <v>34450.006000000001</v>
      </c>
      <c r="H8" s="1285">
        <v>25228.460693975223</v>
      </c>
      <c r="I8" s="220">
        <v>550.6527108270335</v>
      </c>
      <c r="J8" s="220">
        <v>0</v>
      </c>
      <c r="K8" s="220">
        <v>29.361595197740115</v>
      </c>
      <c r="L8" s="1638">
        <f t="shared" ref="L8:L16" si="2">SUM(H8:K8)</f>
        <v>25808.474999999999</v>
      </c>
      <c r="M8" s="1285">
        <f t="shared" ref="M8:M16" si="3">C8-H8</f>
        <v>-15586.66522247108</v>
      </c>
      <c r="N8" s="220">
        <f t="shared" ref="N8:N16" si="4">D8-I8</f>
        <v>24257.557817668825</v>
      </c>
      <c r="O8" s="220">
        <f t="shared" ref="O8:O16" si="5">E8-J8</f>
        <v>0</v>
      </c>
      <c r="P8" s="220">
        <f t="shared" ref="P8:P16" si="6">F8-K8</f>
        <v>-29.361595197740115</v>
      </c>
      <c r="Q8" s="1639">
        <f t="shared" ref="Q8:Q16" si="7">G8-L8</f>
        <v>8641.5310000000027</v>
      </c>
      <c r="R8" s="1068"/>
      <c r="S8" s="1616"/>
      <c r="T8" s="1805"/>
      <c r="U8" s="1021"/>
      <c r="V8" s="1021"/>
      <c r="W8" s="532"/>
      <c r="X8" s="1016"/>
      <c r="Y8" s="775"/>
      <c r="Z8" s="775"/>
      <c r="AB8" s="775"/>
      <c r="AC8" s="775"/>
    </row>
    <row r="9" spans="1:29" ht="12.95" customHeight="1" x14ac:dyDescent="0.25">
      <c r="A9" s="1967"/>
      <c r="B9" s="1374">
        <v>2010</v>
      </c>
      <c r="C9" s="1518">
        <v>7705.1062551438981</v>
      </c>
      <c r="D9" s="1250">
        <v>32708.268744856105</v>
      </c>
      <c r="E9" s="1250">
        <v>0</v>
      </c>
      <c r="F9" s="1634">
        <v>0</v>
      </c>
      <c r="G9" s="1635">
        <f t="shared" si="1"/>
        <v>40413.375</v>
      </c>
      <c r="H9" s="1518">
        <v>27839.077023290345</v>
      </c>
      <c r="I9" s="1250">
        <v>4168.2259767096539</v>
      </c>
      <c r="J9" s="1250">
        <v>0.28199999999999997</v>
      </c>
      <c r="K9" s="1250">
        <v>55.036999999999999</v>
      </c>
      <c r="L9" s="1635">
        <f t="shared" si="2"/>
        <v>32062.621999999999</v>
      </c>
      <c r="M9" s="1518">
        <f t="shared" si="3"/>
        <v>-20133.970768146446</v>
      </c>
      <c r="N9" s="1250">
        <f t="shared" si="4"/>
        <v>28540.04276814645</v>
      </c>
      <c r="O9" s="1250">
        <f t="shared" si="5"/>
        <v>-0.28199999999999997</v>
      </c>
      <c r="P9" s="1250">
        <f t="shared" si="6"/>
        <v>-55.036999999999999</v>
      </c>
      <c r="Q9" s="1636">
        <f t="shared" si="7"/>
        <v>8350.7530000000006</v>
      </c>
      <c r="R9" s="1068"/>
      <c r="S9" s="1616"/>
      <c r="T9" s="1805"/>
      <c r="U9" s="1021"/>
      <c r="V9" s="1021"/>
      <c r="W9" s="276"/>
      <c r="X9" s="1016"/>
      <c r="Y9" s="775"/>
      <c r="Z9" s="775"/>
      <c r="AB9" s="775"/>
      <c r="AC9" s="775"/>
    </row>
    <row r="10" spans="1:29" ht="12.95" customHeight="1" x14ac:dyDescent="0.25">
      <c r="A10" s="1967"/>
      <c r="B10" s="1239">
        <v>2011</v>
      </c>
      <c r="C10" s="1285">
        <v>9456.0570797640412</v>
      </c>
      <c r="D10" s="220">
        <v>29540.573520235965</v>
      </c>
      <c r="E10" s="220">
        <v>0</v>
      </c>
      <c r="F10" s="1637">
        <v>0</v>
      </c>
      <c r="G10" s="1638">
        <f t="shared" si="1"/>
        <v>38996.630600000004</v>
      </c>
      <c r="H10" s="1285">
        <v>26966.557255150732</v>
      </c>
      <c r="I10" s="220">
        <v>2600.6677683756993</v>
      </c>
      <c r="J10" s="220">
        <v>223.72019299999999</v>
      </c>
      <c r="K10" s="220">
        <v>51.685902453737484</v>
      </c>
      <c r="L10" s="1638">
        <f t="shared" si="2"/>
        <v>29842.631118980171</v>
      </c>
      <c r="M10" s="1285">
        <f t="shared" si="3"/>
        <v>-17510.500175386689</v>
      </c>
      <c r="N10" s="220">
        <f t="shared" si="4"/>
        <v>26939.905751860264</v>
      </c>
      <c r="O10" s="220">
        <f t="shared" si="5"/>
        <v>-223.72019299999999</v>
      </c>
      <c r="P10" s="220">
        <f t="shared" si="6"/>
        <v>-51.685902453737484</v>
      </c>
      <c r="Q10" s="1639">
        <f t="shared" si="7"/>
        <v>9153.9994810198332</v>
      </c>
      <c r="R10" s="1068"/>
      <c r="S10" s="1616"/>
      <c r="T10" s="1805"/>
      <c r="U10" s="1021"/>
      <c r="V10" s="1021"/>
      <c r="W10" s="276"/>
      <c r="X10" s="1016"/>
      <c r="Y10" s="775"/>
      <c r="Z10" s="775"/>
      <c r="AB10" s="775"/>
      <c r="AC10" s="775"/>
    </row>
    <row r="11" spans="1:29" ht="12.95" customHeight="1" x14ac:dyDescent="0.25">
      <c r="A11" s="1967"/>
      <c r="B11" s="1374">
        <v>2012</v>
      </c>
      <c r="C11" s="1518">
        <v>21569.867699999995</v>
      </c>
      <c r="D11" s="1250">
        <v>18168.370599999998</v>
      </c>
      <c r="E11" s="1250">
        <v>0</v>
      </c>
      <c r="F11" s="1634">
        <v>0</v>
      </c>
      <c r="G11" s="1635">
        <f t="shared" si="1"/>
        <v>39738.238299999997</v>
      </c>
      <c r="H11" s="1518">
        <v>24407.6957</v>
      </c>
      <c r="I11" s="1250">
        <v>7260.0204999999987</v>
      </c>
      <c r="J11" s="1250">
        <v>599.99756932540424</v>
      </c>
      <c r="K11" s="1250">
        <v>6.7504306745899756</v>
      </c>
      <c r="L11" s="1635">
        <f t="shared" si="2"/>
        <v>32274.464199999995</v>
      </c>
      <c r="M11" s="1518">
        <f t="shared" si="3"/>
        <v>-2837.828000000005</v>
      </c>
      <c r="N11" s="1250">
        <f t="shared" si="4"/>
        <v>10908.3501</v>
      </c>
      <c r="O11" s="1250">
        <f t="shared" si="5"/>
        <v>-599.99756932540424</v>
      </c>
      <c r="P11" s="1250">
        <f t="shared" si="6"/>
        <v>-6.7504306745899756</v>
      </c>
      <c r="Q11" s="1636">
        <f t="shared" si="7"/>
        <v>7463.7741000000024</v>
      </c>
      <c r="R11" s="1068"/>
      <c r="S11" s="1616"/>
      <c r="T11" s="1805"/>
      <c r="U11" s="1024"/>
      <c r="V11" s="1023"/>
      <c r="W11" s="530"/>
      <c r="X11" s="1016"/>
      <c r="Y11" s="775"/>
      <c r="Z11" s="775"/>
      <c r="AB11" s="775"/>
      <c r="AC11" s="775"/>
    </row>
    <row r="12" spans="1:29" ht="12.95" customHeight="1" x14ac:dyDescent="0.25">
      <c r="A12" s="1967"/>
      <c r="B12" s="1239">
        <v>2013</v>
      </c>
      <c r="C12" s="1285">
        <v>31484.850992683652</v>
      </c>
      <c r="D12" s="220">
        <v>12063.874336402767</v>
      </c>
      <c r="E12" s="1426">
        <v>0</v>
      </c>
      <c r="F12" s="1640">
        <v>0</v>
      </c>
      <c r="G12" s="1638">
        <f t="shared" si="1"/>
        <v>43548.725329086417</v>
      </c>
      <c r="H12" s="1285">
        <v>28960.214886600494</v>
      </c>
      <c r="I12" s="220">
        <v>5522.0406468739557</v>
      </c>
      <c r="J12" s="220">
        <v>595.20243089382916</v>
      </c>
      <c r="K12" s="220">
        <v>0</v>
      </c>
      <c r="L12" s="1638">
        <f t="shared" si="2"/>
        <v>35077.457964368274</v>
      </c>
      <c r="M12" s="1285">
        <f t="shared" si="3"/>
        <v>2524.6361060831587</v>
      </c>
      <c r="N12" s="220">
        <f t="shared" si="4"/>
        <v>6541.8336895288112</v>
      </c>
      <c r="O12" s="220">
        <f t="shared" si="5"/>
        <v>-595.20243089382916</v>
      </c>
      <c r="P12" s="220">
        <f t="shared" si="6"/>
        <v>0</v>
      </c>
      <c r="Q12" s="1639">
        <f t="shared" si="7"/>
        <v>8471.2673647181437</v>
      </c>
      <c r="R12" s="1068"/>
      <c r="S12" s="1616"/>
      <c r="T12" s="1805"/>
      <c r="U12" s="1021"/>
      <c r="V12" s="1021"/>
      <c r="W12" s="276"/>
      <c r="X12" s="1016"/>
      <c r="Y12" s="775"/>
      <c r="Z12" s="775"/>
      <c r="AB12" s="775"/>
      <c r="AC12" s="775"/>
    </row>
    <row r="13" spans="1:29" ht="12.95" customHeight="1" x14ac:dyDescent="0.25">
      <c r="A13" s="1967"/>
      <c r="B13" s="1374">
        <v>2014</v>
      </c>
      <c r="C13" s="1518">
        <v>36041.816490405341</v>
      </c>
      <c r="D13" s="1250">
        <v>498.92663820769997</v>
      </c>
      <c r="E13" s="1641">
        <v>0</v>
      </c>
      <c r="F13" s="1642">
        <v>0</v>
      </c>
      <c r="G13" s="1635">
        <f t="shared" si="1"/>
        <v>36540.743128613038</v>
      </c>
      <c r="H13" s="1518">
        <v>19445.680430693461</v>
      </c>
      <c r="I13" s="1250">
        <v>9425.6564325856016</v>
      </c>
      <c r="J13" s="1250">
        <v>420.06924781095051</v>
      </c>
      <c r="K13" s="1250">
        <v>0</v>
      </c>
      <c r="L13" s="1635">
        <f t="shared" si="2"/>
        <v>29291.406111090015</v>
      </c>
      <c r="M13" s="1518">
        <f t="shared" si="3"/>
        <v>16596.13605971188</v>
      </c>
      <c r="N13" s="1250">
        <f t="shared" si="4"/>
        <v>-8926.7297943779013</v>
      </c>
      <c r="O13" s="1250">
        <f t="shared" si="5"/>
        <v>-420.06924781095051</v>
      </c>
      <c r="P13" s="1250">
        <f t="shared" si="6"/>
        <v>0</v>
      </c>
      <c r="Q13" s="1636">
        <f t="shared" si="7"/>
        <v>7249.337017523023</v>
      </c>
      <c r="R13" s="1068"/>
      <c r="S13" s="1616"/>
      <c r="T13" s="1805"/>
      <c r="U13" s="1022"/>
      <c r="V13" s="1022"/>
      <c r="X13" s="1016"/>
      <c r="Y13" s="775"/>
      <c r="Z13" s="775"/>
      <c r="AB13" s="775"/>
      <c r="AC13" s="775"/>
    </row>
    <row r="14" spans="1:29" ht="12.95" customHeight="1" x14ac:dyDescent="0.25">
      <c r="A14" s="1967"/>
      <c r="B14" s="1239">
        <v>2015</v>
      </c>
      <c r="C14" s="1285">
        <v>35668.352425516699</v>
      </c>
      <c r="D14" s="220">
        <v>13.3220516438</v>
      </c>
      <c r="E14" s="1426">
        <v>0</v>
      </c>
      <c r="F14" s="1640">
        <v>0</v>
      </c>
      <c r="G14" s="1638">
        <f t="shared" si="1"/>
        <v>35681.674477160501</v>
      </c>
      <c r="H14" s="1285">
        <v>17255.655977554401</v>
      </c>
      <c r="I14" s="220">
        <v>10934.865928601199</v>
      </c>
      <c r="J14" s="220">
        <v>17.349299321276735</v>
      </c>
      <c r="K14" s="220">
        <v>0</v>
      </c>
      <c r="L14" s="1638">
        <f t="shared" si="2"/>
        <v>28207.871205476877</v>
      </c>
      <c r="M14" s="1285">
        <f t="shared" si="3"/>
        <v>18412.696447962298</v>
      </c>
      <c r="N14" s="220">
        <f t="shared" si="4"/>
        <v>-10921.543876957399</v>
      </c>
      <c r="O14" s="220">
        <f t="shared" si="5"/>
        <v>-17.349299321276735</v>
      </c>
      <c r="P14" s="220">
        <f t="shared" si="6"/>
        <v>0</v>
      </c>
      <c r="Q14" s="1639">
        <f t="shared" si="7"/>
        <v>7473.8032716836242</v>
      </c>
      <c r="R14" s="1068"/>
      <c r="S14" s="1616"/>
      <c r="T14" s="1805"/>
      <c r="U14" s="1022"/>
      <c r="V14" s="1022"/>
      <c r="X14" s="1016"/>
      <c r="Y14" s="775"/>
      <c r="Z14" s="775"/>
      <c r="AB14" s="775"/>
      <c r="AC14" s="775"/>
    </row>
    <row r="15" spans="1:29" ht="12.95" customHeight="1" x14ac:dyDescent="0.25">
      <c r="A15" s="1967"/>
      <c r="B15" s="1374">
        <v>2016</v>
      </c>
      <c r="C15" s="1643">
        <v>32326.028315238218</v>
      </c>
      <c r="D15" s="1641">
        <v>1648.6281678393757</v>
      </c>
      <c r="E15" s="1641">
        <v>0</v>
      </c>
      <c r="F15" s="1642">
        <v>0</v>
      </c>
      <c r="G15" s="1635">
        <f t="shared" si="1"/>
        <v>33974.656483077597</v>
      </c>
      <c r="H15" s="1643">
        <v>23167.632847425382</v>
      </c>
      <c r="I15" s="1641">
        <v>2677.8833210831585</v>
      </c>
      <c r="J15" s="1641">
        <v>6.0604394373939252</v>
      </c>
      <c r="K15" s="1641">
        <v>0</v>
      </c>
      <c r="L15" s="1635">
        <f>SUM(H15:K15)</f>
        <v>25851.576607945935</v>
      </c>
      <c r="M15" s="1518">
        <f t="shared" si="3"/>
        <v>9158.3954678128357</v>
      </c>
      <c r="N15" s="1250">
        <f t="shared" si="4"/>
        <v>-1029.2551532437828</v>
      </c>
      <c r="O15" s="1250">
        <f t="shared" si="5"/>
        <v>-6.0604394373939252</v>
      </c>
      <c r="P15" s="1250">
        <f t="shared" si="6"/>
        <v>0</v>
      </c>
      <c r="Q15" s="1636">
        <f t="shared" si="7"/>
        <v>8123.0798751316615</v>
      </c>
      <c r="R15" s="1063"/>
      <c r="S15" s="1616"/>
      <c r="T15" s="1805"/>
      <c r="U15" s="1022"/>
      <c r="V15" s="1022"/>
      <c r="X15" s="1016"/>
      <c r="Y15" s="775"/>
      <c r="Z15" s="775"/>
      <c r="AB15" s="775"/>
      <c r="AC15" s="775"/>
    </row>
    <row r="16" spans="1:29" ht="12.95" customHeight="1" thickBot="1" x14ac:dyDescent="0.3">
      <c r="A16" s="1968"/>
      <c r="B16" s="1375">
        <v>2017</v>
      </c>
      <c r="C16" s="1644">
        <v>34749.522928376326</v>
      </c>
      <c r="D16" s="1645">
        <v>259.66897457537715</v>
      </c>
      <c r="E16" s="1645">
        <v>0</v>
      </c>
      <c r="F16" s="1646">
        <v>0</v>
      </c>
      <c r="G16" s="1647">
        <f>SUM(C16:F16)</f>
        <v>35009.191902951701</v>
      </c>
      <c r="H16" s="1648">
        <v>22628.825565408137</v>
      </c>
      <c r="I16" s="1649">
        <v>3372.3352705981647</v>
      </c>
      <c r="J16" s="1649">
        <v>118.0526715530339</v>
      </c>
      <c r="K16" s="1645">
        <v>0.90380112489671616</v>
      </c>
      <c r="L16" s="1647">
        <f t="shared" si="2"/>
        <v>26120.117308684228</v>
      </c>
      <c r="M16" s="1650">
        <f t="shared" si="3"/>
        <v>12120.697362968189</v>
      </c>
      <c r="N16" s="1651">
        <f t="shared" si="4"/>
        <v>-3112.6662960227877</v>
      </c>
      <c r="O16" s="1651">
        <f t="shared" si="5"/>
        <v>-118.0526715530339</v>
      </c>
      <c r="P16" s="1651">
        <f t="shared" si="6"/>
        <v>-0.90380112489671616</v>
      </c>
      <c r="Q16" s="1652">
        <f t="shared" si="7"/>
        <v>8889.074594267473</v>
      </c>
      <c r="R16" s="1067"/>
      <c r="S16" s="1616"/>
      <c r="T16" s="1805"/>
      <c r="U16" s="1022"/>
      <c r="V16" s="1022"/>
      <c r="X16" s="1016"/>
      <c r="Y16" s="775"/>
      <c r="Z16" s="775"/>
      <c r="AB16" s="775"/>
      <c r="AC16" s="775"/>
    </row>
    <row r="17" spans="1:29" ht="12.95" customHeight="1" x14ac:dyDescent="0.25">
      <c r="A17" s="1969" t="s">
        <v>62</v>
      </c>
      <c r="B17" s="1376">
        <v>2008</v>
      </c>
      <c r="C17" s="433">
        <v>68749.442984223686</v>
      </c>
      <c r="D17" s="38">
        <v>315163.77576798701</v>
      </c>
      <c r="E17" s="38">
        <v>0</v>
      </c>
      <c r="F17" s="1653">
        <v>0</v>
      </c>
      <c r="G17" s="1351">
        <f>SUM(C17:F17)</f>
        <v>383913.21875221073</v>
      </c>
      <c r="H17" s="433">
        <v>292153.79895221069</v>
      </c>
      <c r="I17" s="38">
        <v>0</v>
      </c>
      <c r="J17" s="38">
        <v>0</v>
      </c>
      <c r="K17" s="38">
        <v>240.06180000000001</v>
      </c>
      <c r="L17" s="1351">
        <f>SUM(H17:K17)</f>
        <v>292393.86075221072</v>
      </c>
      <c r="M17" s="433">
        <f>C17-H17</f>
        <v>-223404.35596798701</v>
      </c>
      <c r="N17" s="38">
        <f t="shared" ref="N17:N26" si="8">D17-I17</f>
        <v>315163.77576798701</v>
      </c>
      <c r="O17" s="38">
        <f t="shared" ref="O17:O26" si="9">E17-J17</f>
        <v>0</v>
      </c>
      <c r="P17" s="38">
        <f t="shared" ref="P17:P26" si="10">F17-K17</f>
        <v>-240.06180000000001</v>
      </c>
      <c r="Q17" s="1350">
        <f t="shared" ref="Q17:Q26" si="11">G17-L17</f>
        <v>91519.358000000007</v>
      </c>
      <c r="R17" s="276"/>
      <c r="S17" s="1016"/>
      <c r="T17" s="1806"/>
      <c r="U17" s="1021"/>
      <c r="V17" s="1022"/>
      <c r="X17" s="1016"/>
      <c r="Y17" s="775"/>
      <c r="Z17" s="775"/>
      <c r="AB17" s="775"/>
      <c r="AC17" s="775"/>
    </row>
    <row r="18" spans="1:29" ht="12.95" customHeight="1" x14ac:dyDescent="0.25">
      <c r="A18" s="1969"/>
      <c r="B18" s="1239">
        <v>2009</v>
      </c>
      <c r="C18" s="1285">
        <v>101628.63210900653</v>
      </c>
      <c r="D18" s="220">
        <v>262977.16089099355</v>
      </c>
      <c r="E18" s="220">
        <v>0</v>
      </c>
      <c r="F18" s="1637">
        <v>0</v>
      </c>
      <c r="G18" s="1638">
        <f t="shared" ref="G18:G26" si="12">SUM(C18:F18)</f>
        <v>364605.79300000006</v>
      </c>
      <c r="H18" s="1285">
        <v>267049.32619400008</v>
      </c>
      <c r="I18" s="220">
        <v>5781.3276649999998</v>
      </c>
      <c r="J18" s="220">
        <v>0</v>
      </c>
      <c r="K18" s="220">
        <v>311.82014099999998</v>
      </c>
      <c r="L18" s="1638">
        <f t="shared" ref="L18:L26" si="13">SUM(H18:K18)</f>
        <v>273142.47400000005</v>
      </c>
      <c r="M18" s="1285">
        <f t="shared" ref="M18:M26" si="14">C18-H18</f>
        <v>-165420.69408499356</v>
      </c>
      <c r="N18" s="220">
        <f t="shared" si="8"/>
        <v>257195.83322599356</v>
      </c>
      <c r="O18" s="220">
        <f t="shared" si="9"/>
        <v>0</v>
      </c>
      <c r="P18" s="220">
        <f t="shared" si="10"/>
        <v>-311.82014099999998</v>
      </c>
      <c r="Q18" s="1639">
        <f t="shared" si="11"/>
        <v>91463.319000000018</v>
      </c>
      <c r="R18" s="619"/>
      <c r="S18" s="1016"/>
      <c r="T18" s="1806"/>
      <c r="U18" s="1021"/>
      <c r="V18" s="1022"/>
      <c r="X18" s="1016"/>
      <c r="Y18" s="775"/>
      <c r="Z18" s="775"/>
      <c r="AB18" s="775"/>
      <c r="AC18" s="775"/>
    </row>
    <row r="19" spans="1:29" ht="12.95" customHeight="1" x14ac:dyDescent="0.25">
      <c r="A19" s="1969"/>
      <c r="B19" s="1373">
        <v>2010</v>
      </c>
      <c r="C19" s="1518">
        <v>81280.010320093701</v>
      </c>
      <c r="D19" s="1250">
        <v>346594.45967990626</v>
      </c>
      <c r="E19" s="1250">
        <v>0</v>
      </c>
      <c r="F19" s="1634">
        <v>0</v>
      </c>
      <c r="G19" s="1635">
        <f t="shared" si="12"/>
        <v>427874.47</v>
      </c>
      <c r="H19" s="1518">
        <v>294685.92895699997</v>
      </c>
      <c r="I19" s="1250">
        <v>44175.348829999995</v>
      </c>
      <c r="J19" s="1250">
        <v>2.9980000000000002</v>
      </c>
      <c r="K19" s="1250">
        <v>584.70600000000002</v>
      </c>
      <c r="L19" s="1635">
        <f t="shared" si="13"/>
        <v>339448.98178699997</v>
      </c>
      <c r="M19" s="1518">
        <f t="shared" si="14"/>
        <v>-213405.91863690625</v>
      </c>
      <c r="N19" s="1250">
        <f t="shared" si="8"/>
        <v>302419.11084990628</v>
      </c>
      <c r="O19" s="1250">
        <f t="shared" si="9"/>
        <v>-2.9980000000000002</v>
      </c>
      <c r="P19" s="1250">
        <f t="shared" si="10"/>
        <v>-584.70600000000002</v>
      </c>
      <c r="Q19" s="1636">
        <f t="shared" si="11"/>
        <v>88425.488213000004</v>
      </c>
      <c r="R19" s="619"/>
      <c r="S19" s="1016"/>
      <c r="T19" s="1806"/>
      <c r="U19" s="1021"/>
      <c r="V19" s="1022"/>
      <c r="X19" s="1016"/>
      <c r="Y19" s="775"/>
      <c r="Z19" s="775"/>
      <c r="AB19" s="775"/>
      <c r="AC19" s="775"/>
    </row>
    <row r="20" spans="1:29" ht="12.95" customHeight="1" x14ac:dyDescent="0.25">
      <c r="A20" s="1969"/>
      <c r="B20" s="1239">
        <v>2011</v>
      </c>
      <c r="C20" s="1285">
        <v>99778.922748248195</v>
      </c>
      <c r="D20" s="220">
        <v>313286.55385175179</v>
      </c>
      <c r="E20" s="220">
        <v>0</v>
      </c>
      <c r="F20" s="1637">
        <v>0</v>
      </c>
      <c r="G20" s="1638">
        <f t="shared" si="12"/>
        <v>413065.47659999999</v>
      </c>
      <c r="H20" s="1285">
        <v>285555.11334828997</v>
      </c>
      <c r="I20" s="220">
        <v>27602.89732</v>
      </c>
      <c r="J20" s="220">
        <v>2372.14626</v>
      </c>
      <c r="K20" s="220">
        <v>549.17107170999998</v>
      </c>
      <c r="L20" s="1638">
        <f t="shared" si="13"/>
        <v>316079.32799999998</v>
      </c>
      <c r="M20" s="1285">
        <f t="shared" si="14"/>
        <v>-185776.19060004177</v>
      </c>
      <c r="N20" s="220">
        <f t="shared" si="8"/>
        <v>285683.6565317518</v>
      </c>
      <c r="O20" s="220">
        <f t="shared" si="9"/>
        <v>-2372.14626</v>
      </c>
      <c r="P20" s="220">
        <f t="shared" si="10"/>
        <v>-549.17107170999998</v>
      </c>
      <c r="Q20" s="1639">
        <f t="shared" si="11"/>
        <v>96986.148600000015</v>
      </c>
      <c r="R20" s="619"/>
      <c r="S20" s="1016"/>
      <c r="T20" s="1806"/>
      <c r="U20" s="1021"/>
      <c r="V20" s="1022"/>
      <c r="X20" s="1016"/>
      <c r="Y20" s="775"/>
      <c r="Z20" s="775"/>
      <c r="AB20" s="775"/>
      <c r="AC20" s="775"/>
    </row>
    <row r="21" spans="1:29" ht="12.95" customHeight="1" x14ac:dyDescent="0.25">
      <c r="A21" s="1969"/>
      <c r="B21" s="1373">
        <v>2012</v>
      </c>
      <c r="C21" s="1518">
        <v>227495.37578900007</v>
      </c>
      <c r="D21" s="1250">
        <v>193223.35860000001</v>
      </c>
      <c r="E21" s="1250">
        <v>0</v>
      </c>
      <c r="F21" s="1634">
        <v>0</v>
      </c>
      <c r="G21" s="1635">
        <f t="shared" si="12"/>
        <v>420718.73438900011</v>
      </c>
      <c r="H21" s="1518">
        <v>258212.24038599999</v>
      </c>
      <c r="I21" s="1250">
        <v>77223.778299999976</v>
      </c>
      <c r="J21" s="1250">
        <v>6367.0278140500368</v>
      </c>
      <c r="K21" s="1250">
        <v>71.751785949999984</v>
      </c>
      <c r="L21" s="1635">
        <f t="shared" si="13"/>
        <v>341874.79828599998</v>
      </c>
      <c r="M21" s="1518">
        <f t="shared" si="14"/>
        <v>-30716.86459699992</v>
      </c>
      <c r="N21" s="1250">
        <f t="shared" si="8"/>
        <v>115999.58030000003</v>
      </c>
      <c r="O21" s="1250">
        <f t="shared" si="9"/>
        <v>-6367.0278140500368</v>
      </c>
      <c r="P21" s="1250">
        <f t="shared" si="10"/>
        <v>-71.751785949999984</v>
      </c>
      <c r="Q21" s="1636">
        <f t="shared" si="11"/>
        <v>78843.936103000131</v>
      </c>
      <c r="R21" s="619"/>
      <c r="S21" s="1016"/>
      <c r="T21" s="1806"/>
      <c r="U21" s="1021"/>
      <c r="V21" s="1022"/>
      <c r="X21" s="1016"/>
      <c r="Y21" s="775"/>
      <c r="Z21" s="775"/>
      <c r="AB21" s="775"/>
      <c r="AC21" s="775"/>
    </row>
    <row r="22" spans="1:29" ht="12.95" customHeight="1" x14ac:dyDescent="0.25">
      <c r="A22" s="1969"/>
      <c r="B22" s="1239">
        <v>2013</v>
      </c>
      <c r="C22" s="1285">
        <v>333485.91122352006</v>
      </c>
      <c r="D22" s="220">
        <v>128681.11338</v>
      </c>
      <c r="E22" s="1426">
        <v>0</v>
      </c>
      <c r="F22" s="1640">
        <v>0</v>
      </c>
      <c r="G22" s="1351">
        <f t="shared" si="12"/>
        <v>462167.02460352005</v>
      </c>
      <c r="H22" s="1285">
        <v>307072.74095675995</v>
      </c>
      <c r="I22" s="220">
        <v>58697.150022000009</v>
      </c>
      <c r="J22" s="220">
        <v>6323.3629389999996</v>
      </c>
      <c r="K22" s="220">
        <v>0</v>
      </c>
      <c r="L22" s="1638">
        <f t="shared" si="13"/>
        <v>372093.25391775998</v>
      </c>
      <c r="M22" s="1285">
        <f t="shared" si="14"/>
        <v>26413.170266760106</v>
      </c>
      <c r="N22" s="220">
        <f t="shared" si="8"/>
        <v>69983.963357999979</v>
      </c>
      <c r="O22" s="220">
        <f t="shared" si="9"/>
        <v>-6323.3629389999996</v>
      </c>
      <c r="P22" s="220">
        <f t="shared" si="10"/>
        <v>0</v>
      </c>
      <c r="Q22" s="1639">
        <f t="shared" si="11"/>
        <v>90073.770685760072</v>
      </c>
      <c r="R22" s="619"/>
      <c r="S22" s="1016"/>
      <c r="T22" s="1806"/>
      <c r="U22" s="1021"/>
      <c r="V22" s="1022"/>
      <c r="X22" s="1016"/>
      <c r="Y22" s="775"/>
      <c r="Z22" s="775"/>
      <c r="AB22" s="775"/>
      <c r="AC22" s="775"/>
    </row>
    <row r="23" spans="1:29" ht="12.95" customHeight="1" x14ac:dyDescent="0.25">
      <c r="A23" s="1969"/>
      <c r="B23" s="1373">
        <v>2014</v>
      </c>
      <c r="C23" s="1518">
        <v>383074.957698418</v>
      </c>
      <c r="D23" s="1250">
        <v>5347.3403410000001</v>
      </c>
      <c r="E23" s="1641">
        <v>0</v>
      </c>
      <c r="F23" s="1642">
        <v>0</v>
      </c>
      <c r="G23" s="1635">
        <f t="shared" si="12"/>
        <v>388422.298039418</v>
      </c>
      <c r="H23" s="1518">
        <v>206786.75372355743</v>
      </c>
      <c r="I23" s="1250">
        <v>100241.170025</v>
      </c>
      <c r="J23" s="1250">
        <v>4473.4951590000001</v>
      </c>
      <c r="K23" s="1250">
        <v>0</v>
      </c>
      <c r="L23" s="1635">
        <f t="shared" si="13"/>
        <v>311501.41890755744</v>
      </c>
      <c r="M23" s="1518">
        <f t="shared" si="14"/>
        <v>176288.20397486057</v>
      </c>
      <c r="N23" s="1250">
        <f t="shared" si="8"/>
        <v>-94893.829683999997</v>
      </c>
      <c r="O23" s="1250">
        <f t="shared" si="9"/>
        <v>-4473.4951590000001</v>
      </c>
      <c r="P23" s="1250">
        <f t="shared" si="10"/>
        <v>0</v>
      </c>
      <c r="Q23" s="1636">
        <f t="shared" si="11"/>
        <v>76920.879131860565</v>
      </c>
      <c r="R23" s="619"/>
      <c r="S23" s="1016"/>
      <c r="T23" s="1806"/>
      <c r="U23" s="1021"/>
      <c r="V23" s="1022"/>
      <c r="X23" s="1016"/>
      <c r="Y23" s="775"/>
      <c r="Z23" s="775"/>
      <c r="AB23" s="775"/>
      <c r="AC23" s="775"/>
    </row>
    <row r="24" spans="1:29" ht="12.95" customHeight="1" x14ac:dyDescent="0.25">
      <c r="A24" s="1969"/>
      <c r="B24" s="1239">
        <v>2015</v>
      </c>
      <c r="C24" s="1285">
        <v>380205.672466841</v>
      </c>
      <c r="D24" s="220">
        <v>142.77963600000001</v>
      </c>
      <c r="E24" s="1426">
        <v>0</v>
      </c>
      <c r="F24" s="1640">
        <v>0</v>
      </c>
      <c r="G24" s="1351">
        <f t="shared" si="12"/>
        <v>380348.45210284099</v>
      </c>
      <c r="H24" s="1285">
        <v>183958.62521426199</v>
      </c>
      <c r="I24" s="220">
        <v>116549.43690400003</v>
      </c>
      <c r="J24" s="220">
        <v>184.7908767577</v>
      </c>
      <c r="K24" s="220">
        <v>0</v>
      </c>
      <c r="L24" s="1638">
        <f t="shared" si="13"/>
        <v>300692.85299501976</v>
      </c>
      <c r="M24" s="1285">
        <f t="shared" si="14"/>
        <v>196247.04725257901</v>
      </c>
      <c r="N24" s="220">
        <f t="shared" si="8"/>
        <v>-116406.65726800002</v>
      </c>
      <c r="O24" s="220">
        <f t="shared" si="9"/>
        <v>-184.7908767577</v>
      </c>
      <c r="P24" s="220">
        <f t="shared" si="10"/>
        <v>0</v>
      </c>
      <c r="Q24" s="1639">
        <f t="shared" si="11"/>
        <v>79655.599107821239</v>
      </c>
      <c r="R24" s="619"/>
      <c r="S24" s="1016"/>
      <c r="T24" s="1806"/>
      <c r="U24" s="1021"/>
      <c r="V24" s="1022"/>
      <c r="X24" s="1016"/>
      <c r="Y24" s="775"/>
      <c r="Z24" s="775"/>
      <c r="AB24" s="775"/>
      <c r="AC24" s="775"/>
    </row>
    <row r="25" spans="1:29" ht="12.95" customHeight="1" x14ac:dyDescent="0.25">
      <c r="A25" s="1969"/>
      <c r="B25" s="1373">
        <v>2016</v>
      </c>
      <c r="C25" s="1643">
        <v>345084.13298159896</v>
      </c>
      <c r="D25" s="1641">
        <v>17761.093175000002</v>
      </c>
      <c r="E25" s="1641">
        <v>0</v>
      </c>
      <c r="F25" s="1642">
        <v>0</v>
      </c>
      <c r="G25" s="1635">
        <f t="shared" si="12"/>
        <v>362845.22615659895</v>
      </c>
      <c r="H25" s="1643">
        <v>247381.95951013101</v>
      </c>
      <c r="I25" s="1641">
        <v>28622.900220999996</v>
      </c>
      <c r="J25" s="1641">
        <v>64.72315901799999</v>
      </c>
      <c r="K25" s="1641">
        <v>0</v>
      </c>
      <c r="L25" s="1635">
        <f t="shared" si="13"/>
        <v>276069.58289014897</v>
      </c>
      <c r="M25" s="1518">
        <f t="shared" si="14"/>
        <v>97702.173471467948</v>
      </c>
      <c r="N25" s="1250">
        <f t="shared" si="8"/>
        <v>-10861.807045999994</v>
      </c>
      <c r="O25" s="1250">
        <f t="shared" si="9"/>
        <v>-64.72315901799999</v>
      </c>
      <c r="P25" s="1250">
        <f t="shared" si="10"/>
        <v>0</v>
      </c>
      <c r="Q25" s="1636">
        <f t="shared" si="11"/>
        <v>86775.643266449973</v>
      </c>
      <c r="R25" s="276"/>
      <c r="S25" s="1016"/>
      <c r="T25" s="1806"/>
      <c r="U25" s="1021"/>
      <c r="V25" s="1022"/>
      <c r="X25" s="1016"/>
      <c r="Y25" s="775"/>
      <c r="Z25" s="775"/>
      <c r="AB25" s="775"/>
      <c r="AC25" s="775"/>
    </row>
    <row r="26" spans="1:29" ht="12.95" customHeight="1" x14ac:dyDescent="0.25">
      <c r="A26" s="1970"/>
      <c r="B26" s="1239">
        <v>2017</v>
      </c>
      <c r="C26" s="1654">
        <v>370577.74661375803</v>
      </c>
      <c r="D26" s="1426">
        <v>2795.7115650000005</v>
      </c>
      <c r="E26" s="1426">
        <v>0</v>
      </c>
      <c r="F26" s="1640">
        <v>0</v>
      </c>
      <c r="G26" s="1638">
        <f t="shared" si="12"/>
        <v>373373.45817875804</v>
      </c>
      <c r="H26" s="42">
        <v>241347.98305264002</v>
      </c>
      <c r="I26" s="46">
        <v>35974.747859999996</v>
      </c>
      <c r="J26" s="46">
        <v>1259.1845906532001</v>
      </c>
      <c r="K26" s="1426">
        <v>9.6308729999999994</v>
      </c>
      <c r="L26" s="1638">
        <f t="shared" si="13"/>
        <v>278591.54637629323</v>
      </c>
      <c r="M26" s="1285">
        <f t="shared" si="14"/>
        <v>129229.76356111802</v>
      </c>
      <c r="N26" s="220">
        <f t="shared" si="8"/>
        <v>-33179.036294999998</v>
      </c>
      <c r="O26" s="220">
        <f t="shared" si="9"/>
        <v>-1259.1845906532001</v>
      </c>
      <c r="P26" s="220">
        <f t="shared" si="10"/>
        <v>-9.6308729999999994</v>
      </c>
      <c r="Q26" s="1639">
        <f t="shared" si="11"/>
        <v>94781.911802464805</v>
      </c>
      <c r="R26" s="622"/>
      <c r="S26" s="1016"/>
      <c r="T26" s="1806"/>
      <c r="U26" s="1021"/>
      <c r="V26" s="1022"/>
      <c r="X26" s="1016"/>
      <c r="Y26" s="775"/>
      <c r="Z26" s="775"/>
      <c r="AB26" s="775"/>
      <c r="AC26" s="775"/>
    </row>
    <row r="27" spans="1:29" x14ac:dyDescent="0.2">
      <c r="B27" s="1013"/>
      <c r="C27" s="1064"/>
      <c r="D27" s="280"/>
      <c r="E27" s="280"/>
      <c r="F27" s="280"/>
      <c r="G27" s="286"/>
      <c r="H27" s="1065"/>
      <c r="I27" s="286"/>
      <c r="J27" s="286"/>
      <c r="K27" s="276"/>
      <c r="L27" s="282"/>
      <c r="M27" s="1066"/>
      <c r="R27" s="1066"/>
      <c r="S27" s="273"/>
      <c r="T27" s="276"/>
      <c r="U27" s="276"/>
    </row>
    <row r="28" spans="1:29" ht="13.5" x14ac:dyDescent="0.25">
      <c r="A28" s="1957" t="str">
        <f>C5</f>
        <v>Tok plynu do plynárenské soustavy ČR 
včetně distribučních soustav podle vstupní země</v>
      </c>
      <c r="B28" s="1957"/>
      <c r="C28" s="1957"/>
      <c r="D28" s="1957"/>
      <c r="E28" s="1957"/>
      <c r="F28" s="1957"/>
      <c r="G28" s="1957"/>
      <c r="H28" s="1957"/>
      <c r="I28" s="1957"/>
      <c r="J28" s="1956" t="str">
        <f>H5</f>
        <v>Tok plynu z plynárenské soustavy ČR 
včetně distribučních soustav podle výstupní země</v>
      </c>
      <c r="K28" s="1956"/>
      <c r="L28" s="1956"/>
      <c r="M28" s="1956"/>
      <c r="N28" s="1956"/>
      <c r="O28" s="1956"/>
      <c r="P28" s="1956"/>
      <c r="Q28" s="1956"/>
      <c r="R28" s="1956"/>
      <c r="S28" s="273"/>
      <c r="T28" s="276"/>
      <c r="U28" s="276"/>
    </row>
    <row r="29" spans="1:29" ht="9.9499999999999993" customHeight="1" x14ac:dyDescent="0.25">
      <c r="B29" s="1013"/>
      <c r="C29" s="281"/>
      <c r="D29" s="281"/>
      <c r="E29" s="280"/>
      <c r="F29" s="280"/>
      <c r="G29" s="286"/>
      <c r="H29" s="286"/>
      <c r="I29" s="286"/>
      <c r="J29" s="286"/>
      <c r="K29" s="437"/>
      <c r="L29" s="1025" t="str">
        <f>H6</f>
        <v>Německo</v>
      </c>
      <c r="M29" s="1025" t="str">
        <f t="shared" ref="M29:O29" si="15">I6</f>
        <v>Slovensko</v>
      </c>
      <c r="N29" s="1025" t="str">
        <f t="shared" si="15"/>
        <v>Polsko</v>
      </c>
      <c r="O29" s="1025" t="str">
        <f t="shared" si="15"/>
        <v>Rakousko</v>
      </c>
      <c r="R29" s="276"/>
      <c r="S29" s="273"/>
      <c r="T29" s="276"/>
      <c r="U29" s="276"/>
    </row>
    <row r="30" spans="1:29" ht="9.9499999999999993" customHeight="1" x14ac:dyDescent="0.25">
      <c r="B30" s="1013"/>
      <c r="C30" s="281"/>
      <c r="D30" s="281"/>
      <c r="E30" s="280"/>
      <c r="F30" s="280"/>
      <c r="G30" s="286"/>
      <c r="H30" s="286"/>
      <c r="I30" s="286"/>
      <c r="J30" s="286"/>
      <c r="K30" s="437">
        <f>B7</f>
        <v>2008</v>
      </c>
      <c r="L30" s="1026">
        <f>H7</f>
        <v>27678.925000000003</v>
      </c>
      <c r="M30" s="1026">
        <f t="shared" ref="M30:O30" si="16">I7</f>
        <v>0</v>
      </c>
      <c r="N30" s="1026">
        <f t="shared" si="16"/>
        <v>0</v>
      </c>
      <c r="O30" s="1026">
        <f t="shared" si="16"/>
        <v>22.78</v>
      </c>
      <c r="R30" s="276"/>
      <c r="S30" s="273"/>
      <c r="T30" s="276"/>
      <c r="U30" s="276"/>
      <c r="Y30" s="775"/>
    </row>
    <row r="31" spans="1:29" ht="9.9499999999999993" customHeight="1" x14ac:dyDescent="0.25">
      <c r="B31" s="1013"/>
      <c r="C31" s="281"/>
      <c r="D31" s="281"/>
      <c r="E31" s="280"/>
      <c r="F31" s="280"/>
      <c r="G31" s="286"/>
      <c r="H31" s="286"/>
      <c r="I31" s="286"/>
      <c r="J31" s="286"/>
      <c r="K31" s="437">
        <f t="shared" ref="K31:K39" si="17">B8</f>
        <v>2009</v>
      </c>
      <c r="L31" s="1026">
        <f t="shared" ref="L31:L39" si="18">H8</f>
        <v>25228.460693975223</v>
      </c>
      <c r="M31" s="1026">
        <f t="shared" ref="M31:M39" si="19">I8</f>
        <v>550.6527108270335</v>
      </c>
      <c r="N31" s="1026">
        <f t="shared" ref="N31:N39" si="20">J8</f>
        <v>0</v>
      </c>
      <c r="O31" s="1026">
        <f t="shared" ref="O31:O39" si="21">K8</f>
        <v>29.361595197740115</v>
      </c>
      <c r="R31" s="276"/>
      <c r="S31" s="283"/>
      <c r="T31" s="276"/>
      <c r="U31" s="276"/>
    </row>
    <row r="32" spans="1:29" ht="9.9499999999999993" customHeight="1" x14ac:dyDescent="0.25">
      <c r="B32" s="1013"/>
      <c r="C32" s="281"/>
      <c r="D32" s="281"/>
      <c r="E32" s="280"/>
      <c r="F32" s="280"/>
      <c r="G32" s="286"/>
      <c r="H32" s="286"/>
      <c r="I32" s="286"/>
      <c r="J32" s="286"/>
      <c r="K32" s="437">
        <f t="shared" si="17"/>
        <v>2010</v>
      </c>
      <c r="L32" s="1026">
        <f t="shared" si="18"/>
        <v>27839.077023290345</v>
      </c>
      <c r="M32" s="1026">
        <f t="shared" si="19"/>
        <v>4168.2259767096539</v>
      </c>
      <c r="N32" s="1026">
        <f t="shared" si="20"/>
        <v>0.28199999999999997</v>
      </c>
      <c r="O32" s="1026">
        <f t="shared" si="21"/>
        <v>55.036999999999999</v>
      </c>
      <c r="R32" s="276"/>
      <c r="S32" s="276"/>
      <c r="T32" s="276"/>
      <c r="U32" s="276"/>
    </row>
    <row r="33" spans="2:15" ht="9.9499999999999993" customHeight="1" x14ac:dyDescent="0.25">
      <c r="B33" s="1013"/>
      <c r="C33" s="281"/>
      <c r="D33" s="281"/>
      <c r="E33" s="280"/>
      <c r="F33" s="280"/>
      <c r="G33" s="286"/>
      <c r="H33" s="286"/>
      <c r="I33" s="286"/>
      <c r="J33" s="286"/>
      <c r="K33" s="437">
        <f t="shared" si="17"/>
        <v>2011</v>
      </c>
      <c r="L33" s="1026">
        <f t="shared" si="18"/>
        <v>26966.557255150732</v>
      </c>
      <c r="M33" s="1026">
        <f t="shared" si="19"/>
        <v>2600.6677683756993</v>
      </c>
      <c r="N33" s="1026">
        <f t="shared" si="20"/>
        <v>223.72019299999999</v>
      </c>
      <c r="O33" s="1026">
        <f t="shared" si="21"/>
        <v>51.685902453737484</v>
      </c>
    </row>
    <row r="34" spans="2:15" ht="9.9499999999999993" customHeight="1" x14ac:dyDescent="0.25">
      <c r="B34" s="1013"/>
      <c r="C34" s="281"/>
      <c r="D34" s="281"/>
      <c r="E34" s="280"/>
      <c r="F34" s="280"/>
      <c r="G34" s="286"/>
      <c r="H34" s="286"/>
      <c r="I34" s="286"/>
      <c r="J34" s="286"/>
      <c r="K34" s="437">
        <f t="shared" si="17"/>
        <v>2012</v>
      </c>
      <c r="L34" s="1026">
        <f t="shared" si="18"/>
        <v>24407.6957</v>
      </c>
      <c r="M34" s="1026">
        <f t="shared" si="19"/>
        <v>7260.0204999999987</v>
      </c>
      <c r="N34" s="1026">
        <f t="shared" si="20"/>
        <v>599.99756932540424</v>
      </c>
      <c r="O34" s="1026">
        <f t="shared" si="21"/>
        <v>6.7504306745899756</v>
      </c>
    </row>
    <row r="35" spans="2:15" ht="9.9499999999999993" customHeight="1" x14ac:dyDescent="0.25">
      <c r="B35" s="1013"/>
      <c r="C35" s="281"/>
      <c r="D35" s="281"/>
      <c r="E35" s="280"/>
      <c r="F35" s="280"/>
      <c r="G35" s="280"/>
      <c r="H35" s="280"/>
      <c r="I35" s="280"/>
      <c r="J35" s="280"/>
      <c r="K35" s="437">
        <f t="shared" si="17"/>
        <v>2013</v>
      </c>
      <c r="L35" s="1026">
        <f t="shared" si="18"/>
        <v>28960.214886600494</v>
      </c>
      <c r="M35" s="1026">
        <f t="shared" si="19"/>
        <v>5522.0406468739557</v>
      </c>
      <c r="N35" s="1026">
        <f t="shared" si="20"/>
        <v>595.20243089382916</v>
      </c>
      <c r="O35" s="1026">
        <f t="shared" si="21"/>
        <v>0</v>
      </c>
    </row>
    <row r="36" spans="2:15" ht="9.9499999999999993" customHeight="1" x14ac:dyDescent="0.25">
      <c r="B36" s="1013"/>
      <c r="C36" s="281"/>
      <c r="D36" s="281"/>
      <c r="E36" s="280"/>
      <c r="F36" s="280"/>
      <c r="G36" s="281"/>
      <c r="H36" s="281"/>
      <c r="I36" s="281"/>
      <c r="J36" s="281"/>
      <c r="K36" s="437">
        <f t="shared" si="17"/>
        <v>2014</v>
      </c>
      <c r="L36" s="1026">
        <f t="shared" si="18"/>
        <v>19445.680430693461</v>
      </c>
      <c r="M36" s="1026">
        <f t="shared" si="19"/>
        <v>9425.6564325856016</v>
      </c>
      <c r="N36" s="1026">
        <f t="shared" si="20"/>
        <v>420.06924781095051</v>
      </c>
      <c r="O36" s="1026">
        <f t="shared" si="21"/>
        <v>0</v>
      </c>
    </row>
    <row r="37" spans="2:15" ht="9.9499999999999993" customHeight="1" x14ac:dyDescent="0.25">
      <c r="B37" s="1013"/>
      <c r="C37" s="280"/>
      <c r="D37" s="280"/>
      <c r="E37" s="280"/>
      <c r="F37" s="280"/>
      <c r="G37" s="281"/>
      <c r="H37" s="280"/>
      <c r="I37" s="280"/>
      <c r="J37" s="280"/>
      <c r="K37" s="437">
        <f t="shared" si="17"/>
        <v>2015</v>
      </c>
      <c r="L37" s="1026">
        <f t="shared" si="18"/>
        <v>17255.655977554401</v>
      </c>
      <c r="M37" s="1026">
        <f t="shared" si="19"/>
        <v>10934.865928601199</v>
      </c>
      <c r="N37" s="1026">
        <f t="shared" si="20"/>
        <v>17.349299321276735</v>
      </c>
      <c r="O37" s="1026">
        <f t="shared" si="21"/>
        <v>0</v>
      </c>
    </row>
    <row r="38" spans="2:15" ht="9.9499999999999993" customHeight="1" x14ac:dyDescent="0.25">
      <c r="B38" s="1013"/>
      <c r="C38" s="284"/>
      <c r="D38" s="284"/>
      <c r="E38" s="284"/>
      <c r="F38" s="284"/>
      <c r="G38" s="284"/>
      <c r="H38" s="284"/>
      <c r="I38" s="284"/>
      <c r="J38" s="284"/>
      <c r="K38" s="437">
        <f t="shared" si="17"/>
        <v>2016</v>
      </c>
      <c r="L38" s="1026">
        <f t="shared" si="18"/>
        <v>23167.632847425382</v>
      </c>
      <c r="M38" s="1026">
        <f t="shared" si="19"/>
        <v>2677.8833210831585</v>
      </c>
      <c r="N38" s="1026">
        <f t="shared" si="20"/>
        <v>6.0604394373939252</v>
      </c>
      <c r="O38" s="1026">
        <f t="shared" si="21"/>
        <v>0</v>
      </c>
    </row>
    <row r="39" spans="2:15" ht="9.9499999999999993" customHeight="1" x14ac:dyDescent="0.25">
      <c r="B39" s="276"/>
      <c r="C39" s="276"/>
      <c r="D39" s="276"/>
      <c r="E39" s="276"/>
      <c r="F39" s="276"/>
      <c r="G39" s="276"/>
      <c r="H39" s="276"/>
      <c r="I39" s="276"/>
      <c r="J39" s="276"/>
      <c r="K39" s="437">
        <f t="shared" si="17"/>
        <v>2017</v>
      </c>
      <c r="L39" s="1026">
        <f t="shared" si="18"/>
        <v>22628.825565408137</v>
      </c>
      <c r="M39" s="1026">
        <f t="shared" si="19"/>
        <v>3372.3352705981647</v>
      </c>
      <c r="N39" s="1026">
        <f t="shared" si="20"/>
        <v>118.0526715530339</v>
      </c>
      <c r="O39" s="1026">
        <f t="shared" si="21"/>
        <v>0.90380112489671616</v>
      </c>
    </row>
    <row r="40" spans="2:15" ht="9.9499999999999993" customHeight="1" x14ac:dyDescent="0.2"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</row>
    <row r="41" spans="2:15" ht="9.9499999999999993" customHeight="1" x14ac:dyDescent="0.2">
      <c r="B41" s="276"/>
      <c r="C41" s="285"/>
      <c r="D41" s="276"/>
      <c r="E41" s="276"/>
      <c r="F41" s="276"/>
      <c r="G41" s="276"/>
      <c r="H41" s="276"/>
      <c r="I41" s="276"/>
      <c r="J41" s="276"/>
      <c r="K41" s="276"/>
      <c r="L41" s="276"/>
    </row>
    <row r="42" spans="2:15" ht="9.9499999999999993" customHeight="1" x14ac:dyDescent="0.2"/>
    <row r="43" spans="2:15" ht="9.9499999999999993" customHeight="1" x14ac:dyDescent="0.2"/>
  </sheetData>
  <mergeCells count="9">
    <mergeCell ref="J28:R28"/>
    <mergeCell ref="A28:I28"/>
    <mergeCell ref="C5:G5"/>
    <mergeCell ref="M5:Q5"/>
    <mergeCell ref="Q2:R2"/>
    <mergeCell ref="A2:P2"/>
    <mergeCell ref="H5:L5"/>
    <mergeCell ref="A7:A16"/>
    <mergeCell ref="A17:A26"/>
  </mergeCells>
  <pageMargins left="0.70866141732283472" right="0.70866141732283472" top="0.78740157480314965" bottom="0.39370078740157483" header="0.31496062992125984" footer="0.31496062992125984"/>
  <pageSetup paperSize="9" orientation="landscape" r:id="rId1"/>
  <headerFooter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view="pageBreakPreview" zoomScaleNormal="100" zoomScaleSheetLayoutView="100" workbookViewId="0">
      <selection activeCell="A42" sqref="A42"/>
    </sheetView>
  </sheetViews>
  <sheetFormatPr defaultRowHeight="13.5" x14ac:dyDescent="0.25"/>
  <cols>
    <col min="1" max="1" width="12.5703125" style="287" customWidth="1"/>
    <col min="2" max="13" width="9.7109375" style="287" customWidth="1"/>
    <col min="14" max="14" width="9.7109375" style="288" customWidth="1"/>
    <col min="15" max="15" width="1.7109375" style="288" customWidth="1"/>
    <col min="16" max="16" width="16.7109375" style="288" customWidth="1"/>
    <col min="17" max="17" width="10.42578125" style="288" customWidth="1"/>
    <col min="18" max="18" width="10.7109375" style="288" customWidth="1"/>
    <col min="19" max="20" width="9.28515625" style="288" bestFit="1" customWidth="1"/>
    <col min="21" max="21" width="9.85546875" style="288" bestFit="1" customWidth="1"/>
    <col min="22" max="22" width="9.28515625" style="288" bestFit="1" customWidth="1"/>
    <col min="23" max="23" width="9.85546875" style="288" bestFit="1" customWidth="1"/>
    <col min="24" max="255" width="9.140625" style="287"/>
    <col min="256" max="256" width="20.7109375" style="287" customWidth="1"/>
    <col min="257" max="266" width="10.7109375" style="287" customWidth="1"/>
    <col min="267" max="268" width="2.7109375" style="287" customWidth="1"/>
    <col min="269" max="511" width="9.140625" style="287"/>
    <col min="512" max="512" width="20.7109375" style="287" customWidth="1"/>
    <col min="513" max="522" width="10.7109375" style="287" customWidth="1"/>
    <col min="523" max="524" width="2.7109375" style="287" customWidth="1"/>
    <col min="525" max="767" width="9.140625" style="287"/>
    <col min="768" max="768" width="20.7109375" style="287" customWidth="1"/>
    <col min="769" max="778" width="10.7109375" style="287" customWidth="1"/>
    <col min="779" max="780" width="2.7109375" style="287" customWidth="1"/>
    <col min="781" max="1023" width="9.140625" style="287"/>
    <col min="1024" max="1024" width="20.7109375" style="287" customWidth="1"/>
    <col min="1025" max="1034" width="10.7109375" style="287" customWidth="1"/>
    <col min="1035" max="1036" width="2.7109375" style="287" customWidth="1"/>
    <col min="1037" max="1279" width="9.140625" style="287"/>
    <col min="1280" max="1280" width="20.7109375" style="287" customWidth="1"/>
    <col min="1281" max="1290" width="10.7109375" style="287" customWidth="1"/>
    <col min="1291" max="1292" width="2.7109375" style="287" customWidth="1"/>
    <col min="1293" max="1535" width="9.140625" style="287"/>
    <col min="1536" max="1536" width="20.7109375" style="287" customWidth="1"/>
    <col min="1537" max="1546" width="10.7109375" style="287" customWidth="1"/>
    <col min="1547" max="1548" width="2.7109375" style="287" customWidth="1"/>
    <col min="1549" max="1791" width="9.140625" style="287"/>
    <col min="1792" max="1792" width="20.7109375" style="287" customWidth="1"/>
    <col min="1793" max="1802" width="10.7109375" style="287" customWidth="1"/>
    <col min="1803" max="1804" width="2.7109375" style="287" customWidth="1"/>
    <col min="1805" max="2047" width="9.140625" style="287"/>
    <col min="2048" max="2048" width="20.7109375" style="287" customWidth="1"/>
    <col min="2049" max="2058" width="10.7109375" style="287" customWidth="1"/>
    <col min="2059" max="2060" width="2.7109375" style="287" customWidth="1"/>
    <col min="2061" max="2303" width="9.140625" style="287"/>
    <col min="2304" max="2304" width="20.7109375" style="287" customWidth="1"/>
    <col min="2305" max="2314" width="10.7109375" style="287" customWidth="1"/>
    <col min="2315" max="2316" width="2.7109375" style="287" customWidth="1"/>
    <col min="2317" max="2559" width="9.140625" style="287"/>
    <col min="2560" max="2560" width="20.7109375" style="287" customWidth="1"/>
    <col min="2561" max="2570" width="10.7109375" style="287" customWidth="1"/>
    <col min="2571" max="2572" width="2.7109375" style="287" customWidth="1"/>
    <col min="2573" max="2815" width="9.140625" style="287"/>
    <col min="2816" max="2816" width="20.7109375" style="287" customWidth="1"/>
    <col min="2817" max="2826" width="10.7109375" style="287" customWidth="1"/>
    <col min="2827" max="2828" width="2.7109375" style="287" customWidth="1"/>
    <col min="2829" max="3071" width="9.140625" style="287"/>
    <col min="3072" max="3072" width="20.7109375" style="287" customWidth="1"/>
    <col min="3073" max="3082" width="10.7109375" style="287" customWidth="1"/>
    <col min="3083" max="3084" width="2.7109375" style="287" customWidth="1"/>
    <col min="3085" max="3327" width="9.140625" style="287"/>
    <col min="3328" max="3328" width="20.7109375" style="287" customWidth="1"/>
    <col min="3329" max="3338" width="10.7109375" style="287" customWidth="1"/>
    <col min="3339" max="3340" width="2.7109375" style="287" customWidth="1"/>
    <col min="3341" max="3583" width="9.140625" style="287"/>
    <col min="3584" max="3584" width="20.7109375" style="287" customWidth="1"/>
    <col min="3585" max="3594" width="10.7109375" style="287" customWidth="1"/>
    <col min="3595" max="3596" width="2.7109375" style="287" customWidth="1"/>
    <col min="3597" max="3839" width="9.140625" style="287"/>
    <col min="3840" max="3840" width="20.7109375" style="287" customWidth="1"/>
    <col min="3841" max="3850" width="10.7109375" style="287" customWidth="1"/>
    <col min="3851" max="3852" width="2.7109375" style="287" customWidth="1"/>
    <col min="3853" max="4095" width="9.140625" style="287"/>
    <col min="4096" max="4096" width="20.7109375" style="287" customWidth="1"/>
    <col min="4097" max="4106" width="10.7109375" style="287" customWidth="1"/>
    <col min="4107" max="4108" width="2.7109375" style="287" customWidth="1"/>
    <col min="4109" max="4351" width="9.140625" style="287"/>
    <col min="4352" max="4352" width="20.7109375" style="287" customWidth="1"/>
    <col min="4353" max="4362" width="10.7109375" style="287" customWidth="1"/>
    <col min="4363" max="4364" width="2.7109375" style="287" customWidth="1"/>
    <col min="4365" max="4607" width="9.140625" style="287"/>
    <col min="4608" max="4608" width="20.7109375" style="287" customWidth="1"/>
    <col min="4609" max="4618" width="10.7109375" style="287" customWidth="1"/>
    <col min="4619" max="4620" width="2.7109375" style="287" customWidth="1"/>
    <col min="4621" max="4863" width="9.140625" style="287"/>
    <col min="4864" max="4864" width="20.7109375" style="287" customWidth="1"/>
    <col min="4865" max="4874" width="10.7109375" style="287" customWidth="1"/>
    <col min="4875" max="4876" width="2.7109375" style="287" customWidth="1"/>
    <col min="4877" max="5119" width="9.140625" style="287"/>
    <col min="5120" max="5120" width="20.7109375" style="287" customWidth="1"/>
    <col min="5121" max="5130" width="10.7109375" style="287" customWidth="1"/>
    <col min="5131" max="5132" width="2.7109375" style="287" customWidth="1"/>
    <col min="5133" max="5375" width="9.140625" style="287"/>
    <col min="5376" max="5376" width="20.7109375" style="287" customWidth="1"/>
    <col min="5377" max="5386" width="10.7109375" style="287" customWidth="1"/>
    <col min="5387" max="5388" width="2.7109375" style="287" customWidth="1"/>
    <col min="5389" max="5631" width="9.140625" style="287"/>
    <col min="5632" max="5632" width="20.7109375" style="287" customWidth="1"/>
    <col min="5633" max="5642" width="10.7109375" style="287" customWidth="1"/>
    <col min="5643" max="5644" width="2.7109375" style="287" customWidth="1"/>
    <col min="5645" max="5887" width="9.140625" style="287"/>
    <col min="5888" max="5888" width="20.7109375" style="287" customWidth="1"/>
    <col min="5889" max="5898" width="10.7109375" style="287" customWidth="1"/>
    <col min="5899" max="5900" width="2.7109375" style="287" customWidth="1"/>
    <col min="5901" max="6143" width="9.140625" style="287"/>
    <col min="6144" max="6144" width="20.7109375" style="287" customWidth="1"/>
    <col min="6145" max="6154" width="10.7109375" style="287" customWidth="1"/>
    <col min="6155" max="6156" width="2.7109375" style="287" customWidth="1"/>
    <col min="6157" max="6399" width="9.140625" style="287"/>
    <col min="6400" max="6400" width="20.7109375" style="287" customWidth="1"/>
    <col min="6401" max="6410" width="10.7109375" style="287" customWidth="1"/>
    <col min="6411" max="6412" width="2.7109375" style="287" customWidth="1"/>
    <col min="6413" max="6655" width="9.140625" style="287"/>
    <col min="6656" max="6656" width="20.7109375" style="287" customWidth="1"/>
    <col min="6657" max="6666" width="10.7109375" style="287" customWidth="1"/>
    <col min="6667" max="6668" width="2.7109375" style="287" customWidth="1"/>
    <col min="6669" max="6911" width="9.140625" style="287"/>
    <col min="6912" max="6912" width="20.7109375" style="287" customWidth="1"/>
    <col min="6913" max="6922" width="10.7109375" style="287" customWidth="1"/>
    <col min="6923" max="6924" width="2.7109375" style="287" customWidth="1"/>
    <col min="6925" max="7167" width="9.140625" style="287"/>
    <col min="7168" max="7168" width="20.7109375" style="287" customWidth="1"/>
    <col min="7169" max="7178" width="10.7109375" style="287" customWidth="1"/>
    <col min="7179" max="7180" width="2.7109375" style="287" customWidth="1"/>
    <col min="7181" max="7423" width="9.140625" style="287"/>
    <col min="7424" max="7424" width="20.7109375" style="287" customWidth="1"/>
    <col min="7425" max="7434" width="10.7109375" style="287" customWidth="1"/>
    <col min="7435" max="7436" width="2.7109375" style="287" customWidth="1"/>
    <col min="7437" max="7679" width="9.140625" style="287"/>
    <col min="7680" max="7680" width="20.7109375" style="287" customWidth="1"/>
    <col min="7681" max="7690" width="10.7109375" style="287" customWidth="1"/>
    <col min="7691" max="7692" width="2.7109375" style="287" customWidth="1"/>
    <col min="7693" max="7935" width="9.140625" style="287"/>
    <col min="7936" max="7936" width="20.7109375" style="287" customWidth="1"/>
    <col min="7937" max="7946" width="10.7109375" style="287" customWidth="1"/>
    <col min="7947" max="7948" width="2.7109375" style="287" customWidth="1"/>
    <col min="7949" max="8191" width="9.140625" style="287"/>
    <col min="8192" max="8192" width="20.7109375" style="287" customWidth="1"/>
    <col min="8193" max="8202" width="10.7109375" style="287" customWidth="1"/>
    <col min="8203" max="8204" width="2.7109375" style="287" customWidth="1"/>
    <col min="8205" max="8447" width="9.140625" style="287"/>
    <col min="8448" max="8448" width="20.7109375" style="287" customWidth="1"/>
    <col min="8449" max="8458" width="10.7109375" style="287" customWidth="1"/>
    <col min="8459" max="8460" width="2.7109375" style="287" customWidth="1"/>
    <col min="8461" max="8703" width="9.140625" style="287"/>
    <col min="8704" max="8704" width="20.7109375" style="287" customWidth="1"/>
    <col min="8705" max="8714" width="10.7109375" style="287" customWidth="1"/>
    <col min="8715" max="8716" width="2.7109375" style="287" customWidth="1"/>
    <col min="8717" max="8959" width="9.140625" style="287"/>
    <col min="8960" max="8960" width="20.7109375" style="287" customWidth="1"/>
    <col min="8961" max="8970" width="10.7109375" style="287" customWidth="1"/>
    <col min="8971" max="8972" width="2.7109375" style="287" customWidth="1"/>
    <col min="8973" max="9215" width="9.140625" style="287"/>
    <col min="9216" max="9216" width="20.7109375" style="287" customWidth="1"/>
    <col min="9217" max="9226" width="10.7109375" style="287" customWidth="1"/>
    <col min="9227" max="9228" width="2.7109375" style="287" customWidth="1"/>
    <col min="9229" max="9471" width="9.140625" style="287"/>
    <col min="9472" max="9472" width="20.7109375" style="287" customWidth="1"/>
    <col min="9473" max="9482" width="10.7109375" style="287" customWidth="1"/>
    <col min="9483" max="9484" width="2.7109375" style="287" customWidth="1"/>
    <col min="9485" max="9727" width="9.140625" style="287"/>
    <col min="9728" max="9728" width="20.7109375" style="287" customWidth="1"/>
    <col min="9729" max="9738" width="10.7109375" style="287" customWidth="1"/>
    <col min="9739" max="9740" width="2.7109375" style="287" customWidth="1"/>
    <col min="9741" max="9983" width="9.140625" style="287"/>
    <col min="9984" max="9984" width="20.7109375" style="287" customWidth="1"/>
    <col min="9985" max="9994" width="10.7109375" style="287" customWidth="1"/>
    <col min="9995" max="9996" width="2.7109375" style="287" customWidth="1"/>
    <col min="9997" max="10239" width="9.140625" style="287"/>
    <col min="10240" max="10240" width="20.7109375" style="287" customWidth="1"/>
    <col min="10241" max="10250" width="10.7109375" style="287" customWidth="1"/>
    <col min="10251" max="10252" width="2.7109375" style="287" customWidth="1"/>
    <col min="10253" max="10495" width="9.140625" style="287"/>
    <col min="10496" max="10496" width="20.7109375" style="287" customWidth="1"/>
    <col min="10497" max="10506" width="10.7109375" style="287" customWidth="1"/>
    <col min="10507" max="10508" width="2.7109375" style="287" customWidth="1"/>
    <col min="10509" max="10751" width="9.140625" style="287"/>
    <col min="10752" max="10752" width="20.7109375" style="287" customWidth="1"/>
    <col min="10753" max="10762" width="10.7109375" style="287" customWidth="1"/>
    <col min="10763" max="10764" width="2.7109375" style="287" customWidth="1"/>
    <col min="10765" max="11007" width="9.140625" style="287"/>
    <col min="11008" max="11008" width="20.7109375" style="287" customWidth="1"/>
    <col min="11009" max="11018" width="10.7109375" style="287" customWidth="1"/>
    <col min="11019" max="11020" width="2.7109375" style="287" customWidth="1"/>
    <col min="11021" max="11263" width="9.140625" style="287"/>
    <col min="11264" max="11264" width="20.7109375" style="287" customWidth="1"/>
    <col min="11265" max="11274" width="10.7109375" style="287" customWidth="1"/>
    <col min="11275" max="11276" width="2.7109375" style="287" customWidth="1"/>
    <col min="11277" max="11519" width="9.140625" style="287"/>
    <col min="11520" max="11520" width="20.7109375" style="287" customWidth="1"/>
    <col min="11521" max="11530" width="10.7109375" style="287" customWidth="1"/>
    <col min="11531" max="11532" width="2.7109375" style="287" customWidth="1"/>
    <col min="11533" max="11775" width="9.140625" style="287"/>
    <col min="11776" max="11776" width="20.7109375" style="287" customWidth="1"/>
    <col min="11777" max="11786" width="10.7109375" style="287" customWidth="1"/>
    <col min="11787" max="11788" width="2.7109375" style="287" customWidth="1"/>
    <col min="11789" max="12031" width="9.140625" style="287"/>
    <col min="12032" max="12032" width="20.7109375" style="287" customWidth="1"/>
    <col min="12033" max="12042" width="10.7109375" style="287" customWidth="1"/>
    <col min="12043" max="12044" width="2.7109375" style="287" customWidth="1"/>
    <col min="12045" max="12287" width="9.140625" style="287"/>
    <col min="12288" max="12288" width="20.7109375" style="287" customWidth="1"/>
    <col min="12289" max="12298" width="10.7109375" style="287" customWidth="1"/>
    <col min="12299" max="12300" width="2.7109375" style="287" customWidth="1"/>
    <col min="12301" max="12543" width="9.140625" style="287"/>
    <col min="12544" max="12544" width="20.7109375" style="287" customWidth="1"/>
    <col min="12545" max="12554" width="10.7109375" style="287" customWidth="1"/>
    <col min="12555" max="12556" width="2.7109375" style="287" customWidth="1"/>
    <col min="12557" max="12799" width="9.140625" style="287"/>
    <col min="12800" max="12800" width="20.7109375" style="287" customWidth="1"/>
    <col min="12801" max="12810" width="10.7109375" style="287" customWidth="1"/>
    <col min="12811" max="12812" width="2.7109375" style="287" customWidth="1"/>
    <col min="12813" max="13055" width="9.140625" style="287"/>
    <col min="13056" max="13056" width="20.7109375" style="287" customWidth="1"/>
    <col min="13057" max="13066" width="10.7109375" style="287" customWidth="1"/>
    <col min="13067" max="13068" width="2.7109375" style="287" customWidth="1"/>
    <col min="13069" max="13311" width="9.140625" style="287"/>
    <col min="13312" max="13312" width="20.7109375" style="287" customWidth="1"/>
    <col min="13313" max="13322" width="10.7109375" style="287" customWidth="1"/>
    <col min="13323" max="13324" width="2.7109375" style="287" customWidth="1"/>
    <col min="13325" max="13567" width="9.140625" style="287"/>
    <col min="13568" max="13568" width="20.7109375" style="287" customWidth="1"/>
    <col min="13569" max="13578" width="10.7109375" style="287" customWidth="1"/>
    <col min="13579" max="13580" width="2.7109375" style="287" customWidth="1"/>
    <col min="13581" max="13823" width="9.140625" style="287"/>
    <col min="13824" max="13824" width="20.7109375" style="287" customWidth="1"/>
    <col min="13825" max="13834" width="10.7109375" style="287" customWidth="1"/>
    <col min="13835" max="13836" width="2.7109375" style="287" customWidth="1"/>
    <col min="13837" max="14079" width="9.140625" style="287"/>
    <col min="14080" max="14080" width="20.7109375" style="287" customWidth="1"/>
    <col min="14081" max="14090" width="10.7109375" style="287" customWidth="1"/>
    <col min="14091" max="14092" width="2.7109375" style="287" customWidth="1"/>
    <col min="14093" max="14335" width="9.140625" style="287"/>
    <col min="14336" max="14336" width="20.7109375" style="287" customWidth="1"/>
    <col min="14337" max="14346" width="10.7109375" style="287" customWidth="1"/>
    <col min="14347" max="14348" width="2.7109375" style="287" customWidth="1"/>
    <col min="14349" max="14591" width="9.140625" style="287"/>
    <col min="14592" max="14592" width="20.7109375" style="287" customWidth="1"/>
    <col min="14593" max="14602" width="10.7109375" style="287" customWidth="1"/>
    <col min="14603" max="14604" width="2.7109375" style="287" customWidth="1"/>
    <col min="14605" max="14847" width="9.140625" style="287"/>
    <col min="14848" max="14848" width="20.7109375" style="287" customWidth="1"/>
    <col min="14849" max="14858" width="10.7109375" style="287" customWidth="1"/>
    <col min="14859" max="14860" width="2.7109375" style="287" customWidth="1"/>
    <col min="14861" max="15103" width="9.140625" style="287"/>
    <col min="15104" max="15104" width="20.7109375" style="287" customWidth="1"/>
    <col min="15105" max="15114" width="10.7109375" style="287" customWidth="1"/>
    <col min="15115" max="15116" width="2.7109375" style="287" customWidth="1"/>
    <col min="15117" max="15359" width="9.140625" style="287"/>
    <col min="15360" max="15360" width="20.7109375" style="287" customWidth="1"/>
    <col min="15361" max="15370" width="10.7109375" style="287" customWidth="1"/>
    <col min="15371" max="15372" width="2.7109375" style="287" customWidth="1"/>
    <col min="15373" max="15615" width="9.140625" style="287"/>
    <col min="15616" max="15616" width="20.7109375" style="287" customWidth="1"/>
    <col min="15617" max="15626" width="10.7109375" style="287" customWidth="1"/>
    <col min="15627" max="15628" width="2.7109375" style="287" customWidth="1"/>
    <col min="15629" max="15871" width="9.140625" style="287"/>
    <col min="15872" max="15872" width="20.7109375" style="287" customWidth="1"/>
    <col min="15873" max="15882" width="10.7109375" style="287" customWidth="1"/>
    <col min="15883" max="15884" width="2.7109375" style="287" customWidth="1"/>
    <col min="15885" max="16127" width="9.140625" style="287"/>
    <col min="16128" max="16128" width="20.7109375" style="287" customWidth="1"/>
    <col min="16129" max="16138" width="10.7109375" style="287" customWidth="1"/>
    <col min="16139" max="16140" width="2.7109375" style="287" customWidth="1"/>
    <col min="16141" max="16384" width="9.140625" style="287"/>
  </cols>
  <sheetData>
    <row r="1" spans="1:25" x14ac:dyDescent="0.25">
      <c r="I1" s="1971"/>
      <c r="J1" s="1971"/>
    </row>
    <row r="2" spans="1:25" ht="16.5" thickBot="1" x14ac:dyDescent="0.3">
      <c r="A2" s="1997" t="s">
        <v>538</v>
      </c>
      <c r="B2" s="1997"/>
      <c r="C2" s="1997"/>
      <c r="D2" s="1997"/>
      <c r="E2" s="1997"/>
      <c r="F2" s="1997"/>
      <c r="G2" s="1997"/>
      <c r="H2" s="1997"/>
      <c r="I2" s="1997"/>
      <c r="J2" s="1997"/>
      <c r="K2" s="1997"/>
      <c r="L2" s="1997"/>
      <c r="M2" s="1997"/>
      <c r="N2" s="1964" t="s">
        <v>145</v>
      </c>
      <c r="O2" s="1964"/>
    </row>
    <row r="3" spans="1:25" x14ac:dyDescent="0.25">
      <c r="A3" s="1972"/>
      <c r="B3" s="1014"/>
      <c r="C3" s="292"/>
    </row>
    <row r="4" spans="1:25" ht="37.5" customHeight="1" x14ac:dyDescent="0.25">
      <c r="A4" s="1973"/>
      <c r="B4" s="1014"/>
      <c r="C4" s="1994" t="s">
        <v>548</v>
      </c>
      <c r="D4" s="1995"/>
      <c r="E4" s="1995"/>
      <c r="F4" s="1995"/>
      <c r="G4" s="1995"/>
      <c r="H4" s="1995"/>
      <c r="I4" s="1995"/>
      <c r="J4" s="1995"/>
      <c r="K4" s="1995"/>
      <c r="L4" s="1995"/>
      <c r="M4" s="1995"/>
      <c r="N4" s="1996"/>
    </row>
    <row r="5" spans="1:25" ht="21" customHeight="1" x14ac:dyDescent="0.25">
      <c r="A5" s="1973"/>
      <c r="B5" s="1980" t="s">
        <v>544</v>
      </c>
      <c r="C5" s="1983" t="s">
        <v>424</v>
      </c>
      <c r="D5" s="1984"/>
      <c r="E5" s="1984"/>
      <c r="F5" s="1984"/>
      <c r="G5" s="1984"/>
      <c r="H5" s="1984"/>
      <c r="I5" s="1985" t="s">
        <v>62</v>
      </c>
      <c r="J5" s="1986"/>
      <c r="K5" s="1986"/>
      <c r="L5" s="1986"/>
      <c r="M5" s="1986"/>
      <c r="N5" s="1987"/>
    </row>
    <row r="6" spans="1:25" ht="25.5" customHeight="1" x14ac:dyDescent="0.25">
      <c r="A6" s="1974" t="s">
        <v>77</v>
      </c>
      <c r="B6" s="1981"/>
      <c r="C6" s="1976" t="s">
        <v>176</v>
      </c>
      <c r="D6" s="1978" t="s">
        <v>177</v>
      </c>
      <c r="E6" s="1981" t="s">
        <v>541</v>
      </c>
      <c r="F6" s="1991" t="s">
        <v>550</v>
      </c>
      <c r="G6" s="1980"/>
      <c r="H6" s="1999" t="s">
        <v>539</v>
      </c>
      <c r="I6" s="1988" t="str">
        <f>C6</f>
        <v>ze ZP</v>
      </c>
      <c r="J6" s="1978" t="str">
        <f>D6</f>
        <v>do ZP</v>
      </c>
      <c r="K6" s="1981" t="str">
        <f>E6</f>
        <v>Saldo
ze/do ZP</v>
      </c>
      <c r="L6" s="1991" t="str">
        <f>F6</f>
        <v>Stav provozních zásob 
k datu 31. 12.</v>
      </c>
      <c r="M6" s="1980"/>
      <c r="N6" s="1981" t="str">
        <f>H6</f>
        <v>Nejvyšší dosažený stav provozních zásob</v>
      </c>
      <c r="O6" s="1030"/>
    </row>
    <row r="7" spans="1:25" ht="36.75" customHeight="1" x14ac:dyDescent="0.25">
      <c r="A7" s="1975"/>
      <c r="B7" s="1982"/>
      <c r="C7" s="1977"/>
      <c r="D7" s="1979"/>
      <c r="E7" s="1990"/>
      <c r="F7" s="1034" t="s">
        <v>404</v>
      </c>
      <c r="G7" s="1015" t="s">
        <v>405</v>
      </c>
      <c r="H7" s="2000"/>
      <c r="I7" s="1989"/>
      <c r="J7" s="1979"/>
      <c r="K7" s="1990"/>
      <c r="L7" s="1034" t="str">
        <f>F7</f>
        <v>na konci předchozího roku</v>
      </c>
      <c r="M7" s="1015" t="str">
        <f>G7</f>
        <v>na konci sledovaného roku</v>
      </c>
      <c r="N7" s="1992"/>
      <c r="O7" s="759"/>
      <c r="P7" s="758"/>
    </row>
    <row r="8" spans="1:25" ht="12" customHeight="1" x14ac:dyDescent="0.25">
      <c r="A8" s="1069">
        <v>2008</v>
      </c>
      <c r="B8" s="1658">
        <v>8</v>
      </c>
      <c r="C8" s="1395">
        <v>1829.5</v>
      </c>
      <c r="D8" s="1396">
        <v>1952.8</v>
      </c>
      <c r="E8" s="1397">
        <v>-123.29999999999995</v>
      </c>
      <c r="F8" s="1398">
        <v>2132.4169010000001</v>
      </c>
      <c r="G8" s="1396">
        <v>2208.9769943000001</v>
      </c>
      <c r="H8" s="1398">
        <v>2964</v>
      </c>
      <c r="I8" s="1399">
        <v>19304.8</v>
      </c>
      <c r="J8" s="1396">
        <v>20618.599999999999</v>
      </c>
      <c r="K8" s="1397">
        <v>-1313.7999999999993</v>
      </c>
      <c r="L8" s="1395">
        <v>22538.524515345813</v>
      </c>
      <c r="M8" s="1400">
        <v>23353.233891981534</v>
      </c>
      <c r="N8" s="1401">
        <v>31349.328923897203</v>
      </c>
      <c r="O8" s="705"/>
      <c r="P8" s="289"/>
      <c r="Q8" s="1037"/>
      <c r="R8" s="1037"/>
      <c r="S8" s="1037"/>
      <c r="T8" s="1037"/>
      <c r="U8" s="1037"/>
      <c r="V8" s="1037"/>
      <c r="W8" s="1037"/>
      <c r="X8" s="1037"/>
      <c r="Y8" s="1027"/>
    </row>
    <row r="9" spans="1:25" ht="12" customHeight="1" x14ac:dyDescent="0.25">
      <c r="A9" s="1031">
        <v>2009</v>
      </c>
      <c r="B9" s="1659">
        <v>8</v>
      </c>
      <c r="C9" s="1402">
        <v>2224.6999999999998</v>
      </c>
      <c r="D9" s="1403">
        <v>2805.8</v>
      </c>
      <c r="E9" s="1404">
        <v>-581.10000000000036</v>
      </c>
      <c r="F9" s="1405">
        <v>2208.9769999999999</v>
      </c>
      <c r="G9" s="1403">
        <v>2746.4367522999996</v>
      </c>
      <c r="H9" s="1405">
        <v>2966.1</v>
      </c>
      <c r="I9" s="1406">
        <v>23467.9</v>
      </c>
      <c r="J9" s="1403">
        <v>29777.200000000001</v>
      </c>
      <c r="K9" s="1404">
        <v>-6309.2999999999993</v>
      </c>
      <c r="L9" s="1402">
        <v>23353.234</v>
      </c>
      <c r="M9" s="1407">
        <v>29169.855290721996</v>
      </c>
      <c r="N9" s="1408">
        <v>31491.341594406051</v>
      </c>
      <c r="O9" s="1033"/>
      <c r="P9" s="289"/>
      <c r="Q9" s="1037"/>
      <c r="R9" s="1037"/>
      <c r="S9" s="1037"/>
      <c r="T9" s="1037"/>
      <c r="U9" s="1037"/>
      <c r="V9" s="1037"/>
      <c r="W9" s="705"/>
      <c r="X9" s="1027"/>
      <c r="Y9" s="1027"/>
    </row>
    <row r="10" spans="1:25" ht="12" customHeight="1" x14ac:dyDescent="0.25">
      <c r="A10" s="1069">
        <v>2010</v>
      </c>
      <c r="B10" s="1658">
        <v>7</v>
      </c>
      <c r="C10" s="1409">
        <v>2255.3069999999998</v>
      </c>
      <c r="D10" s="1410">
        <v>1529.1000000000001</v>
      </c>
      <c r="E10" s="1397">
        <v>726.20699999999965</v>
      </c>
      <c r="F10" s="1411">
        <v>2246.4369999999999</v>
      </c>
      <c r="G10" s="1410">
        <v>1503.2819999999999</v>
      </c>
      <c r="H10" s="1411">
        <v>2485.7011722999996</v>
      </c>
      <c r="I10" s="1412">
        <v>23934.762000000002</v>
      </c>
      <c r="J10" s="1410">
        <v>16227.404</v>
      </c>
      <c r="K10" s="1397">
        <v>7707.358000000002</v>
      </c>
      <c r="L10" s="1409">
        <v>23859.855</v>
      </c>
      <c r="M10" s="1400">
        <v>15972.299000000001</v>
      </c>
      <c r="N10" s="1401">
        <v>26404.738074999997</v>
      </c>
      <c r="O10" s="705"/>
      <c r="P10" s="289"/>
      <c r="Q10" s="1037"/>
      <c r="R10" s="1037"/>
      <c r="S10" s="1037"/>
      <c r="T10" s="1037"/>
      <c r="U10" s="1037"/>
      <c r="V10" s="1037"/>
      <c r="W10" s="705"/>
      <c r="X10" s="1027"/>
      <c r="Y10" s="1027"/>
    </row>
    <row r="11" spans="1:25" ht="12" customHeight="1" x14ac:dyDescent="0.25">
      <c r="A11" s="1031">
        <v>2011</v>
      </c>
      <c r="B11" s="1659">
        <v>7</v>
      </c>
      <c r="C11" s="1402">
        <v>877.50692586541788</v>
      </c>
      <c r="D11" s="1403">
        <v>1818.8269760898611</v>
      </c>
      <c r="E11" s="1404">
        <v>-941.32005022444321</v>
      </c>
      <c r="F11" s="1405">
        <v>1503.2822443</v>
      </c>
      <c r="G11" s="1403">
        <v>2581.3829640171684</v>
      </c>
      <c r="H11" s="1405">
        <v>2603.4657553523152</v>
      </c>
      <c r="I11" s="1406">
        <v>9304.3665313869988</v>
      </c>
      <c r="J11" s="1403">
        <v>19302.673764098003</v>
      </c>
      <c r="K11" s="1404">
        <v>-9998.307232711004</v>
      </c>
      <c r="L11" s="1402">
        <v>15972.299203999999</v>
      </c>
      <c r="M11" s="1407">
        <v>27416.481070515998</v>
      </c>
      <c r="N11" s="1408">
        <v>27669.566511055</v>
      </c>
      <c r="O11" s="1033"/>
      <c r="P11" s="289"/>
      <c r="Q11" s="1037"/>
      <c r="R11" s="1037"/>
      <c r="S11" s="1037"/>
      <c r="T11" s="1037"/>
      <c r="U11" s="1037"/>
      <c r="V11" s="1037"/>
      <c r="W11" s="705"/>
      <c r="X11" s="1027"/>
      <c r="Y11" s="1027"/>
    </row>
    <row r="12" spans="1:25" ht="12" customHeight="1" x14ac:dyDescent="0.25">
      <c r="A12" s="1069">
        <v>2012</v>
      </c>
      <c r="B12" s="1658">
        <v>7</v>
      </c>
      <c r="C12" s="1409">
        <v>2247.0893000000001</v>
      </c>
      <c r="D12" s="1410">
        <v>1543.2272</v>
      </c>
      <c r="E12" s="1397">
        <v>703.86210000000005</v>
      </c>
      <c r="F12" s="1411">
        <v>2581.3829640171684</v>
      </c>
      <c r="G12" s="1410">
        <v>1921.5259008421692</v>
      </c>
      <c r="H12" s="1411">
        <v>2846.921496629066</v>
      </c>
      <c r="I12" s="1412">
        <v>23834.142576999999</v>
      </c>
      <c r="J12" s="1410">
        <v>16352.901785999999</v>
      </c>
      <c r="K12" s="1397">
        <v>7481.2407910000002</v>
      </c>
      <c r="L12" s="1409">
        <v>27416.481070515998</v>
      </c>
      <c r="M12" s="1400">
        <v>20428.587215716005</v>
      </c>
      <c r="N12" s="1401">
        <v>30235.034620716015</v>
      </c>
      <c r="O12" s="705"/>
      <c r="P12" s="289"/>
      <c r="Q12" s="1037"/>
      <c r="R12" s="1037"/>
      <c r="S12" s="1037"/>
      <c r="T12" s="1037"/>
      <c r="U12" s="1037"/>
      <c r="V12" s="1037"/>
      <c r="W12" s="705"/>
      <c r="X12" s="1027"/>
      <c r="Y12" s="1027"/>
    </row>
    <row r="13" spans="1:25" ht="12" customHeight="1" x14ac:dyDescent="0.25">
      <c r="A13" s="1031">
        <v>2013</v>
      </c>
      <c r="B13" s="1659">
        <v>7</v>
      </c>
      <c r="C13" s="1402">
        <v>2231.3488715094973</v>
      </c>
      <c r="D13" s="1403">
        <v>2477.4173922577916</v>
      </c>
      <c r="E13" s="1404">
        <v>-246.0685207482943</v>
      </c>
      <c r="F13" s="1405">
        <v>1921.5259008421692</v>
      </c>
      <c r="G13" s="1403">
        <v>2168.1218799324911</v>
      </c>
      <c r="H13" s="1405">
        <v>2735.5117726524104</v>
      </c>
      <c r="I13" s="1406">
        <v>23677.778069999993</v>
      </c>
      <c r="J13" s="1403">
        <v>26513.362417999993</v>
      </c>
      <c r="K13" s="1404">
        <v>-2835.5843480000003</v>
      </c>
      <c r="L13" s="1402">
        <v>20428.587215716005</v>
      </c>
      <c r="M13" s="1407">
        <v>23283.021406249154</v>
      </c>
      <c r="N13" s="1408">
        <v>29346.08085971601</v>
      </c>
      <c r="O13" s="1033"/>
      <c r="P13" s="289"/>
      <c r="Q13" s="1037"/>
      <c r="R13" s="1037"/>
      <c r="S13" s="1037"/>
      <c r="T13" s="1037"/>
      <c r="U13" s="1037"/>
      <c r="V13" s="1037"/>
      <c r="W13" s="705"/>
      <c r="X13" s="1027"/>
      <c r="Y13" s="1027"/>
    </row>
    <row r="14" spans="1:25" ht="12" customHeight="1" x14ac:dyDescent="0.25">
      <c r="A14" s="1069">
        <v>2014</v>
      </c>
      <c r="B14" s="1658">
        <v>7</v>
      </c>
      <c r="C14" s="1409">
        <v>2146.4485759999998</v>
      </c>
      <c r="D14" s="1410">
        <v>2130.9156170000001</v>
      </c>
      <c r="E14" s="1397">
        <v>15.532958999999664</v>
      </c>
      <c r="F14" s="1411">
        <v>2168.1218799324911</v>
      </c>
      <c r="G14" s="1410">
        <v>2152.5889209324914</v>
      </c>
      <c r="H14" s="1411">
        <v>2956.515307842169</v>
      </c>
      <c r="I14" s="1412">
        <v>22916.763144999994</v>
      </c>
      <c r="J14" s="1410">
        <v>22677.179189999999</v>
      </c>
      <c r="K14" s="1397">
        <v>239.5839549999946</v>
      </c>
      <c r="L14" s="1409">
        <v>23283.021406249154</v>
      </c>
      <c r="M14" s="1400">
        <v>23043.437451249149</v>
      </c>
      <c r="N14" s="1401">
        <v>31606.595149716006</v>
      </c>
      <c r="O14" s="705"/>
      <c r="P14" s="289"/>
      <c r="Q14" s="1037"/>
      <c r="R14" s="1037"/>
      <c r="S14" s="1037"/>
      <c r="T14" s="1037"/>
      <c r="U14" s="1037"/>
      <c r="V14" s="1037"/>
      <c r="W14" s="705"/>
      <c r="X14" s="1027"/>
      <c r="Y14" s="1027"/>
    </row>
    <row r="15" spans="1:25" ht="12" customHeight="1" x14ac:dyDescent="0.25">
      <c r="A15" s="1031">
        <v>2015</v>
      </c>
      <c r="B15" s="1659">
        <v>7</v>
      </c>
      <c r="C15" s="1402">
        <v>2803.3251730000006</v>
      </c>
      <c r="D15" s="1403">
        <v>2656.378365</v>
      </c>
      <c r="E15" s="1404">
        <v>146.9468080000006</v>
      </c>
      <c r="F15" s="1405">
        <v>2152.5889209324919</v>
      </c>
      <c r="G15" s="1403">
        <v>2005.6421078421704</v>
      </c>
      <c r="H15" s="1405">
        <v>2757.4041568421703</v>
      </c>
      <c r="I15" s="1406">
        <v>29877.399076999998</v>
      </c>
      <c r="J15" s="1403">
        <v>28409.946002999997</v>
      </c>
      <c r="K15" s="1404">
        <v>1467.4530740000009</v>
      </c>
      <c r="L15" s="1402">
        <v>23043.437451249149</v>
      </c>
      <c r="M15" s="1407">
        <v>21575.984321405991</v>
      </c>
      <c r="N15" s="1408">
        <v>29609.723742405993</v>
      </c>
      <c r="O15" s="1033"/>
      <c r="P15" s="289"/>
      <c r="Q15" s="1037"/>
      <c r="R15" s="1037"/>
      <c r="S15" s="1037"/>
      <c r="T15" s="1037"/>
      <c r="U15" s="1037"/>
      <c r="V15" s="1037"/>
      <c r="W15" s="705"/>
      <c r="X15" s="1027"/>
      <c r="Y15" s="1027"/>
    </row>
    <row r="16" spans="1:25" ht="12" customHeight="1" x14ac:dyDescent="0.25">
      <c r="A16" s="1069">
        <v>2016</v>
      </c>
      <c r="B16" s="1658">
        <v>8</v>
      </c>
      <c r="C16" s="1409">
        <v>2792.4169440000001</v>
      </c>
      <c r="D16" s="1410">
        <v>2648.8300529999997</v>
      </c>
      <c r="E16" s="1397">
        <v>143.58689100000038</v>
      </c>
      <c r="F16" s="1411">
        <v>2005.64210793249</v>
      </c>
      <c r="G16" s="1410">
        <v>1855.1018389324913</v>
      </c>
      <c r="H16" s="1411">
        <v>3062.2431608421693</v>
      </c>
      <c r="I16" s="1412">
        <v>29879.370492000002</v>
      </c>
      <c r="J16" s="1410">
        <v>28390.560353790996</v>
      </c>
      <c r="K16" s="1397">
        <v>1488.8101382090063</v>
      </c>
      <c r="L16" s="1409">
        <v>21575.984323939199</v>
      </c>
      <c r="M16" s="1400">
        <v>20012.817554276964</v>
      </c>
      <c r="N16" s="1401">
        <v>32957.562550922994</v>
      </c>
      <c r="O16" s="705"/>
      <c r="P16" s="289"/>
      <c r="Q16" s="1037"/>
      <c r="R16" s="1037"/>
      <c r="S16" s="1037"/>
      <c r="T16" s="1037"/>
      <c r="U16" s="1037"/>
      <c r="V16" s="1037"/>
      <c r="W16" s="705"/>
      <c r="X16" s="1027"/>
      <c r="Y16" s="1027"/>
    </row>
    <row r="17" spans="1:23" ht="12" customHeight="1" x14ac:dyDescent="0.25">
      <c r="A17" s="1031">
        <v>2017</v>
      </c>
      <c r="B17" s="1660">
        <v>8</v>
      </c>
      <c r="C17" s="1413">
        <v>2383.3666699999999</v>
      </c>
      <c r="D17" s="1414">
        <v>2808.5585060000003</v>
      </c>
      <c r="E17" s="1404">
        <v>-425.19183600000042</v>
      </c>
      <c r="F17" s="1415">
        <v>1855.1010000000001</v>
      </c>
      <c r="G17" s="1414">
        <v>2247.3559999999998</v>
      </c>
      <c r="H17" s="1416">
        <v>3069.3719999999998</v>
      </c>
      <c r="I17" s="1415">
        <v>25481.562421868999</v>
      </c>
      <c r="J17" s="1414">
        <v>29988.256826387002</v>
      </c>
      <c r="K17" s="1404">
        <v>-4506.6944045180026</v>
      </c>
      <c r="L17" s="1415">
        <v>20012.818000000003</v>
      </c>
      <c r="M17" s="1414">
        <v>24176.465</v>
      </c>
      <c r="N17" s="1414">
        <v>32952.06</v>
      </c>
      <c r="O17" s="1033"/>
      <c r="P17" s="289"/>
      <c r="Q17" s="1037"/>
      <c r="R17" s="1037"/>
      <c r="S17" s="1037"/>
      <c r="T17" s="1037"/>
      <c r="U17" s="1037"/>
      <c r="V17" s="1037"/>
    </row>
    <row r="18" spans="1:23" ht="9.9499999999999993" customHeight="1" x14ac:dyDescent="0.25">
      <c r="A18" s="290"/>
      <c r="B18" s="1070"/>
      <c r="C18" s="294"/>
      <c r="D18" s="295"/>
      <c r="E18" s="288"/>
      <c r="F18" s="288"/>
      <c r="G18" s="290"/>
      <c r="H18" s="1071"/>
      <c r="I18" s="295"/>
      <c r="J18" s="295"/>
      <c r="L18" s="293"/>
      <c r="N18" s="1072"/>
      <c r="P18" s="289"/>
    </row>
    <row r="19" spans="1:23" ht="14.25" customHeight="1" x14ac:dyDescent="0.25">
      <c r="A19" s="1978" t="s">
        <v>540</v>
      </c>
      <c r="B19" s="1978"/>
      <c r="C19" s="1978"/>
      <c r="D19" s="1978"/>
      <c r="E19" s="1978"/>
      <c r="F19" s="1978"/>
      <c r="G19" s="1045"/>
      <c r="H19" s="1038"/>
      <c r="I19" s="1998" t="s">
        <v>705</v>
      </c>
      <c r="J19" s="1998"/>
      <c r="K19" s="1998"/>
      <c r="L19" s="1998"/>
      <c r="M19" s="1998"/>
      <c r="N19" s="1998"/>
      <c r="O19" s="1038"/>
      <c r="P19" s="289"/>
    </row>
    <row r="20" spans="1:23" ht="12" customHeight="1" x14ac:dyDescent="0.25">
      <c r="A20" s="1038"/>
      <c r="B20" s="1080" t="s">
        <v>26</v>
      </c>
      <c r="C20" s="1081">
        <v>978.84296084216976</v>
      </c>
      <c r="D20" s="1082">
        <f>E20-C20</f>
        <v>2090.5290391578301</v>
      </c>
      <c r="E20" s="1083">
        <f>$H$17</f>
        <v>3069.3719999999998</v>
      </c>
      <c r="F20" s="1084"/>
      <c r="G20" s="1084"/>
      <c r="H20" s="1084"/>
      <c r="I20" s="1084"/>
      <c r="J20" s="1085"/>
      <c r="K20" s="1085" t="str">
        <f>H6</f>
        <v>Nejvyšší dosažený stav provozních zásob</v>
      </c>
      <c r="L20" s="1084"/>
      <c r="M20" s="1084"/>
      <c r="N20" s="1038"/>
      <c r="O20" s="1038"/>
    </row>
    <row r="21" spans="1:23" ht="12" customHeight="1" x14ac:dyDescent="0.25">
      <c r="A21" s="1038"/>
      <c r="B21" s="1080" t="s">
        <v>27</v>
      </c>
      <c r="C21" s="1081">
        <v>558.04660684216958</v>
      </c>
      <c r="D21" s="1082">
        <f t="shared" ref="D21:D31" si="0">E21-C21</f>
        <v>2511.3253931578301</v>
      </c>
      <c r="E21" s="1083">
        <f t="shared" ref="E21:E31" si="1">$H$17</f>
        <v>3069.3719999999998</v>
      </c>
      <c r="F21" s="1084"/>
      <c r="G21" s="1084"/>
      <c r="H21" s="1084"/>
      <c r="I21" s="1084"/>
      <c r="J21" s="1085">
        <v>2008</v>
      </c>
      <c r="K21" s="1086">
        <f t="shared" ref="K21:K30" si="2">H8</f>
        <v>2964</v>
      </c>
      <c r="L21" s="1084"/>
      <c r="M21" s="1084"/>
      <c r="N21" s="1038"/>
      <c r="O21" s="1038"/>
    </row>
    <row r="22" spans="1:23" ht="12" customHeight="1" x14ac:dyDescent="0.25">
      <c r="A22" s="1038"/>
      <c r="B22" s="1080" t="s">
        <v>28</v>
      </c>
      <c r="C22" s="1081">
        <v>440.74626584216946</v>
      </c>
      <c r="D22" s="1082">
        <f t="shared" si="0"/>
        <v>2628.6257341578303</v>
      </c>
      <c r="E22" s="1083">
        <f t="shared" si="1"/>
        <v>3069.3719999999998</v>
      </c>
      <c r="F22" s="1085"/>
      <c r="G22" s="1084"/>
      <c r="H22" s="1084"/>
      <c r="I22" s="1084"/>
      <c r="J22" s="1085">
        <v>2009</v>
      </c>
      <c r="K22" s="1086">
        <f t="shared" si="2"/>
        <v>2966.1</v>
      </c>
      <c r="L22" s="1084"/>
      <c r="M22" s="1084"/>
      <c r="N22" s="1038"/>
      <c r="O22" s="1038"/>
    </row>
    <row r="23" spans="1:23" ht="12" customHeight="1" x14ac:dyDescent="0.25">
      <c r="A23" s="1038"/>
      <c r="B23" s="1080" t="s">
        <v>29</v>
      </c>
      <c r="C23" s="1081">
        <v>642.98038984216953</v>
      </c>
      <c r="D23" s="1082">
        <f t="shared" si="0"/>
        <v>2426.3916101578302</v>
      </c>
      <c r="E23" s="1083">
        <f t="shared" si="1"/>
        <v>3069.3719999999998</v>
      </c>
      <c r="F23" s="1085"/>
      <c r="G23" s="1084"/>
      <c r="H23" s="1084"/>
      <c r="I23" s="1084"/>
      <c r="J23" s="1085">
        <v>2010</v>
      </c>
      <c r="K23" s="1086">
        <f t="shared" si="2"/>
        <v>2485.7011722999996</v>
      </c>
      <c r="L23" s="1085"/>
      <c r="M23" s="1085"/>
      <c r="N23" s="1038"/>
      <c r="O23" s="1038"/>
    </row>
    <row r="24" spans="1:23" ht="12" customHeight="1" x14ac:dyDescent="0.25">
      <c r="A24" s="1038"/>
      <c r="B24" s="1080" t="s">
        <v>30</v>
      </c>
      <c r="C24" s="1081">
        <v>996.89670184216925</v>
      </c>
      <c r="D24" s="1082">
        <f t="shared" si="0"/>
        <v>2072.4752981578304</v>
      </c>
      <c r="E24" s="1083">
        <f t="shared" si="1"/>
        <v>3069.3719999999998</v>
      </c>
      <c r="F24" s="1085"/>
      <c r="G24" s="1084"/>
      <c r="H24" s="1084"/>
      <c r="I24" s="1084"/>
      <c r="J24" s="1085">
        <v>2011</v>
      </c>
      <c r="K24" s="1086">
        <f t="shared" si="2"/>
        <v>2603.4657553523152</v>
      </c>
      <c r="L24" s="1085"/>
      <c r="M24" s="1085"/>
      <c r="N24" s="1038"/>
      <c r="O24" s="1038"/>
    </row>
    <row r="25" spans="1:23" ht="12" customHeight="1" x14ac:dyDescent="0.25">
      <c r="A25" s="1038"/>
      <c r="B25" s="1080" t="s">
        <v>31</v>
      </c>
      <c r="C25" s="1081">
        <v>1809.4047408421693</v>
      </c>
      <c r="D25" s="1082">
        <f t="shared" si="0"/>
        <v>1259.9672591578305</v>
      </c>
      <c r="E25" s="1083">
        <f t="shared" si="1"/>
        <v>3069.3719999999998</v>
      </c>
      <c r="F25" s="1085"/>
      <c r="G25" s="1084"/>
      <c r="H25" s="1084"/>
      <c r="I25" s="1084"/>
      <c r="J25" s="1085">
        <v>2012</v>
      </c>
      <c r="K25" s="1086">
        <f t="shared" si="2"/>
        <v>2846.921496629066</v>
      </c>
      <c r="L25" s="1085"/>
      <c r="M25" s="1085"/>
      <c r="N25" s="1038"/>
      <c r="O25" s="1038"/>
    </row>
    <row r="26" spans="1:23" ht="12" customHeight="1" x14ac:dyDescent="0.25">
      <c r="A26" s="1038"/>
      <c r="B26" s="1080" t="s">
        <v>32</v>
      </c>
      <c r="C26" s="1081">
        <v>2326.5310668421694</v>
      </c>
      <c r="D26" s="1082">
        <f t="shared" si="0"/>
        <v>742.84093315783048</v>
      </c>
      <c r="E26" s="1083">
        <f t="shared" si="1"/>
        <v>3069.3719999999998</v>
      </c>
      <c r="F26" s="1085"/>
      <c r="G26" s="1084"/>
      <c r="H26" s="1084"/>
      <c r="I26" s="1084"/>
      <c r="J26" s="1085">
        <v>2013</v>
      </c>
      <c r="K26" s="1086">
        <f t="shared" si="2"/>
        <v>2735.5117726524104</v>
      </c>
      <c r="L26" s="1085"/>
      <c r="M26" s="1085"/>
      <c r="N26" s="1038"/>
      <c r="O26" s="1038"/>
    </row>
    <row r="27" spans="1:23" ht="12" customHeight="1" x14ac:dyDescent="0.25">
      <c r="A27" s="1038"/>
      <c r="B27" s="1080" t="s">
        <v>33</v>
      </c>
      <c r="C27" s="1081">
        <v>2712.5620398421697</v>
      </c>
      <c r="D27" s="1082">
        <f t="shared" si="0"/>
        <v>356.80996015783012</v>
      </c>
      <c r="E27" s="1083">
        <f t="shared" si="1"/>
        <v>3069.3719999999998</v>
      </c>
      <c r="F27" s="1085"/>
      <c r="G27" s="1084"/>
      <c r="H27" s="1084"/>
      <c r="I27" s="1084"/>
      <c r="J27" s="1085">
        <v>2014</v>
      </c>
      <c r="K27" s="1086">
        <f t="shared" si="2"/>
        <v>2956.515307842169</v>
      </c>
      <c r="L27" s="1085"/>
      <c r="M27" s="1085"/>
      <c r="N27" s="1038"/>
      <c r="O27" s="1038"/>
    </row>
    <row r="28" spans="1:23" ht="12" customHeight="1" x14ac:dyDescent="0.25">
      <c r="A28" s="1038"/>
      <c r="B28" s="1080" t="s">
        <v>34</v>
      </c>
      <c r="C28" s="1081">
        <v>2940.7442688421693</v>
      </c>
      <c r="D28" s="1082">
        <f t="shared" si="0"/>
        <v>128.62773115783057</v>
      </c>
      <c r="E28" s="1083">
        <f t="shared" si="1"/>
        <v>3069.3719999999998</v>
      </c>
      <c r="F28" s="1085"/>
      <c r="G28" s="1084"/>
      <c r="H28" s="1084"/>
      <c r="I28" s="1084"/>
      <c r="J28" s="1085">
        <v>2015</v>
      </c>
      <c r="K28" s="1086">
        <f t="shared" si="2"/>
        <v>2757.4041568421703</v>
      </c>
      <c r="L28" s="1085"/>
      <c r="M28" s="1085"/>
      <c r="N28" s="1038"/>
      <c r="O28" s="1038"/>
    </row>
    <row r="29" spans="1:23" ht="12" customHeight="1" x14ac:dyDescent="0.25">
      <c r="A29" s="1038"/>
      <c r="B29" s="1080" t="s">
        <v>35</v>
      </c>
      <c r="C29" s="1081">
        <v>3055.0127028421684</v>
      </c>
      <c r="D29" s="1082">
        <f t="shared" si="0"/>
        <v>14.359297157831406</v>
      </c>
      <c r="E29" s="1083">
        <f t="shared" si="1"/>
        <v>3069.3719999999998</v>
      </c>
      <c r="F29" s="1085"/>
      <c r="G29" s="1084"/>
      <c r="H29" s="1084"/>
      <c r="I29" s="1084"/>
      <c r="J29" s="1085">
        <v>2016</v>
      </c>
      <c r="K29" s="1086">
        <f t="shared" si="2"/>
        <v>3062.2431608421693</v>
      </c>
      <c r="L29" s="1085"/>
      <c r="M29" s="1085"/>
      <c r="N29" s="1038"/>
      <c r="O29" s="1038"/>
      <c r="P29" s="287"/>
      <c r="Q29" s="287"/>
      <c r="R29" s="287"/>
      <c r="S29" s="287"/>
      <c r="T29" s="287"/>
      <c r="U29" s="287"/>
      <c r="V29" s="287"/>
      <c r="W29" s="287"/>
    </row>
    <row r="30" spans="1:23" ht="12" customHeight="1" x14ac:dyDescent="0.25">
      <c r="A30" s="1038"/>
      <c r="B30" s="1080" t="s">
        <v>36</v>
      </c>
      <c r="C30" s="1081">
        <v>2709.1820758421686</v>
      </c>
      <c r="D30" s="1082">
        <f t="shared" si="0"/>
        <v>360.18992415783123</v>
      </c>
      <c r="E30" s="1083">
        <f t="shared" si="1"/>
        <v>3069.3719999999998</v>
      </c>
      <c r="F30" s="1085"/>
      <c r="G30" s="1084"/>
      <c r="H30" s="1084"/>
      <c r="I30" s="1084"/>
      <c r="J30" s="1085">
        <v>2017</v>
      </c>
      <c r="K30" s="1086">
        <f t="shared" si="2"/>
        <v>3069.3719999999998</v>
      </c>
      <c r="L30" s="1085"/>
      <c r="M30" s="1085"/>
      <c r="N30" s="1038"/>
      <c r="O30" s="1038"/>
      <c r="P30" s="287"/>
      <c r="Q30" s="287"/>
      <c r="R30" s="287"/>
      <c r="S30" s="287"/>
      <c r="T30" s="287"/>
      <c r="U30" s="287"/>
      <c r="V30" s="287"/>
      <c r="W30" s="287"/>
    </row>
    <row r="31" spans="1:23" ht="12" customHeight="1" x14ac:dyDescent="0.25">
      <c r="A31" s="1038"/>
      <c r="B31" s="1080" t="s">
        <v>37</v>
      </c>
      <c r="C31" s="1081">
        <v>2247.3555728421693</v>
      </c>
      <c r="D31" s="1082">
        <f t="shared" si="0"/>
        <v>822.01642715783055</v>
      </c>
      <c r="E31" s="1083">
        <f t="shared" si="1"/>
        <v>3069.3719999999998</v>
      </c>
      <c r="F31" s="1085"/>
      <c r="G31" s="1084"/>
      <c r="H31" s="1084"/>
      <c r="I31" s="1084"/>
      <c r="J31" s="1085"/>
      <c r="K31" s="1085"/>
      <c r="L31" s="1085"/>
      <c r="M31" s="1085"/>
      <c r="N31" s="1038"/>
      <c r="O31" s="1038"/>
      <c r="P31" s="287"/>
      <c r="Q31" s="287"/>
      <c r="R31" s="287"/>
      <c r="S31" s="287"/>
      <c r="T31" s="287"/>
      <c r="U31" s="287"/>
      <c r="V31" s="287"/>
      <c r="W31" s="287"/>
    </row>
    <row r="32" spans="1:23" ht="16.5" customHeight="1" x14ac:dyDescent="0.25">
      <c r="A32" s="2001" t="s">
        <v>549</v>
      </c>
      <c r="B32" s="2003" t="s">
        <v>537</v>
      </c>
      <c r="C32" s="2003"/>
      <c r="D32" s="2003"/>
      <c r="E32" s="2003"/>
      <c r="F32" s="2003"/>
      <c r="G32" s="2003"/>
      <c r="H32" s="2003"/>
      <c r="I32" s="2003"/>
      <c r="J32" s="2003"/>
      <c r="K32" s="2003"/>
      <c r="L32" s="2003"/>
      <c r="M32" s="2003"/>
      <c r="N32" s="2003"/>
      <c r="O32" s="287"/>
    </row>
    <row r="33" spans="1:15" ht="9.9499999999999993" customHeight="1" x14ac:dyDescent="0.25">
      <c r="A33" s="2002"/>
      <c r="B33" s="1074"/>
      <c r="C33" s="1046"/>
      <c r="D33" s="1046"/>
      <c r="E33" s="1046"/>
      <c r="F33" s="1046"/>
      <c r="G33" s="1046"/>
      <c r="H33" s="1075"/>
      <c r="I33" s="1046"/>
      <c r="J33" s="1046"/>
      <c r="K33" s="1046"/>
      <c r="L33" s="1046"/>
      <c r="M33" s="1046"/>
      <c r="N33" s="1073"/>
      <c r="O33" s="1078"/>
    </row>
    <row r="34" spans="1:15" ht="12" customHeight="1" x14ac:dyDescent="0.25">
      <c r="A34" s="1087" t="s">
        <v>399</v>
      </c>
      <c r="B34" s="1661">
        <v>6</v>
      </c>
      <c r="C34" s="1377">
        <v>2130.6261989999998</v>
      </c>
      <c r="D34" s="1378">
        <v>2277.0530119999999</v>
      </c>
      <c r="E34" s="1379">
        <v>-146.42681300000004</v>
      </c>
      <c r="F34" s="1378">
        <v>1666.1310000000001</v>
      </c>
      <c r="G34" s="1380">
        <v>1804.59</v>
      </c>
      <c r="H34" s="1378">
        <v>2607.1970000000001</v>
      </c>
      <c r="I34" s="1381">
        <v>22770.592461868997</v>
      </c>
      <c r="J34" s="1378">
        <v>24311.352706387002</v>
      </c>
      <c r="K34" s="1379">
        <v>-1540.7602445180055</v>
      </c>
      <c r="L34" s="1378">
        <v>18013.917000000001</v>
      </c>
      <c r="M34" s="1380">
        <v>19469.911</v>
      </c>
      <c r="N34" s="1380">
        <v>28037.221000000001</v>
      </c>
      <c r="O34" s="289"/>
    </row>
    <row r="35" spans="1:15" ht="12" customHeight="1" x14ac:dyDescent="0.25">
      <c r="A35" s="1028" t="s">
        <v>266</v>
      </c>
      <c r="B35" s="1626">
        <v>1</v>
      </c>
      <c r="C35" s="1382">
        <v>196.89111099999997</v>
      </c>
      <c r="D35" s="1383">
        <v>311.25473600000009</v>
      </c>
      <c r="E35" s="1384">
        <v>-114.36362500000013</v>
      </c>
      <c r="F35" s="1383">
        <v>163.381</v>
      </c>
      <c r="G35" s="1385">
        <v>253.595</v>
      </c>
      <c r="H35" s="1383">
        <v>273.00400000000002</v>
      </c>
      <c r="I35" s="1386">
        <v>2109.9639179999999</v>
      </c>
      <c r="J35" s="1383">
        <v>3323.9071935760003</v>
      </c>
      <c r="K35" s="1384">
        <v>-1213.9432755760004</v>
      </c>
      <c r="L35" s="1383">
        <v>1733.1279999999999</v>
      </c>
      <c r="M35" s="1385">
        <v>2695.9459999999999</v>
      </c>
      <c r="N35" s="1385">
        <v>2904.2310000000002</v>
      </c>
      <c r="O35" s="289"/>
    </row>
    <row r="36" spans="1:15" ht="12" customHeight="1" x14ac:dyDescent="0.25">
      <c r="A36" s="1029" t="s">
        <v>401</v>
      </c>
      <c r="B36" s="1662">
        <v>1</v>
      </c>
      <c r="C36" s="1382">
        <v>55.849359999999997</v>
      </c>
      <c r="D36" s="1383">
        <v>220.25075799999999</v>
      </c>
      <c r="E36" s="1384">
        <v>-164.401398</v>
      </c>
      <c r="F36" s="1383">
        <v>25.588999999999999</v>
      </c>
      <c r="G36" s="1385">
        <v>189.17099999999999</v>
      </c>
      <c r="H36" s="1383">
        <v>189.17099999999999</v>
      </c>
      <c r="I36" s="1386">
        <v>601.00604199999998</v>
      </c>
      <c r="J36" s="1383">
        <v>2352.9969264239994</v>
      </c>
      <c r="K36" s="1384">
        <v>-1751.9908844239994</v>
      </c>
      <c r="L36" s="1383">
        <v>265.77300000000002</v>
      </c>
      <c r="M36" s="1385">
        <v>2010.6079999999999</v>
      </c>
      <c r="N36" s="1385">
        <v>2010.6079999999999</v>
      </c>
      <c r="O36" s="289"/>
    </row>
    <row r="37" spans="1:15" ht="12" customHeight="1" x14ac:dyDescent="0.25">
      <c r="A37" s="1099" t="s">
        <v>8</v>
      </c>
      <c r="B37" s="1663">
        <v>8</v>
      </c>
      <c r="C37" s="1387">
        <v>2383.3666699999999</v>
      </c>
      <c r="D37" s="1388">
        <v>2808.5585060000003</v>
      </c>
      <c r="E37" s="1389">
        <v>-425.19183600000019</v>
      </c>
      <c r="F37" s="1388">
        <v>1855.1010000000001</v>
      </c>
      <c r="G37" s="1390">
        <v>2247.3559999999998</v>
      </c>
      <c r="H37" s="1388">
        <v>3069.3719999999998</v>
      </c>
      <c r="I37" s="1391">
        <v>25481.562421868999</v>
      </c>
      <c r="J37" s="1392">
        <v>29988.256826387002</v>
      </c>
      <c r="K37" s="1393">
        <v>-4506.6944045180053</v>
      </c>
      <c r="L37" s="1392">
        <v>20012.818000000003</v>
      </c>
      <c r="M37" s="1394">
        <v>24176.465</v>
      </c>
      <c r="N37" s="1394">
        <v>32952.06</v>
      </c>
      <c r="O37" s="1077"/>
    </row>
    <row r="38" spans="1:15" ht="9.9499999999999993" customHeight="1" x14ac:dyDescent="0.25">
      <c r="A38" s="1072"/>
      <c r="B38" s="1076"/>
      <c r="C38" s="291"/>
      <c r="D38" s="291"/>
      <c r="E38" s="291"/>
      <c r="F38" s="291"/>
      <c r="G38" s="291"/>
      <c r="H38" s="1079"/>
      <c r="I38" s="288"/>
      <c r="J38" s="288"/>
      <c r="K38" s="288"/>
      <c r="L38" s="288"/>
      <c r="N38" s="1072"/>
    </row>
    <row r="39" spans="1:15" ht="6" customHeight="1" x14ac:dyDescent="0.25">
      <c r="A39" s="1993" t="s">
        <v>733</v>
      </c>
      <c r="B39" s="1993"/>
      <c r="C39" s="1993"/>
      <c r="D39" s="1993"/>
      <c r="E39" s="1993"/>
      <c r="F39" s="1993"/>
      <c r="G39" s="1993"/>
      <c r="H39" s="1993"/>
      <c r="I39" s="1993"/>
      <c r="J39" s="1993"/>
      <c r="K39" s="1993"/>
      <c r="L39" s="1993"/>
      <c r="M39" s="1993"/>
      <c r="N39" s="1993"/>
      <c r="O39" s="1993"/>
    </row>
    <row r="40" spans="1:15" ht="14.25" customHeight="1" x14ac:dyDescent="0.25">
      <c r="A40" s="1993"/>
      <c r="B40" s="1993"/>
      <c r="C40" s="1993"/>
      <c r="D40" s="1993"/>
      <c r="E40" s="1993"/>
      <c r="F40" s="1993"/>
      <c r="G40" s="1993"/>
      <c r="H40" s="1993"/>
      <c r="I40" s="1993"/>
      <c r="J40" s="1993"/>
      <c r="K40" s="1993"/>
      <c r="L40" s="1993"/>
      <c r="M40" s="1993"/>
      <c r="N40" s="1993"/>
      <c r="O40" s="1993"/>
    </row>
    <row r="41" spans="1:15" x14ac:dyDescent="0.25">
      <c r="A41" s="1993"/>
      <c r="B41" s="1993"/>
      <c r="C41" s="1993"/>
      <c r="D41" s="1993"/>
      <c r="E41" s="1993"/>
      <c r="F41" s="1993"/>
      <c r="G41" s="1993"/>
      <c r="H41" s="1993"/>
      <c r="I41" s="1993"/>
      <c r="J41" s="1993"/>
      <c r="K41" s="1993"/>
      <c r="L41" s="1993"/>
      <c r="M41" s="1993"/>
      <c r="N41" s="1993"/>
      <c r="O41" s="1993"/>
    </row>
    <row r="42" spans="1:15" x14ac:dyDescent="0.25">
      <c r="A42" s="292"/>
      <c r="B42" s="292"/>
      <c r="C42" s="292"/>
      <c r="D42" s="292"/>
      <c r="E42" s="292"/>
      <c r="F42" s="292"/>
      <c r="G42" s="292"/>
      <c r="H42" s="292"/>
    </row>
    <row r="43" spans="1:15" x14ac:dyDescent="0.25">
      <c r="A43" s="292"/>
      <c r="B43" s="292"/>
      <c r="C43" s="292"/>
      <c r="D43" s="292"/>
      <c r="E43" s="292"/>
      <c r="F43" s="292"/>
      <c r="G43" s="292"/>
      <c r="H43" s="292"/>
    </row>
    <row r="44" spans="1:15" x14ac:dyDescent="0.25">
      <c r="A44" s="292"/>
      <c r="B44" s="292"/>
      <c r="C44" s="292"/>
      <c r="D44" s="292"/>
      <c r="E44" s="292"/>
      <c r="F44" s="292"/>
      <c r="G44" s="292"/>
      <c r="H44" s="292"/>
    </row>
    <row r="45" spans="1:15" x14ac:dyDescent="0.25">
      <c r="A45" s="292"/>
      <c r="B45" s="292"/>
      <c r="C45" s="292"/>
      <c r="D45" s="292"/>
      <c r="E45" s="292"/>
      <c r="F45" s="292"/>
      <c r="G45" s="292"/>
      <c r="H45" s="292"/>
    </row>
    <row r="46" spans="1:15" x14ac:dyDescent="0.25">
      <c r="A46" s="292"/>
      <c r="B46" s="292"/>
      <c r="C46" s="292"/>
      <c r="D46" s="292"/>
      <c r="E46" s="292"/>
      <c r="F46" s="292"/>
      <c r="G46" s="292"/>
      <c r="H46" s="292"/>
    </row>
    <row r="47" spans="1:15" x14ac:dyDescent="0.25">
      <c r="A47" s="292"/>
      <c r="B47" s="292"/>
      <c r="C47" s="292"/>
      <c r="D47" s="292"/>
      <c r="E47" s="292"/>
      <c r="F47" s="292"/>
      <c r="G47" s="292"/>
      <c r="H47" s="292"/>
    </row>
    <row r="48" spans="1:15" x14ac:dyDescent="0.25">
      <c r="A48" s="292"/>
      <c r="B48" s="292"/>
      <c r="C48" s="292"/>
      <c r="D48" s="292"/>
      <c r="E48" s="292"/>
      <c r="F48" s="292"/>
      <c r="G48" s="292"/>
      <c r="H48" s="292"/>
    </row>
    <row r="49" spans="1:8" x14ac:dyDescent="0.25">
      <c r="A49" s="292"/>
      <c r="B49" s="292"/>
      <c r="C49" s="292"/>
      <c r="D49" s="292"/>
      <c r="E49" s="292"/>
      <c r="F49" s="292"/>
      <c r="G49" s="292"/>
      <c r="H49" s="292"/>
    </row>
  </sheetData>
  <mergeCells count="24">
    <mergeCell ref="A39:O41"/>
    <mergeCell ref="C4:N4"/>
    <mergeCell ref="A2:M2"/>
    <mergeCell ref="I19:N19"/>
    <mergeCell ref="E6:E7"/>
    <mergeCell ref="F6:G6"/>
    <mergeCell ref="H6:H7"/>
    <mergeCell ref="N2:O2"/>
    <mergeCell ref="A32:A33"/>
    <mergeCell ref="B32:N32"/>
    <mergeCell ref="A19:F19"/>
    <mergeCell ref="I1:J1"/>
    <mergeCell ref="A3:A5"/>
    <mergeCell ref="A6:A7"/>
    <mergeCell ref="C6:C7"/>
    <mergeCell ref="D6:D7"/>
    <mergeCell ref="B5:B7"/>
    <mergeCell ref="C5:H5"/>
    <mergeCell ref="I5:N5"/>
    <mergeCell ref="I6:I7"/>
    <mergeCell ref="J6:J7"/>
    <mergeCell ref="K6:K7"/>
    <mergeCell ref="L6:M6"/>
    <mergeCell ref="N6:N7"/>
  </mergeCells>
  <pageMargins left="0.6692913385826772" right="0.19685039370078741" top="0.31496062992125984" bottom="0.19685039370078741" header="0.23622047244094491" footer="0.15748031496062992"/>
  <pageSetup paperSize="9" firstPageNumber="17" orientation="landscape" useFirstPageNumber="1" r:id="rId1"/>
  <headerFooter scaleWithDoc="0"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view="pageBreakPreview" zoomScaleNormal="100" zoomScaleSheetLayoutView="100" workbookViewId="0"/>
  </sheetViews>
  <sheetFormatPr defaultRowHeight="13.5" x14ac:dyDescent="0.25"/>
  <cols>
    <col min="1" max="1" width="12.5703125" style="287" customWidth="1"/>
    <col min="2" max="10" width="13.7109375" style="287" customWidth="1"/>
    <col min="11" max="11" width="1.7109375" style="287" customWidth="1"/>
    <col min="12" max="12" width="16.7109375" style="288" customWidth="1"/>
    <col min="13" max="243" width="9.140625" style="287"/>
    <col min="244" max="244" width="20.7109375" style="287" customWidth="1"/>
    <col min="245" max="254" width="10.7109375" style="287" customWidth="1"/>
    <col min="255" max="256" width="2.7109375" style="287" customWidth="1"/>
    <col min="257" max="499" width="9.140625" style="287"/>
    <col min="500" max="500" width="20.7109375" style="287" customWidth="1"/>
    <col min="501" max="510" width="10.7109375" style="287" customWidth="1"/>
    <col min="511" max="512" width="2.7109375" style="287" customWidth="1"/>
    <col min="513" max="755" width="9.140625" style="287"/>
    <col min="756" max="756" width="20.7109375" style="287" customWidth="1"/>
    <col min="757" max="766" width="10.7109375" style="287" customWidth="1"/>
    <col min="767" max="768" width="2.7109375" style="287" customWidth="1"/>
    <col min="769" max="1011" width="9.140625" style="287"/>
    <col min="1012" max="1012" width="20.7109375" style="287" customWidth="1"/>
    <col min="1013" max="1022" width="10.7109375" style="287" customWidth="1"/>
    <col min="1023" max="1024" width="2.7109375" style="287" customWidth="1"/>
    <col min="1025" max="1267" width="9.140625" style="287"/>
    <col min="1268" max="1268" width="20.7109375" style="287" customWidth="1"/>
    <col min="1269" max="1278" width="10.7109375" style="287" customWidth="1"/>
    <col min="1279" max="1280" width="2.7109375" style="287" customWidth="1"/>
    <col min="1281" max="1523" width="9.140625" style="287"/>
    <col min="1524" max="1524" width="20.7109375" style="287" customWidth="1"/>
    <col min="1525" max="1534" width="10.7109375" style="287" customWidth="1"/>
    <col min="1535" max="1536" width="2.7109375" style="287" customWidth="1"/>
    <col min="1537" max="1779" width="9.140625" style="287"/>
    <col min="1780" max="1780" width="20.7109375" style="287" customWidth="1"/>
    <col min="1781" max="1790" width="10.7109375" style="287" customWidth="1"/>
    <col min="1791" max="1792" width="2.7109375" style="287" customWidth="1"/>
    <col min="1793" max="2035" width="9.140625" style="287"/>
    <col min="2036" max="2036" width="20.7109375" style="287" customWidth="1"/>
    <col min="2037" max="2046" width="10.7109375" style="287" customWidth="1"/>
    <col min="2047" max="2048" width="2.7109375" style="287" customWidth="1"/>
    <col min="2049" max="2291" width="9.140625" style="287"/>
    <col min="2292" max="2292" width="20.7109375" style="287" customWidth="1"/>
    <col min="2293" max="2302" width="10.7109375" style="287" customWidth="1"/>
    <col min="2303" max="2304" width="2.7109375" style="287" customWidth="1"/>
    <col min="2305" max="2547" width="9.140625" style="287"/>
    <col min="2548" max="2548" width="20.7109375" style="287" customWidth="1"/>
    <col min="2549" max="2558" width="10.7109375" style="287" customWidth="1"/>
    <col min="2559" max="2560" width="2.7109375" style="287" customWidth="1"/>
    <col min="2561" max="2803" width="9.140625" style="287"/>
    <col min="2804" max="2804" width="20.7109375" style="287" customWidth="1"/>
    <col min="2805" max="2814" width="10.7109375" style="287" customWidth="1"/>
    <col min="2815" max="2816" width="2.7109375" style="287" customWidth="1"/>
    <col min="2817" max="3059" width="9.140625" style="287"/>
    <col min="3060" max="3060" width="20.7109375" style="287" customWidth="1"/>
    <col min="3061" max="3070" width="10.7109375" style="287" customWidth="1"/>
    <col min="3071" max="3072" width="2.7109375" style="287" customWidth="1"/>
    <col min="3073" max="3315" width="9.140625" style="287"/>
    <col min="3316" max="3316" width="20.7109375" style="287" customWidth="1"/>
    <col min="3317" max="3326" width="10.7109375" style="287" customWidth="1"/>
    <col min="3327" max="3328" width="2.7109375" style="287" customWidth="1"/>
    <col min="3329" max="3571" width="9.140625" style="287"/>
    <col min="3572" max="3572" width="20.7109375" style="287" customWidth="1"/>
    <col min="3573" max="3582" width="10.7109375" style="287" customWidth="1"/>
    <col min="3583" max="3584" width="2.7109375" style="287" customWidth="1"/>
    <col min="3585" max="3827" width="9.140625" style="287"/>
    <col min="3828" max="3828" width="20.7109375" style="287" customWidth="1"/>
    <col min="3829" max="3838" width="10.7109375" style="287" customWidth="1"/>
    <col min="3839" max="3840" width="2.7109375" style="287" customWidth="1"/>
    <col min="3841" max="4083" width="9.140625" style="287"/>
    <col min="4084" max="4084" width="20.7109375" style="287" customWidth="1"/>
    <col min="4085" max="4094" width="10.7109375" style="287" customWidth="1"/>
    <col min="4095" max="4096" width="2.7109375" style="287" customWidth="1"/>
    <col min="4097" max="4339" width="9.140625" style="287"/>
    <col min="4340" max="4340" width="20.7109375" style="287" customWidth="1"/>
    <col min="4341" max="4350" width="10.7109375" style="287" customWidth="1"/>
    <col min="4351" max="4352" width="2.7109375" style="287" customWidth="1"/>
    <col min="4353" max="4595" width="9.140625" style="287"/>
    <col min="4596" max="4596" width="20.7109375" style="287" customWidth="1"/>
    <col min="4597" max="4606" width="10.7109375" style="287" customWidth="1"/>
    <col min="4607" max="4608" width="2.7109375" style="287" customWidth="1"/>
    <col min="4609" max="4851" width="9.140625" style="287"/>
    <col min="4852" max="4852" width="20.7109375" style="287" customWidth="1"/>
    <col min="4853" max="4862" width="10.7109375" style="287" customWidth="1"/>
    <col min="4863" max="4864" width="2.7109375" style="287" customWidth="1"/>
    <col min="4865" max="5107" width="9.140625" style="287"/>
    <col min="5108" max="5108" width="20.7109375" style="287" customWidth="1"/>
    <col min="5109" max="5118" width="10.7109375" style="287" customWidth="1"/>
    <col min="5119" max="5120" width="2.7109375" style="287" customWidth="1"/>
    <col min="5121" max="5363" width="9.140625" style="287"/>
    <col min="5364" max="5364" width="20.7109375" style="287" customWidth="1"/>
    <col min="5365" max="5374" width="10.7109375" style="287" customWidth="1"/>
    <col min="5375" max="5376" width="2.7109375" style="287" customWidth="1"/>
    <col min="5377" max="5619" width="9.140625" style="287"/>
    <col min="5620" max="5620" width="20.7109375" style="287" customWidth="1"/>
    <col min="5621" max="5630" width="10.7109375" style="287" customWidth="1"/>
    <col min="5631" max="5632" width="2.7109375" style="287" customWidth="1"/>
    <col min="5633" max="5875" width="9.140625" style="287"/>
    <col min="5876" max="5876" width="20.7109375" style="287" customWidth="1"/>
    <col min="5877" max="5886" width="10.7109375" style="287" customWidth="1"/>
    <col min="5887" max="5888" width="2.7109375" style="287" customWidth="1"/>
    <col min="5889" max="6131" width="9.140625" style="287"/>
    <col min="6132" max="6132" width="20.7109375" style="287" customWidth="1"/>
    <col min="6133" max="6142" width="10.7109375" style="287" customWidth="1"/>
    <col min="6143" max="6144" width="2.7109375" style="287" customWidth="1"/>
    <col min="6145" max="6387" width="9.140625" style="287"/>
    <col min="6388" max="6388" width="20.7109375" style="287" customWidth="1"/>
    <col min="6389" max="6398" width="10.7109375" style="287" customWidth="1"/>
    <col min="6399" max="6400" width="2.7109375" style="287" customWidth="1"/>
    <col min="6401" max="6643" width="9.140625" style="287"/>
    <col min="6644" max="6644" width="20.7109375" style="287" customWidth="1"/>
    <col min="6645" max="6654" width="10.7109375" style="287" customWidth="1"/>
    <col min="6655" max="6656" width="2.7109375" style="287" customWidth="1"/>
    <col min="6657" max="6899" width="9.140625" style="287"/>
    <col min="6900" max="6900" width="20.7109375" style="287" customWidth="1"/>
    <col min="6901" max="6910" width="10.7109375" style="287" customWidth="1"/>
    <col min="6911" max="6912" width="2.7109375" style="287" customWidth="1"/>
    <col min="6913" max="7155" width="9.140625" style="287"/>
    <col min="7156" max="7156" width="20.7109375" style="287" customWidth="1"/>
    <col min="7157" max="7166" width="10.7109375" style="287" customWidth="1"/>
    <col min="7167" max="7168" width="2.7109375" style="287" customWidth="1"/>
    <col min="7169" max="7411" width="9.140625" style="287"/>
    <col min="7412" max="7412" width="20.7109375" style="287" customWidth="1"/>
    <col min="7413" max="7422" width="10.7109375" style="287" customWidth="1"/>
    <col min="7423" max="7424" width="2.7109375" style="287" customWidth="1"/>
    <col min="7425" max="7667" width="9.140625" style="287"/>
    <col min="7668" max="7668" width="20.7109375" style="287" customWidth="1"/>
    <col min="7669" max="7678" width="10.7109375" style="287" customWidth="1"/>
    <col min="7679" max="7680" width="2.7109375" style="287" customWidth="1"/>
    <col min="7681" max="7923" width="9.140625" style="287"/>
    <col min="7924" max="7924" width="20.7109375" style="287" customWidth="1"/>
    <col min="7925" max="7934" width="10.7109375" style="287" customWidth="1"/>
    <col min="7935" max="7936" width="2.7109375" style="287" customWidth="1"/>
    <col min="7937" max="8179" width="9.140625" style="287"/>
    <col min="8180" max="8180" width="20.7109375" style="287" customWidth="1"/>
    <col min="8181" max="8190" width="10.7109375" style="287" customWidth="1"/>
    <col min="8191" max="8192" width="2.7109375" style="287" customWidth="1"/>
    <col min="8193" max="8435" width="9.140625" style="287"/>
    <col min="8436" max="8436" width="20.7109375" style="287" customWidth="1"/>
    <col min="8437" max="8446" width="10.7109375" style="287" customWidth="1"/>
    <col min="8447" max="8448" width="2.7109375" style="287" customWidth="1"/>
    <col min="8449" max="8691" width="9.140625" style="287"/>
    <col min="8692" max="8692" width="20.7109375" style="287" customWidth="1"/>
    <col min="8693" max="8702" width="10.7109375" style="287" customWidth="1"/>
    <col min="8703" max="8704" width="2.7109375" style="287" customWidth="1"/>
    <col min="8705" max="8947" width="9.140625" style="287"/>
    <col min="8948" max="8948" width="20.7109375" style="287" customWidth="1"/>
    <col min="8949" max="8958" width="10.7109375" style="287" customWidth="1"/>
    <col min="8959" max="8960" width="2.7109375" style="287" customWidth="1"/>
    <col min="8961" max="9203" width="9.140625" style="287"/>
    <col min="9204" max="9204" width="20.7109375" style="287" customWidth="1"/>
    <col min="9205" max="9214" width="10.7109375" style="287" customWidth="1"/>
    <col min="9215" max="9216" width="2.7109375" style="287" customWidth="1"/>
    <col min="9217" max="9459" width="9.140625" style="287"/>
    <col min="9460" max="9460" width="20.7109375" style="287" customWidth="1"/>
    <col min="9461" max="9470" width="10.7109375" style="287" customWidth="1"/>
    <col min="9471" max="9472" width="2.7109375" style="287" customWidth="1"/>
    <col min="9473" max="9715" width="9.140625" style="287"/>
    <col min="9716" max="9716" width="20.7109375" style="287" customWidth="1"/>
    <col min="9717" max="9726" width="10.7109375" style="287" customWidth="1"/>
    <col min="9727" max="9728" width="2.7109375" style="287" customWidth="1"/>
    <col min="9729" max="9971" width="9.140625" style="287"/>
    <col min="9972" max="9972" width="20.7109375" style="287" customWidth="1"/>
    <col min="9973" max="9982" width="10.7109375" style="287" customWidth="1"/>
    <col min="9983" max="9984" width="2.7109375" style="287" customWidth="1"/>
    <col min="9985" max="10227" width="9.140625" style="287"/>
    <col min="10228" max="10228" width="20.7109375" style="287" customWidth="1"/>
    <col min="10229" max="10238" width="10.7109375" style="287" customWidth="1"/>
    <col min="10239" max="10240" width="2.7109375" style="287" customWidth="1"/>
    <col min="10241" max="10483" width="9.140625" style="287"/>
    <col min="10484" max="10484" width="20.7109375" style="287" customWidth="1"/>
    <col min="10485" max="10494" width="10.7109375" style="287" customWidth="1"/>
    <col min="10495" max="10496" width="2.7109375" style="287" customWidth="1"/>
    <col min="10497" max="10739" width="9.140625" style="287"/>
    <col min="10740" max="10740" width="20.7109375" style="287" customWidth="1"/>
    <col min="10741" max="10750" width="10.7109375" style="287" customWidth="1"/>
    <col min="10751" max="10752" width="2.7109375" style="287" customWidth="1"/>
    <col min="10753" max="10995" width="9.140625" style="287"/>
    <col min="10996" max="10996" width="20.7109375" style="287" customWidth="1"/>
    <col min="10997" max="11006" width="10.7109375" style="287" customWidth="1"/>
    <col min="11007" max="11008" width="2.7109375" style="287" customWidth="1"/>
    <col min="11009" max="11251" width="9.140625" style="287"/>
    <col min="11252" max="11252" width="20.7109375" style="287" customWidth="1"/>
    <col min="11253" max="11262" width="10.7109375" style="287" customWidth="1"/>
    <col min="11263" max="11264" width="2.7109375" style="287" customWidth="1"/>
    <col min="11265" max="11507" width="9.140625" style="287"/>
    <col min="11508" max="11508" width="20.7109375" style="287" customWidth="1"/>
    <col min="11509" max="11518" width="10.7109375" style="287" customWidth="1"/>
    <col min="11519" max="11520" width="2.7109375" style="287" customWidth="1"/>
    <col min="11521" max="11763" width="9.140625" style="287"/>
    <col min="11764" max="11764" width="20.7109375" style="287" customWidth="1"/>
    <col min="11765" max="11774" width="10.7109375" style="287" customWidth="1"/>
    <col min="11775" max="11776" width="2.7109375" style="287" customWidth="1"/>
    <col min="11777" max="12019" width="9.140625" style="287"/>
    <col min="12020" max="12020" width="20.7109375" style="287" customWidth="1"/>
    <col min="12021" max="12030" width="10.7109375" style="287" customWidth="1"/>
    <col min="12031" max="12032" width="2.7109375" style="287" customWidth="1"/>
    <col min="12033" max="12275" width="9.140625" style="287"/>
    <col min="12276" max="12276" width="20.7109375" style="287" customWidth="1"/>
    <col min="12277" max="12286" width="10.7109375" style="287" customWidth="1"/>
    <col min="12287" max="12288" width="2.7109375" style="287" customWidth="1"/>
    <col min="12289" max="12531" width="9.140625" style="287"/>
    <col min="12532" max="12532" width="20.7109375" style="287" customWidth="1"/>
    <col min="12533" max="12542" width="10.7109375" style="287" customWidth="1"/>
    <col min="12543" max="12544" width="2.7109375" style="287" customWidth="1"/>
    <col min="12545" max="12787" width="9.140625" style="287"/>
    <col min="12788" max="12788" width="20.7109375" style="287" customWidth="1"/>
    <col min="12789" max="12798" width="10.7109375" style="287" customWidth="1"/>
    <col min="12799" max="12800" width="2.7109375" style="287" customWidth="1"/>
    <col min="12801" max="13043" width="9.140625" style="287"/>
    <col min="13044" max="13044" width="20.7109375" style="287" customWidth="1"/>
    <col min="13045" max="13054" width="10.7109375" style="287" customWidth="1"/>
    <col min="13055" max="13056" width="2.7109375" style="287" customWidth="1"/>
    <col min="13057" max="13299" width="9.140625" style="287"/>
    <col min="13300" max="13300" width="20.7109375" style="287" customWidth="1"/>
    <col min="13301" max="13310" width="10.7109375" style="287" customWidth="1"/>
    <col min="13311" max="13312" width="2.7109375" style="287" customWidth="1"/>
    <col min="13313" max="13555" width="9.140625" style="287"/>
    <col min="13556" max="13556" width="20.7109375" style="287" customWidth="1"/>
    <col min="13557" max="13566" width="10.7109375" style="287" customWidth="1"/>
    <col min="13567" max="13568" width="2.7109375" style="287" customWidth="1"/>
    <col min="13569" max="13811" width="9.140625" style="287"/>
    <col min="13812" max="13812" width="20.7109375" style="287" customWidth="1"/>
    <col min="13813" max="13822" width="10.7109375" style="287" customWidth="1"/>
    <col min="13823" max="13824" width="2.7109375" style="287" customWidth="1"/>
    <col min="13825" max="14067" width="9.140625" style="287"/>
    <col min="14068" max="14068" width="20.7109375" style="287" customWidth="1"/>
    <col min="14069" max="14078" width="10.7109375" style="287" customWidth="1"/>
    <col min="14079" max="14080" width="2.7109375" style="287" customWidth="1"/>
    <col min="14081" max="14323" width="9.140625" style="287"/>
    <col min="14324" max="14324" width="20.7109375" style="287" customWidth="1"/>
    <col min="14325" max="14334" width="10.7109375" style="287" customWidth="1"/>
    <col min="14335" max="14336" width="2.7109375" style="287" customWidth="1"/>
    <col min="14337" max="14579" width="9.140625" style="287"/>
    <col min="14580" max="14580" width="20.7109375" style="287" customWidth="1"/>
    <col min="14581" max="14590" width="10.7109375" style="287" customWidth="1"/>
    <col min="14591" max="14592" width="2.7109375" style="287" customWidth="1"/>
    <col min="14593" max="14835" width="9.140625" style="287"/>
    <col min="14836" max="14836" width="20.7109375" style="287" customWidth="1"/>
    <col min="14837" max="14846" width="10.7109375" style="287" customWidth="1"/>
    <col min="14847" max="14848" width="2.7109375" style="287" customWidth="1"/>
    <col min="14849" max="15091" width="9.140625" style="287"/>
    <col min="15092" max="15092" width="20.7109375" style="287" customWidth="1"/>
    <col min="15093" max="15102" width="10.7109375" style="287" customWidth="1"/>
    <col min="15103" max="15104" width="2.7109375" style="287" customWidth="1"/>
    <col min="15105" max="15347" width="9.140625" style="287"/>
    <col min="15348" max="15348" width="20.7109375" style="287" customWidth="1"/>
    <col min="15349" max="15358" width="10.7109375" style="287" customWidth="1"/>
    <col min="15359" max="15360" width="2.7109375" style="287" customWidth="1"/>
    <col min="15361" max="15603" width="9.140625" style="287"/>
    <col min="15604" max="15604" width="20.7109375" style="287" customWidth="1"/>
    <col min="15605" max="15614" width="10.7109375" style="287" customWidth="1"/>
    <col min="15615" max="15616" width="2.7109375" style="287" customWidth="1"/>
    <col min="15617" max="15859" width="9.140625" style="287"/>
    <col min="15860" max="15860" width="20.7109375" style="287" customWidth="1"/>
    <col min="15861" max="15870" width="10.7109375" style="287" customWidth="1"/>
    <col min="15871" max="15872" width="2.7109375" style="287" customWidth="1"/>
    <col min="15873" max="16115" width="9.140625" style="287"/>
    <col min="16116" max="16116" width="20.7109375" style="287" customWidth="1"/>
    <col min="16117" max="16126" width="10.7109375" style="287" customWidth="1"/>
    <col min="16127" max="16128" width="2.7109375" style="287" customWidth="1"/>
    <col min="16129" max="16384" width="9.140625" style="287"/>
  </cols>
  <sheetData>
    <row r="1" spans="1:22" x14ac:dyDescent="0.25">
      <c r="I1" s="1971"/>
      <c r="J1" s="1971"/>
    </row>
    <row r="2" spans="1:22" ht="16.5" thickBot="1" x14ac:dyDescent="0.3">
      <c r="A2" s="1997" t="s">
        <v>564</v>
      </c>
      <c r="B2" s="1997"/>
      <c r="C2" s="1997"/>
      <c r="D2" s="1997"/>
      <c r="E2" s="1997"/>
      <c r="F2" s="1997"/>
      <c r="G2" s="1997"/>
      <c r="H2" s="1997"/>
      <c r="I2" s="1032"/>
      <c r="J2" s="1964" t="s">
        <v>70</v>
      </c>
      <c r="K2" s="1964"/>
    </row>
    <row r="3" spans="1:22" x14ac:dyDescent="0.25">
      <c r="A3" s="1972"/>
      <c r="B3" s="1014"/>
      <c r="C3" s="292"/>
    </row>
    <row r="4" spans="1:22" ht="21.75" customHeight="1" x14ac:dyDescent="0.25">
      <c r="A4" s="1973"/>
      <c r="B4" s="1014"/>
      <c r="C4" s="1994" t="s">
        <v>276</v>
      </c>
      <c r="D4" s="1995"/>
      <c r="E4" s="1995"/>
      <c r="F4" s="1995"/>
      <c r="G4" s="1995"/>
      <c r="H4" s="1995"/>
      <c r="I4" s="1995"/>
      <c r="J4" s="1995"/>
      <c r="K4" s="1995"/>
    </row>
    <row r="5" spans="1:22" ht="21" customHeight="1" x14ac:dyDescent="0.25">
      <c r="A5" s="1973"/>
      <c r="B5" s="1014"/>
      <c r="C5" s="2006" t="s">
        <v>551</v>
      </c>
      <c r="D5" s="2007"/>
      <c r="E5" s="2007"/>
      <c r="F5" s="2008"/>
      <c r="G5" s="2009" t="s">
        <v>62</v>
      </c>
      <c r="H5" s="2010"/>
      <c r="I5" s="2010"/>
      <c r="J5" s="2010"/>
      <c r="K5" s="2010"/>
    </row>
    <row r="6" spans="1:22" ht="65.25" customHeight="1" x14ac:dyDescent="0.25">
      <c r="A6" s="1043" t="s">
        <v>543</v>
      </c>
      <c r="B6" s="1034" t="s">
        <v>556</v>
      </c>
      <c r="C6" s="1044" t="s">
        <v>542</v>
      </c>
      <c r="D6" s="1035" t="s">
        <v>557</v>
      </c>
      <c r="E6" s="1035" t="s">
        <v>558</v>
      </c>
      <c r="F6" s="1034" t="s">
        <v>115</v>
      </c>
      <c r="G6" s="1047" t="str">
        <f>C6</f>
        <v>Celková výroba plynu 
včetně ztrát a vlastní spotřeby plynu</v>
      </c>
      <c r="H6" s="1035" t="str">
        <f>D6</f>
        <v>Dodávka plynu 
z výrobny 
do distribuční soustavy</v>
      </c>
      <c r="I6" s="1035" t="str">
        <f>E6</f>
        <v>Dodávka plynu 
z výrobny 
 zákazníkům připojených přímo na výrobnu plynu</v>
      </c>
      <c r="J6" s="1034" t="str">
        <f>F6</f>
        <v>Vlastní spotřeba výrobců plynu</v>
      </c>
      <c r="K6" s="1625"/>
      <c r="L6" s="758"/>
    </row>
    <row r="7" spans="1:22" ht="12" customHeight="1" x14ac:dyDescent="0.25">
      <c r="A7" s="1036">
        <v>2008</v>
      </c>
      <c r="B7" s="1658">
        <v>5</v>
      </c>
      <c r="C7" s="1395">
        <v>124.1</v>
      </c>
      <c r="D7" s="1397">
        <v>116.6</v>
      </c>
      <c r="E7" s="1397">
        <v>0</v>
      </c>
      <c r="F7" s="1398">
        <v>7.5</v>
      </c>
      <c r="G7" s="1417">
        <v>1310.3938250428816</v>
      </c>
      <c r="H7" s="1397">
        <v>1231.2</v>
      </c>
      <c r="I7" s="1397">
        <v>0</v>
      </c>
      <c r="J7" s="1396">
        <v>79.193825042881599</v>
      </c>
      <c r="K7" s="1655"/>
      <c r="L7" s="289"/>
      <c r="M7" s="1027"/>
    </row>
    <row r="8" spans="1:22" ht="12" customHeight="1" x14ac:dyDescent="0.25">
      <c r="A8" s="1031">
        <v>2009</v>
      </c>
      <c r="B8" s="1659">
        <v>5</v>
      </c>
      <c r="C8" s="1402">
        <v>113.2</v>
      </c>
      <c r="D8" s="1404">
        <v>111</v>
      </c>
      <c r="E8" s="1404">
        <v>0</v>
      </c>
      <c r="F8" s="1405">
        <v>2.2000000000000028</v>
      </c>
      <c r="G8" s="1418">
        <v>1198.1863063063063</v>
      </c>
      <c r="H8" s="1404">
        <v>1174.9000000000001</v>
      </c>
      <c r="I8" s="1404">
        <v>0</v>
      </c>
      <c r="J8" s="1403">
        <v>23.286306306306187</v>
      </c>
      <c r="K8" s="1656"/>
      <c r="L8" s="289"/>
      <c r="M8" s="1027"/>
    </row>
    <row r="9" spans="1:22" ht="12" customHeight="1" x14ac:dyDescent="0.25">
      <c r="A9" s="1036">
        <v>2010</v>
      </c>
      <c r="B9" s="1658">
        <v>5</v>
      </c>
      <c r="C9" s="1409">
        <v>155.82</v>
      </c>
      <c r="D9" s="1419">
        <v>134.86199999999999</v>
      </c>
      <c r="E9" s="1397">
        <v>0</v>
      </c>
      <c r="F9" s="1411">
        <v>20.957999999999998</v>
      </c>
      <c r="G9" s="1420">
        <v>1683.0530000000001</v>
      </c>
      <c r="H9" s="1419">
        <v>1455.9299999999998</v>
      </c>
      <c r="I9" s="1419">
        <v>0</v>
      </c>
      <c r="J9" s="1410">
        <v>227.12300000000027</v>
      </c>
      <c r="K9" s="1655"/>
      <c r="L9" s="289"/>
      <c r="M9" s="1027"/>
      <c r="N9" s="1049"/>
      <c r="O9" s="1049"/>
    </row>
    <row r="10" spans="1:22" ht="12" customHeight="1" x14ac:dyDescent="0.25">
      <c r="A10" s="1031">
        <v>2011</v>
      </c>
      <c r="B10" s="1659">
        <v>5</v>
      </c>
      <c r="C10" s="1402">
        <v>145.66999999999999</v>
      </c>
      <c r="D10" s="1404">
        <v>135.15926900000002</v>
      </c>
      <c r="E10" s="1404">
        <v>0</v>
      </c>
      <c r="F10" s="1405">
        <v>10.510730999999964</v>
      </c>
      <c r="G10" s="1418">
        <v>1567.568</v>
      </c>
      <c r="H10" s="1404">
        <v>1452.9396250000002</v>
      </c>
      <c r="I10" s="1404">
        <v>0</v>
      </c>
      <c r="J10" s="1403">
        <v>114.62837499999978</v>
      </c>
      <c r="K10" s="1656"/>
      <c r="L10" s="289"/>
      <c r="M10" s="1027"/>
      <c r="N10" s="1049"/>
      <c r="O10" s="1049"/>
    </row>
    <row r="11" spans="1:22" ht="12" customHeight="1" x14ac:dyDescent="0.25">
      <c r="A11" s="1036">
        <v>2012</v>
      </c>
      <c r="B11" s="1658">
        <v>5</v>
      </c>
      <c r="C11" s="1409">
        <v>167.21199999999999</v>
      </c>
      <c r="D11" s="1419">
        <v>155.82504600000001</v>
      </c>
      <c r="E11" s="1397">
        <v>0</v>
      </c>
      <c r="F11" s="1411">
        <v>11.386953999999974</v>
      </c>
      <c r="G11" s="1420">
        <v>1817.136</v>
      </c>
      <c r="H11" s="1419">
        <v>1691.7124703599998</v>
      </c>
      <c r="I11" s="1419">
        <v>0</v>
      </c>
      <c r="J11" s="1410">
        <v>125.4235296400002</v>
      </c>
      <c r="K11" s="1655"/>
      <c r="L11" s="289"/>
      <c r="M11" s="1027"/>
      <c r="N11" s="1049"/>
      <c r="O11" s="1049"/>
    </row>
    <row r="12" spans="1:22" ht="12" customHeight="1" x14ac:dyDescent="0.25">
      <c r="A12" s="1031">
        <v>2013</v>
      </c>
      <c r="B12" s="1659">
        <v>5</v>
      </c>
      <c r="C12" s="1402">
        <v>163.43700000000001</v>
      </c>
      <c r="D12" s="1404">
        <v>151.88644299999999</v>
      </c>
      <c r="E12" s="1404">
        <v>0</v>
      </c>
      <c r="F12" s="1405">
        <v>11.550557000000026</v>
      </c>
      <c r="G12" s="1418">
        <v>1773.85</v>
      </c>
      <c r="H12" s="1404">
        <v>1647.0091871280001</v>
      </c>
      <c r="I12" s="1404">
        <v>0</v>
      </c>
      <c r="J12" s="1403">
        <v>126.84081287199979</v>
      </c>
      <c r="K12" s="1656"/>
      <c r="L12" s="289"/>
      <c r="M12" s="1027"/>
      <c r="N12" s="1049"/>
      <c r="O12" s="1049"/>
    </row>
    <row r="13" spans="1:22" ht="12" customHeight="1" x14ac:dyDescent="0.25">
      <c r="A13" s="1036">
        <v>2014</v>
      </c>
      <c r="B13" s="1658">
        <v>5</v>
      </c>
      <c r="C13" s="1409">
        <v>168.00440900000001</v>
      </c>
      <c r="D13" s="1419">
        <v>143.92599999999999</v>
      </c>
      <c r="E13" s="1397">
        <v>0</v>
      </c>
      <c r="F13" s="1411">
        <v>24.078409000000022</v>
      </c>
      <c r="G13" s="1420">
        <v>1814.2606044805998</v>
      </c>
      <c r="H13" s="1419">
        <v>1552.146</v>
      </c>
      <c r="I13" s="1419">
        <v>0</v>
      </c>
      <c r="J13" s="1410">
        <v>262.11460448059984</v>
      </c>
      <c r="K13" s="1655"/>
      <c r="L13" s="289"/>
      <c r="M13" s="1027"/>
      <c r="N13" s="1049"/>
      <c r="O13" s="1049"/>
    </row>
    <row r="14" spans="1:22" ht="12" customHeight="1" x14ac:dyDescent="0.25">
      <c r="A14" s="1031">
        <v>2015</v>
      </c>
      <c r="B14" s="1659">
        <v>5</v>
      </c>
      <c r="C14" s="1402">
        <v>158.42110200000002</v>
      </c>
      <c r="D14" s="1404">
        <v>152.53700000000001</v>
      </c>
      <c r="E14" s="1404">
        <v>0</v>
      </c>
      <c r="F14" s="1405">
        <v>5.8841020000000128</v>
      </c>
      <c r="G14" s="1418">
        <v>1722.2116495963</v>
      </c>
      <c r="H14" s="1404">
        <v>1658.191</v>
      </c>
      <c r="I14" s="1404">
        <v>0</v>
      </c>
      <c r="J14" s="1403">
        <v>64.020649596300018</v>
      </c>
      <c r="K14" s="1656"/>
      <c r="L14" s="289"/>
      <c r="M14" s="1027"/>
      <c r="N14" s="1049"/>
      <c r="O14" s="1049"/>
    </row>
    <row r="15" spans="1:22" ht="12" customHeight="1" x14ac:dyDescent="0.25">
      <c r="A15" s="1036">
        <v>2016</v>
      </c>
      <c r="B15" s="1658">
        <v>5</v>
      </c>
      <c r="C15" s="1409">
        <v>135.920783</v>
      </c>
      <c r="D15" s="1419">
        <v>132.84</v>
      </c>
      <c r="E15" s="1397">
        <v>0</v>
      </c>
      <c r="F15" s="1411">
        <v>3.0807829999999967</v>
      </c>
      <c r="G15" s="1420">
        <v>1472.636014833</v>
      </c>
      <c r="H15" s="1419">
        <v>1439.3910000000001</v>
      </c>
      <c r="I15" s="1419">
        <v>0</v>
      </c>
      <c r="J15" s="1410">
        <v>33.245014832999914</v>
      </c>
      <c r="K15" s="1655"/>
      <c r="L15" s="289"/>
      <c r="M15" s="1027"/>
      <c r="N15" s="1049"/>
      <c r="O15" s="1049"/>
    </row>
    <row r="16" spans="1:22" ht="12" customHeight="1" x14ac:dyDescent="0.25">
      <c r="A16" s="1031">
        <v>2017</v>
      </c>
      <c r="B16" s="1659">
        <v>6</v>
      </c>
      <c r="C16" s="1413">
        <v>146.24423799999997</v>
      </c>
      <c r="D16" s="1421">
        <v>138.718592</v>
      </c>
      <c r="E16" s="1404">
        <v>0.51729999999999998</v>
      </c>
      <c r="F16" s="1415">
        <v>7.5256459999999663</v>
      </c>
      <c r="G16" s="1422">
        <v>1579.5465430071999</v>
      </c>
      <c r="H16" s="1421">
        <v>1498.5353266003999</v>
      </c>
      <c r="I16" s="1421">
        <v>5.5129999999999999</v>
      </c>
      <c r="J16" s="1414">
        <v>81.011216406800031</v>
      </c>
      <c r="K16" s="1656"/>
      <c r="L16" s="289"/>
      <c r="M16" s="1027"/>
      <c r="N16" s="1050"/>
      <c r="O16" s="1050"/>
      <c r="P16" s="289"/>
      <c r="R16" s="289"/>
      <c r="S16" s="289"/>
      <c r="T16" s="289"/>
      <c r="U16" s="289"/>
      <c r="V16" s="289"/>
    </row>
    <row r="17" spans="1:16" ht="9.9499999999999993" customHeight="1" x14ac:dyDescent="0.25">
      <c r="A17" s="1087"/>
      <c r="B17" s="1070"/>
      <c r="C17" s="294"/>
      <c r="D17" s="295"/>
      <c r="E17" s="288"/>
      <c r="F17" s="1079"/>
      <c r="G17" s="290"/>
      <c r="H17" s="294"/>
      <c r="I17" s="295"/>
      <c r="J17" s="1088"/>
      <c r="K17" s="1657"/>
      <c r="L17" s="289"/>
      <c r="M17" s="1027"/>
      <c r="N17" s="1049"/>
      <c r="O17" s="1049"/>
    </row>
    <row r="18" spans="1:16" ht="14.25" customHeight="1" x14ac:dyDescent="0.25">
      <c r="A18" s="2005"/>
      <c r="B18" s="2005"/>
      <c r="C18" s="2005"/>
      <c r="D18" s="2005"/>
      <c r="E18" s="2005"/>
      <c r="F18" s="2005"/>
      <c r="G18" s="2005"/>
      <c r="H18" s="1038"/>
      <c r="I18" s="2003"/>
      <c r="J18" s="2003"/>
      <c r="K18" s="2003"/>
      <c r="L18" s="289"/>
      <c r="M18" s="289"/>
      <c r="N18" s="1049"/>
      <c r="O18" s="1049"/>
    </row>
    <row r="19" spans="1:16" ht="13.5" customHeight="1" x14ac:dyDescent="0.25">
      <c r="A19" s="1991" t="s">
        <v>554</v>
      </c>
      <c r="B19" s="1978"/>
      <c r="C19" s="1978"/>
      <c r="D19" s="1978"/>
      <c r="E19" s="1978"/>
      <c r="F19" s="1991" t="s">
        <v>555</v>
      </c>
      <c r="G19" s="1991"/>
      <c r="H19" s="1991"/>
      <c r="I19" s="1991"/>
      <c r="J19" s="1991"/>
      <c r="K19" s="1991"/>
    </row>
    <row r="20" spans="1:16" ht="9.9499999999999993" customHeight="1" x14ac:dyDescent="0.25">
      <c r="A20" s="1038"/>
      <c r="B20" s="1038"/>
      <c r="C20" s="1038"/>
      <c r="D20" s="1038"/>
      <c r="E20" s="1038"/>
      <c r="F20" s="1038"/>
      <c r="G20" s="1040"/>
      <c r="H20" s="1038"/>
      <c r="I20" s="1038"/>
    </row>
    <row r="21" spans="1:16" ht="9.9499999999999993" customHeight="1" x14ac:dyDescent="0.25">
      <c r="A21" s="1038"/>
      <c r="B21" s="1038"/>
      <c r="E21" s="1042"/>
      <c r="F21" s="1041"/>
      <c r="G21" s="1084"/>
      <c r="H21" s="1084"/>
      <c r="I21" s="1084"/>
      <c r="J21" s="1085"/>
    </row>
    <row r="22" spans="1:16" ht="9.9499999999999993" customHeight="1" x14ac:dyDescent="0.25">
      <c r="A22" s="1038"/>
      <c r="B22" s="1038"/>
      <c r="E22" s="1042"/>
      <c r="F22" s="1042"/>
      <c r="G22" s="1085"/>
      <c r="H22" s="1084" t="str">
        <f>C6</f>
        <v>Celková výroba plynu 
včetně ztrát a vlastní spotřeby plynu</v>
      </c>
      <c r="I22" s="1084"/>
      <c r="J22" s="1085"/>
      <c r="K22" s="1027"/>
    </row>
    <row r="23" spans="1:16" ht="9.9499999999999993" customHeight="1" x14ac:dyDescent="0.25">
      <c r="A23" s="1038"/>
      <c r="B23" s="1038"/>
      <c r="C23" s="1048" t="str">
        <f>'7'!A8</f>
        <v>leden</v>
      </c>
      <c r="D23" s="1039">
        <v>11.867870000000003</v>
      </c>
      <c r="E23" s="1042"/>
      <c r="F23" s="1041"/>
      <c r="G23" s="1084">
        <f>A7</f>
        <v>2008</v>
      </c>
      <c r="H23" s="1094">
        <f>C7</f>
        <v>124.1</v>
      </c>
      <c r="I23" s="1084"/>
      <c r="J23" s="1085"/>
      <c r="K23" s="1027"/>
    </row>
    <row r="24" spans="1:16" ht="9.9499999999999993" customHeight="1" x14ac:dyDescent="0.25">
      <c r="A24" s="1038"/>
      <c r="B24" s="1038"/>
      <c r="C24" s="1048" t="str">
        <f>'7'!A9</f>
        <v>únor</v>
      </c>
      <c r="D24" s="1039">
        <v>10.710225999999999</v>
      </c>
      <c r="E24" s="1042"/>
      <c r="F24" s="1041"/>
      <c r="G24" s="1084">
        <f t="shared" ref="G24:G32" si="0">A8</f>
        <v>2009</v>
      </c>
      <c r="H24" s="1094">
        <f t="shared" ref="H24:H32" si="1">C8</f>
        <v>113.2</v>
      </c>
      <c r="I24" s="1084"/>
      <c r="J24" s="1085"/>
      <c r="K24" s="1027"/>
    </row>
    <row r="25" spans="1:16" ht="9.9499999999999993" customHeight="1" x14ac:dyDescent="0.25">
      <c r="A25" s="1038"/>
      <c r="B25" s="1038"/>
      <c r="C25" s="1048" t="str">
        <f>'7'!A10</f>
        <v>březen</v>
      </c>
      <c r="D25" s="1039">
        <v>12.003358999999998</v>
      </c>
      <c r="E25" s="1042"/>
      <c r="F25" s="1041"/>
      <c r="G25" s="1084">
        <f t="shared" si="0"/>
        <v>2010</v>
      </c>
      <c r="H25" s="1094">
        <f t="shared" si="1"/>
        <v>155.82</v>
      </c>
      <c r="I25" s="1084"/>
      <c r="J25" s="1085"/>
      <c r="K25" s="1027"/>
    </row>
    <row r="26" spans="1:16" ht="9.9499999999999993" customHeight="1" x14ac:dyDescent="0.25">
      <c r="A26" s="1038"/>
      <c r="B26" s="1038"/>
      <c r="C26" s="1048" t="str">
        <f>'7'!A11</f>
        <v>duben</v>
      </c>
      <c r="D26" s="1039">
        <v>12.285959999999999</v>
      </c>
      <c r="E26" s="1042"/>
      <c r="F26" s="1041"/>
      <c r="G26" s="1084">
        <f t="shared" si="0"/>
        <v>2011</v>
      </c>
      <c r="H26" s="1094">
        <f t="shared" si="1"/>
        <v>145.66999999999999</v>
      </c>
      <c r="I26" s="1084"/>
      <c r="J26" s="1085"/>
      <c r="K26" s="1027"/>
    </row>
    <row r="27" spans="1:16" s="288" customFormat="1" ht="9.9499999999999993" customHeight="1" x14ac:dyDescent="0.25">
      <c r="A27" s="1038"/>
      <c r="B27" s="1038"/>
      <c r="C27" s="1048" t="str">
        <f>'7'!A12</f>
        <v>květen</v>
      </c>
      <c r="D27" s="1039">
        <v>12.025919999999999</v>
      </c>
      <c r="E27" s="1042"/>
      <c r="F27" s="1041"/>
      <c r="G27" s="1084">
        <f t="shared" si="0"/>
        <v>2012</v>
      </c>
      <c r="H27" s="1094">
        <f t="shared" si="1"/>
        <v>167.21199999999999</v>
      </c>
      <c r="I27" s="1084"/>
      <c r="J27" s="1085"/>
      <c r="K27" s="1027"/>
      <c r="M27" s="287"/>
      <c r="N27" s="287"/>
      <c r="O27" s="287"/>
      <c r="P27" s="287"/>
    </row>
    <row r="28" spans="1:16" s="288" customFormat="1" ht="9.9499999999999993" customHeight="1" x14ac:dyDescent="0.25">
      <c r="A28" s="1038"/>
      <c r="B28" s="1038"/>
      <c r="C28" s="1048" t="str">
        <f>'7'!A13</f>
        <v>červen</v>
      </c>
      <c r="D28" s="1039">
        <v>12.470312</v>
      </c>
      <c r="E28" s="1042"/>
      <c r="F28" s="1041"/>
      <c r="G28" s="1084">
        <f t="shared" si="0"/>
        <v>2013</v>
      </c>
      <c r="H28" s="1094">
        <f t="shared" si="1"/>
        <v>163.43700000000001</v>
      </c>
      <c r="I28" s="1084"/>
      <c r="J28" s="1085"/>
      <c r="K28" s="1027"/>
      <c r="M28" s="287"/>
      <c r="N28" s="287"/>
      <c r="O28" s="287"/>
      <c r="P28" s="287"/>
    </row>
    <row r="29" spans="1:16" s="288" customFormat="1" ht="9.9499999999999993" customHeight="1" x14ac:dyDescent="0.25">
      <c r="A29" s="1038"/>
      <c r="B29" s="1038"/>
      <c r="C29" s="1048" t="str">
        <f>'7'!A14</f>
        <v>červenec</v>
      </c>
      <c r="D29" s="1039">
        <v>12.695032999999999</v>
      </c>
      <c r="E29" s="1042"/>
      <c r="F29" s="1041"/>
      <c r="G29" s="1084">
        <f t="shared" si="0"/>
        <v>2014</v>
      </c>
      <c r="H29" s="1094">
        <f t="shared" si="1"/>
        <v>168.00440900000001</v>
      </c>
      <c r="I29" s="1084"/>
      <c r="J29" s="1085"/>
      <c r="K29" s="1027"/>
      <c r="M29" s="287"/>
      <c r="N29" s="287"/>
      <c r="O29" s="287"/>
      <c r="P29" s="287"/>
    </row>
    <row r="30" spans="1:16" s="288" customFormat="1" ht="9.9499999999999993" customHeight="1" x14ac:dyDescent="0.25">
      <c r="A30" s="1038"/>
      <c r="B30" s="1038"/>
      <c r="C30" s="1048" t="str">
        <f>'7'!A15</f>
        <v>srpen</v>
      </c>
      <c r="D30" s="1039">
        <v>13.03938</v>
      </c>
      <c r="E30" s="1042"/>
      <c r="F30" s="1041"/>
      <c r="G30" s="1084">
        <f t="shared" si="0"/>
        <v>2015</v>
      </c>
      <c r="H30" s="1094">
        <f t="shared" si="1"/>
        <v>158.42110200000002</v>
      </c>
      <c r="I30" s="1084"/>
      <c r="J30" s="1085"/>
      <c r="K30" s="1027"/>
      <c r="M30" s="287"/>
      <c r="N30" s="287"/>
      <c r="O30" s="287"/>
      <c r="P30" s="287"/>
    </row>
    <row r="31" spans="1:16" s="288" customFormat="1" ht="9.9499999999999993" customHeight="1" x14ac:dyDescent="0.25">
      <c r="A31" s="1038"/>
      <c r="B31" s="1038"/>
      <c r="C31" s="1048" t="str">
        <f>'7'!A16</f>
        <v>září</v>
      </c>
      <c r="D31" s="1039">
        <v>12.642577000000001</v>
      </c>
      <c r="E31" s="1042"/>
      <c r="F31" s="1041"/>
      <c r="G31" s="1084">
        <f t="shared" si="0"/>
        <v>2016</v>
      </c>
      <c r="H31" s="1094">
        <f t="shared" si="1"/>
        <v>135.920783</v>
      </c>
      <c r="I31" s="1084"/>
      <c r="J31" s="1085"/>
      <c r="K31" s="1027"/>
      <c r="M31" s="287"/>
      <c r="N31" s="287"/>
      <c r="O31" s="287"/>
      <c r="P31" s="287"/>
    </row>
    <row r="32" spans="1:16" s="288" customFormat="1" ht="9.9499999999999993" customHeight="1" x14ac:dyDescent="0.25">
      <c r="A32" s="1038"/>
      <c r="B32" s="1038"/>
      <c r="C32" s="1048" t="str">
        <f>'7'!A17</f>
        <v>říjen</v>
      </c>
      <c r="D32" s="1039">
        <v>11.995231</v>
      </c>
      <c r="E32" s="1042"/>
      <c r="F32" s="1041"/>
      <c r="G32" s="1084">
        <f t="shared" si="0"/>
        <v>2017</v>
      </c>
      <c r="H32" s="1094">
        <f t="shared" si="1"/>
        <v>146.24423799999997</v>
      </c>
      <c r="I32" s="1084"/>
      <c r="J32" s="1085"/>
      <c r="K32" s="287"/>
      <c r="M32" s="287"/>
      <c r="N32" s="287"/>
      <c r="O32" s="287"/>
      <c r="P32" s="287"/>
    </row>
    <row r="33" spans="1:16" s="288" customFormat="1" ht="9.9499999999999993" customHeight="1" x14ac:dyDescent="0.25">
      <c r="A33" s="1038"/>
      <c r="B33" s="1038"/>
      <c r="C33" s="1048" t="str">
        <f>'7'!A18</f>
        <v>listopad</v>
      </c>
      <c r="D33" s="1039">
        <v>11.816737</v>
      </c>
      <c r="E33" s="1038"/>
      <c r="F33" s="1038"/>
      <c r="G33" s="1038"/>
      <c r="H33" s="1038"/>
      <c r="I33" s="1038"/>
      <c r="J33" s="287"/>
      <c r="K33" s="287"/>
      <c r="M33" s="287"/>
      <c r="N33" s="287"/>
      <c r="O33" s="287"/>
      <c r="P33" s="287"/>
    </row>
    <row r="34" spans="1:16" s="288" customFormat="1" ht="9.9499999999999993" customHeight="1" x14ac:dyDescent="0.25">
      <c r="A34" s="1038"/>
      <c r="B34" s="1038"/>
      <c r="C34" s="1048" t="str">
        <f>'7'!A19</f>
        <v>prosinec</v>
      </c>
      <c r="D34" s="1039">
        <v>12.691633000000003</v>
      </c>
      <c r="E34" s="1038"/>
      <c r="F34" s="1038"/>
      <c r="G34" s="1038"/>
      <c r="H34" s="1038"/>
      <c r="I34" s="1038"/>
      <c r="J34" s="1038"/>
      <c r="K34" s="1038"/>
      <c r="M34" s="287"/>
      <c r="N34" s="287"/>
      <c r="O34" s="287"/>
      <c r="P34" s="287"/>
    </row>
    <row r="35" spans="1:16" s="288" customFormat="1" ht="9.9499999999999993" customHeight="1" x14ac:dyDescent="0.25">
      <c r="A35" s="1038"/>
      <c r="B35" s="1038"/>
      <c r="C35" s="1038"/>
      <c r="D35" s="1038"/>
      <c r="E35" s="1038"/>
      <c r="F35" s="1038"/>
      <c r="G35" s="1038"/>
      <c r="H35" s="1038"/>
      <c r="I35" s="1038"/>
      <c r="J35" s="1038"/>
      <c r="K35" s="1038"/>
      <c r="M35" s="287"/>
      <c r="N35" s="287"/>
      <c r="O35" s="287"/>
      <c r="P35" s="287"/>
    </row>
    <row r="36" spans="1:16" s="288" customFormat="1" ht="9.9499999999999993" customHeight="1" x14ac:dyDescent="0.25">
      <c r="A36" s="1038"/>
      <c r="B36" s="1038"/>
      <c r="C36" s="1038"/>
      <c r="D36" s="1038"/>
      <c r="E36" s="1038"/>
      <c r="F36" s="1038"/>
      <c r="G36" s="1038"/>
      <c r="H36" s="1038"/>
      <c r="I36" s="1038"/>
      <c r="J36" s="1038"/>
      <c r="K36" s="1038"/>
      <c r="M36" s="287"/>
      <c r="N36" s="287"/>
      <c r="O36" s="287"/>
      <c r="P36" s="287"/>
    </row>
    <row r="37" spans="1:16" s="288" customFormat="1" ht="9.9499999999999993" customHeight="1" x14ac:dyDescent="0.25">
      <c r="A37" s="1046"/>
      <c r="B37" s="1046"/>
      <c r="C37" s="1046"/>
      <c r="D37" s="1046"/>
      <c r="E37" s="1046"/>
      <c r="F37" s="1046"/>
      <c r="G37" s="1046"/>
      <c r="H37" s="1046"/>
      <c r="I37" s="1046"/>
      <c r="J37" s="1046"/>
      <c r="K37" s="1046"/>
      <c r="M37" s="287"/>
      <c r="N37" s="287"/>
      <c r="O37" s="287"/>
      <c r="P37" s="287"/>
    </row>
    <row r="38" spans="1:16" s="288" customFormat="1" ht="16.5" customHeight="1" x14ac:dyDescent="0.25">
      <c r="B38" s="1046"/>
      <c r="C38" s="1046"/>
      <c r="D38" s="1046"/>
      <c r="E38" s="1046"/>
      <c r="F38" s="1046"/>
      <c r="G38" s="1046"/>
      <c r="H38" s="1046"/>
      <c r="I38" s="1046"/>
      <c r="J38" s="1046"/>
      <c r="K38" s="1046"/>
      <c r="M38" s="287"/>
      <c r="N38" s="287"/>
      <c r="O38" s="287"/>
      <c r="P38" s="287"/>
    </row>
    <row r="39" spans="1:16" s="288" customFormat="1" ht="9.9499999999999993" customHeight="1" x14ac:dyDescent="0.25">
      <c r="A39" s="1046"/>
      <c r="B39" s="1046"/>
      <c r="C39" s="1046"/>
      <c r="D39" s="1046"/>
      <c r="E39" s="1046"/>
      <c r="F39" s="1046"/>
      <c r="G39" s="1046"/>
      <c r="H39" s="1046"/>
      <c r="I39" s="1046"/>
      <c r="J39" s="1046"/>
      <c r="K39" s="1046"/>
      <c r="M39" s="287"/>
      <c r="N39" s="287"/>
      <c r="O39" s="287"/>
      <c r="P39" s="287"/>
    </row>
    <row r="40" spans="1:16" s="288" customFormat="1" ht="9.9499999999999993" customHeight="1" x14ac:dyDescent="0.25">
      <c r="A40" s="298"/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M40" s="287"/>
      <c r="N40" s="287"/>
      <c r="O40" s="287"/>
      <c r="P40" s="287"/>
    </row>
    <row r="41" spans="1:16" s="288" customFormat="1" ht="9.9499999999999993" customHeight="1" x14ac:dyDescent="0.25">
      <c r="A41" s="1038"/>
      <c r="B41" s="1038"/>
      <c r="C41" s="1038"/>
      <c r="D41" s="1038"/>
      <c r="E41" s="1038"/>
      <c r="F41" s="1038"/>
      <c r="G41" s="1038"/>
      <c r="H41" s="1038"/>
      <c r="I41" s="1038"/>
      <c r="J41" s="1038"/>
      <c r="K41" s="1038"/>
      <c r="M41" s="287"/>
      <c r="N41" s="287"/>
      <c r="O41" s="287"/>
      <c r="P41" s="287"/>
    </row>
    <row r="42" spans="1:16" s="288" customFormat="1" ht="18" customHeight="1" x14ac:dyDescent="0.25">
      <c r="A42" s="1993" t="s">
        <v>553</v>
      </c>
      <c r="B42" s="1993"/>
      <c r="C42" s="1993"/>
      <c r="D42" s="1993"/>
      <c r="E42" s="1993"/>
      <c r="F42" s="1993"/>
      <c r="G42" s="1993"/>
      <c r="H42" s="1993"/>
      <c r="I42" s="1993"/>
      <c r="J42" s="1993"/>
      <c r="K42" s="1993"/>
      <c r="M42" s="287"/>
      <c r="N42" s="287"/>
      <c r="O42" s="287"/>
      <c r="P42" s="287"/>
    </row>
    <row r="43" spans="1:16" ht="9.9499999999999993" customHeight="1" x14ac:dyDescent="0.25">
      <c r="A43" s="1993"/>
      <c r="B43" s="1993"/>
      <c r="C43" s="1993"/>
      <c r="D43" s="1993"/>
      <c r="E43" s="1993"/>
      <c r="F43" s="1993"/>
      <c r="G43" s="1993"/>
      <c r="H43" s="1993"/>
      <c r="I43" s="1993"/>
      <c r="J43" s="1993"/>
      <c r="K43" s="1993"/>
    </row>
    <row r="44" spans="1:16" ht="9.9499999999999993" customHeight="1" x14ac:dyDescent="0.25">
      <c r="A44" s="291"/>
      <c r="B44" s="291"/>
      <c r="C44" s="291"/>
      <c r="D44" s="291"/>
      <c r="E44" s="291"/>
      <c r="F44" s="291"/>
      <c r="G44" s="291"/>
      <c r="H44" s="291"/>
      <c r="I44" s="288"/>
      <c r="J44" s="288"/>
      <c r="K44" s="288"/>
    </row>
    <row r="45" spans="1:16" ht="6" customHeight="1" x14ac:dyDescent="0.25">
      <c r="A45" s="291"/>
      <c r="B45" s="291"/>
      <c r="C45" s="291"/>
      <c r="D45" s="291"/>
      <c r="E45" s="291"/>
      <c r="F45" s="291"/>
      <c r="G45" s="291"/>
      <c r="H45" s="291"/>
      <c r="I45" s="288"/>
      <c r="J45" s="288"/>
      <c r="K45" s="288"/>
    </row>
    <row r="46" spans="1:16" ht="14.25" customHeight="1" x14ac:dyDescent="0.25">
      <c r="A46" s="2004"/>
      <c r="B46" s="2004"/>
      <c r="C46" s="2004"/>
      <c r="D46" s="2004"/>
      <c r="E46" s="2004"/>
      <c r="F46" s="2004"/>
      <c r="G46" s="2004"/>
      <c r="H46" s="2004"/>
      <c r="I46" s="2004"/>
      <c r="J46" s="2004"/>
      <c r="K46" s="2004"/>
    </row>
    <row r="47" spans="1:16" x14ac:dyDescent="0.25">
      <c r="C47" s="292"/>
      <c r="D47" s="292"/>
      <c r="E47" s="292"/>
      <c r="F47" s="292"/>
      <c r="G47" s="292"/>
      <c r="H47" s="292"/>
    </row>
    <row r="48" spans="1:16" x14ac:dyDescent="0.25">
      <c r="A48" s="292"/>
      <c r="B48" s="292"/>
      <c r="C48" s="292"/>
      <c r="D48" s="292"/>
      <c r="E48" s="292"/>
      <c r="F48" s="292"/>
      <c r="G48" s="292"/>
      <c r="H48" s="292"/>
    </row>
    <row r="49" spans="1:8" x14ac:dyDescent="0.25">
      <c r="A49" s="292"/>
      <c r="B49" s="292"/>
      <c r="C49" s="292"/>
      <c r="D49" s="292"/>
      <c r="E49" s="292"/>
      <c r="F49" s="292"/>
      <c r="G49" s="292"/>
      <c r="H49" s="292"/>
    </row>
    <row r="50" spans="1:8" x14ac:dyDescent="0.25">
      <c r="A50" s="292"/>
      <c r="B50" s="292"/>
      <c r="C50" s="292"/>
      <c r="D50" s="292"/>
      <c r="E50" s="292"/>
      <c r="F50" s="292"/>
      <c r="G50" s="292"/>
      <c r="H50" s="292"/>
    </row>
    <row r="51" spans="1:8" x14ac:dyDescent="0.25">
      <c r="A51" s="292"/>
      <c r="B51" s="292"/>
      <c r="C51" s="292"/>
      <c r="D51" s="292"/>
      <c r="E51" s="292"/>
      <c r="F51" s="292"/>
      <c r="G51" s="292"/>
      <c r="H51" s="292"/>
    </row>
    <row r="52" spans="1:8" x14ac:dyDescent="0.25">
      <c r="A52" s="292"/>
      <c r="B52" s="292"/>
      <c r="C52" s="292"/>
      <c r="D52" s="292"/>
      <c r="E52" s="292"/>
      <c r="F52" s="292"/>
      <c r="G52" s="292"/>
      <c r="H52" s="292"/>
    </row>
    <row r="53" spans="1:8" x14ac:dyDescent="0.25">
      <c r="A53" s="292"/>
      <c r="B53" s="292"/>
      <c r="C53" s="292"/>
      <c r="D53" s="292"/>
      <c r="E53" s="292"/>
      <c r="F53" s="292"/>
      <c r="G53" s="292"/>
      <c r="H53" s="292"/>
    </row>
    <row r="54" spans="1:8" x14ac:dyDescent="0.25">
      <c r="A54" s="292"/>
      <c r="B54" s="292"/>
      <c r="C54" s="292"/>
      <c r="D54" s="292"/>
      <c r="E54" s="292"/>
      <c r="F54" s="292"/>
      <c r="G54" s="292"/>
      <c r="H54" s="292"/>
    </row>
    <row r="55" spans="1:8" x14ac:dyDescent="0.25">
      <c r="A55" s="292"/>
      <c r="B55" s="292"/>
      <c r="C55" s="292"/>
      <c r="D55" s="292"/>
      <c r="E55" s="292"/>
      <c r="F55" s="292"/>
      <c r="G55" s="292"/>
      <c r="H55" s="292"/>
    </row>
  </sheetData>
  <mergeCells count="13">
    <mergeCell ref="A46:K46"/>
    <mergeCell ref="A18:G18"/>
    <mergeCell ref="I18:K18"/>
    <mergeCell ref="I1:J1"/>
    <mergeCell ref="J2:K2"/>
    <mergeCell ref="A3:A5"/>
    <mergeCell ref="C4:K4"/>
    <mergeCell ref="A2:H2"/>
    <mergeCell ref="C5:F5"/>
    <mergeCell ref="G5:K5"/>
    <mergeCell ref="A42:K43"/>
    <mergeCell ref="A19:E19"/>
    <mergeCell ref="F19:K19"/>
  </mergeCells>
  <pageMargins left="0.6692913385826772" right="0.19685039370078741" top="0.31496062992125984" bottom="0.19685039370078741" header="0.23622047244094491" footer="0.15748031496062992"/>
  <pageSetup paperSize="9" firstPageNumber="17" orientation="landscape" useFirstPageNumber="1" r:id="rId1"/>
  <headerFooter scaleWithDoc="0"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view="pageBreakPreview" zoomScaleNormal="100" zoomScaleSheetLayoutView="100" workbookViewId="0"/>
  </sheetViews>
  <sheetFormatPr defaultRowHeight="12.75" x14ac:dyDescent="0.25"/>
  <cols>
    <col min="1" max="1" width="7.85546875" style="14" customWidth="1"/>
    <col min="2" max="7" width="6.7109375" style="14" customWidth="1"/>
    <col min="8" max="11" width="7.7109375" style="14" customWidth="1"/>
    <col min="12" max="12" width="1.7109375" style="14" customWidth="1"/>
    <col min="13" max="18" width="10.28515625" style="14" customWidth="1"/>
    <col min="19" max="19" width="1.7109375" style="14" customWidth="1"/>
    <col min="20" max="258" width="9.140625" style="14"/>
    <col min="259" max="271" width="10.7109375" style="14" customWidth="1"/>
    <col min="272" max="514" width="9.140625" style="14"/>
    <col min="515" max="527" width="10.7109375" style="14" customWidth="1"/>
    <col min="528" max="770" width="9.140625" style="14"/>
    <col min="771" max="783" width="10.7109375" style="14" customWidth="1"/>
    <col min="784" max="1026" width="9.140625" style="14"/>
    <col min="1027" max="1039" width="10.7109375" style="14" customWidth="1"/>
    <col min="1040" max="1282" width="9.140625" style="14"/>
    <col min="1283" max="1295" width="10.7109375" style="14" customWidth="1"/>
    <col min="1296" max="1538" width="9.140625" style="14"/>
    <col min="1539" max="1551" width="10.7109375" style="14" customWidth="1"/>
    <col min="1552" max="1794" width="9.140625" style="14"/>
    <col min="1795" max="1807" width="10.7109375" style="14" customWidth="1"/>
    <col min="1808" max="2050" width="9.140625" style="14"/>
    <col min="2051" max="2063" width="10.7109375" style="14" customWidth="1"/>
    <col min="2064" max="2306" width="9.140625" style="14"/>
    <col min="2307" max="2319" width="10.7109375" style="14" customWidth="1"/>
    <col min="2320" max="2562" width="9.140625" style="14"/>
    <col min="2563" max="2575" width="10.7109375" style="14" customWidth="1"/>
    <col min="2576" max="2818" width="9.140625" style="14"/>
    <col min="2819" max="2831" width="10.7109375" style="14" customWidth="1"/>
    <col min="2832" max="3074" width="9.140625" style="14"/>
    <col min="3075" max="3087" width="10.7109375" style="14" customWidth="1"/>
    <col min="3088" max="3330" width="9.140625" style="14"/>
    <col min="3331" max="3343" width="10.7109375" style="14" customWidth="1"/>
    <col min="3344" max="3586" width="9.140625" style="14"/>
    <col min="3587" max="3599" width="10.7109375" style="14" customWidth="1"/>
    <col min="3600" max="3842" width="9.140625" style="14"/>
    <col min="3843" max="3855" width="10.7109375" style="14" customWidth="1"/>
    <col min="3856" max="4098" width="9.140625" style="14"/>
    <col min="4099" max="4111" width="10.7109375" style="14" customWidth="1"/>
    <col min="4112" max="4354" width="9.140625" style="14"/>
    <col min="4355" max="4367" width="10.7109375" style="14" customWidth="1"/>
    <col min="4368" max="4610" width="9.140625" style="14"/>
    <col min="4611" max="4623" width="10.7109375" style="14" customWidth="1"/>
    <col min="4624" max="4866" width="9.140625" style="14"/>
    <col min="4867" max="4879" width="10.7109375" style="14" customWidth="1"/>
    <col min="4880" max="5122" width="9.140625" style="14"/>
    <col min="5123" max="5135" width="10.7109375" style="14" customWidth="1"/>
    <col min="5136" max="5378" width="9.140625" style="14"/>
    <col min="5379" max="5391" width="10.7109375" style="14" customWidth="1"/>
    <col min="5392" max="5634" width="9.140625" style="14"/>
    <col min="5635" max="5647" width="10.7109375" style="14" customWidth="1"/>
    <col min="5648" max="5890" width="9.140625" style="14"/>
    <col min="5891" max="5903" width="10.7109375" style="14" customWidth="1"/>
    <col min="5904" max="6146" width="9.140625" style="14"/>
    <col min="6147" max="6159" width="10.7109375" style="14" customWidth="1"/>
    <col min="6160" max="6402" width="9.140625" style="14"/>
    <col min="6403" max="6415" width="10.7109375" style="14" customWidth="1"/>
    <col min="6416" max="6658" width="9.140625" style="14"/>
    <col min="6659" max="6671" width="10.7109375" style="14" customWidth="1"/>
    <col min="6672" max="6914" width="9.140625" style="14"/>
    <col min="6915" max="6927" width="10.7109375" style="14" customWidth="1"/>
    <col min="6928" max="7170" width="9.140625" style="14"/>
    <col min="7171" max="7183" width="10.7109375" style="14" customWidth="1"/>
    <col min="7184" max="7426" width="9.140625" style="14"/>
    <col min="7427" max="7439" width="10.7109375" style="14" customWidth="1"/>
    <col min="7440" max="7682" width="9.140625" style="14"/>
    <col min="7683" max="7695" width="10.7109375" style="14" customWidth="1"/>
    <col min="7696" max="7938" width="9.140625" style="14"/>
    <col min="7939" max="7951" width="10.7109375" style="14" customWidth="1"/>
    <col min="7952" max="8194" width="9.140625" style="14"/>
    <col min="8195" max="8207" width="10.7109375" style="14" customWidth="1"/>
    <col min="8208" max="8450" width="9.140625" style="14"/>
    <col min="8451" max="8463" width="10.7109375" style="14" customWidth="1"/>
    <col min="8464" max="8706" width="9.140625" style="14"/>
    <col min="8707" max="8719" width="10.7109375" style="14" customWidth="1"/>
    <col min="8720" max="8962" width="9.140625" style="14"/>
    <col min="8963" max="8975" width="10.7109375" style="14" customWidth="1"/>
    <col min="8976" max="9218" width="9.140625" style="14"/>
    <col min="9219" max="9231" width="10.7109375" style="14" customWidth="1"/>
    <col min="9232" max="9474" width="9.140625" style="14"/>
    <col min="9475" max="9487" width="10.7109375" style="14" customWidth="1"/>
    <col min="9488" max="9730" width="9.140625" style="14"/>
    <col min="9731" max="9743" width="10.7109375" style="14" customWidth="1"/>
    <col min="9744" max="9986" width="9.140625" style="14"/>
    <col min="9987" max="9999" width="10.7109375" style="14" customWidth="1"/>
    <col min="10000" max="10242" width="9.140625" style="14"/>
    <col min="10243" max="10255" width="10.7109375" style="14" customWidth="1"/>
    <col min="10256" max="10498" width="9.140625" style="14"/>
    <col min="10499" max="10511" width="10.7109375" style="14" customWidth="1"/>
    <col min="10512" max="10754" width="9.140625" style="14"/>
    <col min="10755" max="10767" width="10.7109375" style="14" customWidth="1"/>
    <col min="10768" max="11010" width="9.140625" style="14"/>
    <col min="11011" max="11023" width="10.7109375" style="14" customWidth="1"/>
    <col min="11024" max="11266" width="9.140625" style="14"/>
    <col min="11267" max="11279" width="10.7109375" style="14" customWidth="1"/>
    <col min="11280" max="11522" width="9.140625" style="14"/>
    <col min="11523" max="11535" width="10.7109375" style="14" customWidth="1"/>
    <col min="11536" max="11778" width="9.140625" style="14"/>
    <col min="11779" max="11791" width="10.7109375" style="14" customWidth="1"/>
    <col min="11792" max="12034" width="9.140625" style="14"/>
    <col min="12035" max="12047" width="10.7109375" style="14" customWidth="1"/>
    <col min="12048" max="12290" width="9.140625" style="14"/>
    <col min="12291" max="12303" width="10.7109375" style="14" customWidth="1"/>
    <col min="12304" max="12546" width="9.140625" style="14"/>
    <col min="12547" max="12559" width="10.7109375" style="14" customWidth="1"/>
    <col min="12560" max="12802" width="9.140625" style="14"/>
    <col min="12803" max="12815" width="10.7109375" style="14" customWidth="1"/>
    <col min="12816" max="13058" width="9.140625" style="14"/>
    <col min="13059" max="13071" width="10.7109375" style="14" customWidth="1"/>
    <col min="13072" max="13314" width="9.140625" style="14"/>
    <col min="13315" max="13327" width="10.7109375" style="14" customWidth="1"/>
    <col min="13328" max="13570" width="9.140625" style="14"/>
    <col min="13571" max="13583" width="10.7109375" style="14" customWidth="1"/>
    <col min="13584" max="13826" width="9.140625" style="14"/>
    <col min="13827" max="13839" width="10.7109375" style="14" customWidth="1"/>
    <col min="13840" max="14082" width="9.140625" style="14"/>
    <col min="14083" max="14095" width="10.7109375" style="14" customWidth="1"/>
    <col min="14096" max="14338" width="9.140625" style="14"/>
    <col min="14339" max="14351" width="10.7109375" style="14" customWidth="1"/>
    <col min="14352" max="14594" width="9.140625" style="14"/>
    <col min="14595" max="14607" width="10.7109375" style="14" customWidth="1"/>
    <col min="14608" max="14850" width="9.140625" style="14"/>
    <col min="14851" max="14863" width="10.7109375" style="14" customWidth="1"/>
    <col min="14864" max="15106" width="9.140625" style="14"/>
    <col min="15107" max="15119" width="10.7109375" style="14" customWidth="1"/>
    <col min="15120" max="15362" width="9.140625" style="14"/>
    <col min="15363" max="15375" width="10.7109375" style="14" customWidth="1"/>
    <col min="15376" max="15618" width="9.140625" style="14"/>
    <col min="15619" max="15631" width="10.7109375" style="14" customWidth="1"/>
    <col min="15632" max="15874" width="9.140625" style="14"/>
    <col min="15875" max="15887" width="10.7109375" style="14" customWidth="1"/>
    <col min="15888" max="16130" width="9.140625" style="14"/>
    <col min="16131" max="16143" width="10.7109375" style="14" customWidth="1"/>
    <col min="16144" max="16384" width="9.140625" style="14"/>
  </cols>
  <sheetData>
    <row r="1" spans="1:22" s="640" customFormat="1" x14ac:dyDescent="0.25">
      <c r="P1" s="641"/>
      <c r="Q1" s="641"/>
      <c r="S1" s="642"/>
    </row>
    <row r="2" spans="1:22" s="640" customFormat="1" ht="20.100000000000001" customHeight="1" thickBot="1" x14ac:dyDescent="0.3">
      <c r="A2" s="783" t="s">
        <v>250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1964" t="s">
        <v>71</v>
      </c>
      <c r="S2" s="1964"/>
    </row>
    <row r="3" spans="1:22" ht="32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</row>
    <row r="4" spans="1:22" ht="17.25" customHeight="1" x14ac:dyDescent="0.25">
      <c r="A4" s="635"/>
      <c r="B4" s="2015" t="s">
        <v>435</v>
      </c>
      <c r="C4" s="2016"/>
      <c r="D4" s="2016"/>
      <c r="E4" s="2016"/>
      <c r="F4" s="2016"/>
      <c r="G4" s="2016"/>
      <c r="H4" s="2016"/>
      <c r="I4" s="2016"/>
      <c r="J4" s="2016"/>
      <c r="K4" s="2017"/>
      <c r="L4" s="649"/>
      <c r="M4" s="649"/>
      <c r="N4" s="649"/>
      <c r="O4" s="649"/>
      <c r="P4" s="649"/>
      <c r="Q4" s="649"/>
      <c r="R4" s="649"/>
    </row>
    <row r="5" spans="1:22" ht="50.1" customHeight="1" x14ac:dyDescent="0.25">
      <c r="A5" s="18"/>
      <c r="B5" s="2018" t="s">
        <v>551</v>
      </c>
      <c r="C5" s="2019"/>
      <c r="D5" s="2019"/>
      <c r="E5" s="2019"/>
      <c r="F5" s="2019"/>
      <c r="G5" s="2020"/>
      <c r="H5" s="2021" t="s">
        <v>62</v>
      </c>
      <c r="I5" s="2022"/>
      <c r="J5" s="2022"/>
      <c r="K5" s="2023"/>
      <c r="L5" s="1945"/>
      <c r="M5" s="1945"/>
      <c r="N5" s="1945"/>
      <c r="O5" s="1945"/>
      <c r="P5" s="1945"/>
      <c r="Q5" s="1945"/>
      <c r="R5" s="1945"/>
    </row>
    <row r="6" spans="1:22" ht="15" customHeight="1" x14ac:dyDescent="0.25">
      <c r="A6" s="68"/>
      <c r="B6" s="2012" t="s">
        <v>381</v>
      </c>
      <c r="C6" s="1945"/>
      <c r="D6" s="2013" t="s">
        <v>61</v>
      </c>
      <c r="E6" s="2012" t="s">
        <v>389</v>
      </c>
      <c r="F6" s="1945"/>
      <c r="G6" s="2013" t="str">
        <f>D6</f>
        <v>meziroční změna</v>
      </c>
      <c r="H6" s="2011" t="str">
        <f>B6</f>
        <v>skutečnost</v>
      </c>
      <c r="I6" s="2011"/>
      <c r="J6" s="2011" t="str">
        <f>E6</f>
        <v>přepočet</v>
      </c>
      <c r="K6" s="2011"/>
      <c r="L6" s="1962"/>
      <c r="M6" s="1962"/>
      <c r="N6" s="1962"/>
      <c r="O6" s="1962"/>
      <c r="P6" s="1962"/>
      <c r="Q6" s="1962"/>
      <c r="R6" s="1962"/>
    </row>
    <row r="7" spans="1:22" ht="28.5" customHeight="1" x14ac:dyDescent="0.25">
      <c r="A7" s="21" t="s">
        <v>77</v>
      </c>
      <c r="B7" s="546">
        <v>2017</v>
      </c>
      <c r="C7" s="72">
        <f>B7-1</f>
        <v>2016</v>
      </c>
      <c r="D7" s="2014"/>
      <c r="E7" s="546">
        <v>2017</v>
      </c>
      <c r="F7" s="72">
        <f>C7</f>
        <v>2016</v>
      </c>
      <c r="G7" s="2014"/>
      <c r="H7" s="546">
        <f>B7</f>
        <v>2017</v>
      </c>
      <c r="I7" s="651">
        <f>C7</f>
        <v>2016</v>
      </c>
      <c r="J7" s="546">
        <f>B7</f>
        <v>2017</v>
      </c>
      <c r="K7" s="651">
        <f>C7</f>
        <v>2016</v>
      </c>
      <c r="L7" s="358"/>
      <c r="M7" s="613"/>
      <c r="N7" s="650">
        <f>B7</f>
        <v>2017</v>
      </c>
      <c r="O7" s="650">
        <f>C7</f>
        <v>2016</v>
      </c>
      <c r="P7" s="613" t="s">
        <v>370</v>
      </c>
      <c r="Q7" s="80"/>
      <c r="R7" s="638"/>
    </row>
    <row r="8" spans="1:22" ht="15.95" customHeight="1" x14ac:dyDescent="0.25">
      <c r="A8" s="23" t="s">
        <v>26</v>
      </c>
      <c r="B8" s="51">
        <v>1455.8500270682691</v>
      </c>
      <c r="C8" s="817">
        <v>1187.264788615279</v>
      </c>
      <c r="D8" s="823">
        <f>(B8-C8)/C8</f>
        <v>0.22622185129085168</v>
      </c>
      <c r="E8" s="56">
        <v>1334.1218130037801</v>
      </c>
      <c r="F8" s="818">
        <v>1214.7632214782154</v>
      </c>
      <c r="G8" s="823">
        <f>(E8-F8)/F8</f>
        <v>9.8256672094764366E-2</v>
      </c>
      <c r="H8" s="26">
        <v>15543.059795034918</v>
      </c>
      <c r="I8" s="819">
        <v>12664.390614999998</v>
      </c>
      <c r="J8" s="26">
        <v>14243.455526209747</v>
      </c>
      <c r="K8" s="821">
        <v>12957.712625739279</v>
      </c>
      <c r="L8" s="49"/>
      <c r="M8" s="614" t="str">
        <f>A8</f>
        <v>leden</v>
      </c>
      <c r="N8" s="614">
        <f>B8</f>
        <v>1455.8500270682691</v>
      </c>
      <c r="O8" s="614">
        <f>C8</f>
        <v>1187.264788615279</v>
      </c>
      <c r="P8" s="614">
        <f>N8-O8</f>
        <v>268.5852384529901</v>
      </c>
      <c r="Q8" s="73"/>
      <c r="R8" s="49"/>
      <c r="S8" s="32"/>
      <c r="T8" s="32"/>
      <c r="U8" s="32"/>
      <c r="V8" s="55"/>
    </row>
    <row r="9" spans="1:22" ht="15.95" customHeight="1" x14ac:dyDescent="0.25">
      <c r="A9" s="23" t="s">
        <v>27</v>
      </c>
      <c r="B9" s="53">
        <v>1021.1736168225515</v>
      </c>
      <c r="C9" s="34">
        <v>894.9775109236499</v>
      </c>
      <c r="D9" s="824">
        <f t="shared" ref="D9:D26" si="0">(B9-C9)/C9</f>
        <v>0.14100477873311312</v>
      </c>
      <c r="E9" s="58">
        <v>1083.6739025761146</v>
      </c>
      <c r="F9" s="59">
        <v>963.61081742210649</v>
      </c>
      <c r="G9" s="824">
        <f t="shared" ref="G9:G26" si="1">(E9-F9)/F9</f>
        <v>0.12459707070869766</v>
      </c>
      <c r="H9" s="35">
        <v>10896.760764441922</v>
      </c>
      <c r="I9" s="573">
        <v>9546.7534078000026</v>
      </c>
      <c r="J9" s="35">
        <v>11563.690119398203</v>
      </c>
      <c r="K9" s="574">
        <v>10278.867058372636</v>
      </c>
      <c r="L9" s="37"/>
      <c r="M9" s="614" t="str">
        <f t="shared" ref="M9:M19" si="2">A9</f>
        <v>únor</v>
      </c>
      <c r="N9" s="614">
        <f t="shared" ref="N9:N19" si="3">B9</f>
        <v>1021.1736168225515</v>
      </c>
      <c r="O9" s="614">
        <f t="shared" ref="O9:O19" si="4">C9</f>
        <v>894.9775109236499</v>
      </c>
      <c r="P9" s="614">
        <f t="shared" ref="P9:P19" si="5">N9-O9</f>
        <v>126.19610589890158</v>
      </c>
      <c r="Q9" s="73"/>
      <c r="R9" s="49"/>
      <c r="S9" s="32"/>
      <c r="T9" s="32"/>
      <c r="U9" s="32"/>
      <c r="V9" s="55"/>
    </row>
    <row r="10" spans="1:22" ht="15.95" customHeight="1" x14ac:dyDescent="0.25">
      <c r="A10" s="1423" t="s">
        <v>28</v>
      </c>
      <c r="B10" s="62">
        <v>803.62548712329124</v>
      </c>
      <c r="C10" s="41">
        <v>894.92809451256755</v>
      </c>
      <c r="D10" s="824">
        <f t="shared" si="0"/>
        <v>-0.10202228307404439</v>
      </c>
      <c r="E10" s="58">
        <v>907.83422280087268</v>
      </c>
      <c r="F10" s="59">
        <v>915.98125865159625</v>
      </c>
      <c r="G10" s="824">
        <f t="shared" si="1"/>
        <v>-8.8943259196336728E-3</v>
      </c>
      <c r="H10" s="42">
        <v>8577.8014859695013</v>
      </c>
      <c r="I10" s="44">
        <v>9564.2893909999984</v>
      </c>
      <c r="J10" s="42">
        <v>9690.1129570080284</v>
      </c>
      <c r="K10" s="45">
        <v>9789.2890928269553</v>
      </c>
      <c r="L10" s="37"/>
      <c r="M10" s="614" t="str">
        <f t="shared" si="2"/>
        <v>březen</v>
      </c>
      <c r="N10" s="614">
        <f t="shared" si="3"/>
        <v>803.62548712329124</v>
      </c>
      <c r="O10" s="614">
        <f t="shared" si="4"/>
        <v>894.92809451256755</v>
      </c>
      <c r="P10" s="614">
        <f t="shared" si="5"/>
        <v>-91.302607389276318</v>
      </c>
      <c r="Q10" s="73"/>
      <c r="R10" s="49"/>
      <c r="S10" s="32"/>
      <c r="T10" s="32"/>
      <c r="U10" s="32"/>
      <c r="V10" s="55"/>
    </row>
    <row r="11" spans="1:22" ht="15.95" customHeight="1" x14ac:dyDescent="0.25">
      <c r="A11" s="1423" t="s">
        <v>29</v>
      </c>
      <c r="B11" s="51">
        <v>661.95091023427085</v>
      </c>
      <c r="C11" s="820">
        <v>602.68370065666431</v>
      </c>
      <c r="D11" s="823">
        <f t="shared" si="0"/>
        <v>9.8338829327939248E-2</v>
      </c>
      <c r="E11" s="56">
        <v>643.86579452829324</v>
      </c>
      <c r="F11" s="818">
        <v>613.9792690790066</v>
      </c>
      <c r="G11" s="823">
        <f t="shared" si="1"/>
        <v>4.8676766390040524E-2</v>
      </c>
      <c r="H11" s="26">
        <v>7074.9881403389991</v>
      </c>
      <c r="I11" s="819">
        <v>6448.9158375999996</v>
      </c>
      <c r="J11" s="26">
        <v>6881.6928715234208</v>
      </c>
      <c r="K11" s="821">
        <v>6569.7821726513193</v>
      </c>
      <c r="L11" s="53"/>
      <c r="M11" s="614" t="str">
        <f t="shared" si="2"/>
        <v>duben</v>
      </c>
      <c r="N11" s="614">
        <f t="shared" si="3"/>
        <v>661.95091023427085</v>
      </c>
      <c r="O11" s="614">
        <f t="shared" si="4"/>
        <v>602.68370065666431</v>
      </c>
      <c r="P11" s="614">
        <f t="shared" si="5"/>
        <v>59.267209577606536</v>
      </c>
      <c r="Q11" s="73"/>
      <c r="R11" s="49"/>
      <c r="S11" s="32"/>
      <c r="T11" s="32"/>
      <c r="U11" s="32"/>
      <c r="V11" s="55"/>
    </row>
    <row r="12" spans="1:22" ht="15.95" customHeight="1" x14ac:dyDescent="0.25">
      <c r="A12" s="1423" t="s">
        <v>30</v>
      </c>
      <c r="B12" s="53">
        <v>425.74588169714985</v>
      </c>
      <c r="C12" s="34">
        <v>415.73715074428043</v>
      </c>
      <c r="D12" s="824">
        <f t="shared" si="0"/>
        <v>2.407466096053992E-2</v>
      </c>
      <c r="E12" s="58">
        <v>445.83379271934302</v>
      </c>
      <c r="F12" s="59">
        <v>426.58111434401832</v>
      </c>
      <c r="G12" s="824">
        <f t="shared" si="1"/>
        <v>4.5132514609632468E-2</v>
      </c>
      <c r="H12" s="35">
        <v>4549.6630815020008</v>
      </c>
      <c r="I12" s="573">
        <v>4457.6312785</v>
      </c>
      <c r="J12" s="35">
        <v>4764.3292264752627</v>
      </c>
      <c r="K12" s="574">
        <v>4573.9028006350036</v>
      </c>
      <c r="L12" s="35"/>
      <c r="M12" s="614" t="str">
        <f t="shared" si="2"/>
        <v>květen</v>
      </c>
      <c r="N12" s="614">
        <f t="shared" si="3"/>
        <v>425.74588169714985</v>
      </c>
      <c r="O12" s="614">
        <f t="shared" si="4"/>
        <v>415.73715074428043</v>
      </c>
      <c r="P12" s="614">
        <f t="shared" si="5"/>
        <v>10.008730952869428</v>
      </c>
      <c r="Q12" s="73"/>
      <c r="R12" s="49"/>
      <c r="S12" s="32"/>
      <c r="T12" s="32"/>
      <c r="U12" s="32"/>
      <c r="V12" s="55"/>
    </row>
    <row r="13" spans="1:22" ht="15.95" customHeight="1" x14ac:dyDescent="0.25">
      <c r="A13" s="1423" t="s">
        <v>31</v>
      </c>
      <c r="B13" s="62">
        <v>341.17312032297468</v>
      </c>
      <c r="C13" s="41">
        <v>311.81407125916962</v>
      </c>
      <c r="D13" s="824">
        <f t="shared" si="0"/>
        <v>9.415562596404696E-2</v>
      </c>
      <c r="E13" s="58">
        <v>352.90420331928055</v>
      </c>
      <c r="F13" s="59">
        <v>313.7516508599644</v>
      </c>
      <c r="G13" s="824">
        <f t="shared" si="1"/>
        <v>0.12478835522300077</v>
      </c>
      <c r="H13" s="42">
        <v>3646.2992657419995</v>
      </c>
      <c r="I13" s="44">
        <v>3350.6074520000002</v>
      </c>
      <c r="J13" s="42">
        <v>3771.6756121414323</v>
      </c>
      <c r="K13" s="45">
        <v>3371.4277716958045</v>
      </c>
      <c r="L13" s="35"/>
      <c r="M13" s="614" t="str">
        <f t="shared" si="2"/>
        <v>červen</v>
      </c>
      <c r="N13" s="614">
        <f t="shared" si="3"/>
        <v>341.17312032297468</v>
      </c>
      <c r="O13" s="614">
        <f t="shared" si="4"/>
        <v>311.81407125916962</v>
      </c>
      <c r="P13" s="614">
        <f t="shared" si="5"/>
        <v>29.35904906380506</v>
      </c>
      <c r="Q13" s="73"/>
      <c r="R13" s="49"/>
      <c r="S13" s="32"/>
      <c r="T13" s="32"/>
      <c r="U13" s="32"/>
      <c r="V13" s="55"/>
    </row>
    <row r="14" spans="1:22" ht="15.95" customHeight="1" x14ac:dyDescent="0.25">
      <c r="A14" s="1423" t="s">
        <v>32</v>
      </c>
      <c r="B14" s="51">
        <v>347.23823468572687</v>
      </c>
      <c r="C14" s="820">
        <v>296.64972694376223</v>
      </c>
      <c r="D14" s="823">
        <f t="shared" si="0"/>
        <v>0.17053279725942583</v>
      </c>
      <c r="E14" s="56">
        <v>351.44094772767028</v>
      </c>
      <c r="F14" s="818">
        <v>301.3877052187126</v>
      </c>
      <c r="G14" s="823">
        <f t="shared" si="1"/>
        <v>0.16607592692818968</v>
      </c>
      <c r="H14" s="26">
        <v>3705.8560932339992</v>
      </c>
      <c r="I14" s="819">
        <v>3178.1132775999995</v>
      </c>
      <c r="J14" s="26">
        <v>3750.7090160369739</v>
      </c>
      <c r="K14" s="821">
        <v>3228.8729119328327</v>
      </c>
      <c r="L14" s="53"/>
      <c r="M14" s="614" t="str">
        <f t="shared" si="2"/>
        <v>červenec</v>
      </c>
      <c r="N14" s="614">
        <f t="shared" si="3"/>
        <v>347.23823468572687</v>
      </c>
      <c r="O14" s="614">
        <f t="shared" si="4"/>
        <v>296.64972694376223</v>
      </c>
      <c r="P14" s="614">
        <f t="shared" si="5"/>
        <v>50.588507741964634</v>
      </c>
      <c r="Q14" s="73"/>
      <c r="R14" s="49"/>
      <c r="S14" s="32"/>
      <c r="T14" s="32"/>
      <c r="U14" s="32"/>
      <c r="V14" s="55"/>
    </row>
    <row r="15" spans="1:22" ht="15.95" customHeight="1" x14ac:dyDescent="0.25">
      <c r="A15" s="1423" t="s">
        <v>33</v>
      </c>
      <c r="B15" s="53">
        <v>325.75286528301183</v>
      </c>
      <c r="C15" s="34">
        <v>327.92968151401999</v>
      </c>
      <c r="D15" s="824">
        <f t="shared" si="0"/>
        <v>-6.6380579548579082E-3</v>
      </c>
      <c r="E15" s="58">
        <v>337.23127777172118</v>
      </c>
      <c r="F15" s="59">
        <v>326.16821781521577</v>
      </c>
      <c r="G15" s="824">
        <f t="shared" si="1"/>
        <v>3.3918264724287064E-2</v>
      </c>
      <c r="H15" s="35">
        <v>3471.0747470890001</v>
      </c>
      <c r="I15" s="573">
        <v>3513.1444235999993</v>
      </c>
      <c r="J15" s="35">
        <v>3593.3835031197882</v>
      </c>
      <c r="K15" s="574">
        <v>3494.2736817316295</v>
      </c>
      <c r="L15" s="35"/>
      <c r="M15" s="614" t="str">
        <f t="shared" si="2"/>
        <v>srpen</v>
      </c>
      <c r="N15" s="614">
        <f t="shared" si="3"/>
        <v>325.75286528301183</v>
      </c>
      <c r="O15" s="614">
        <f t="shared" si="4"/>
        <v>327.92968151401999</v>
      </c>
      <c r="P15" s="614">
        <f t="shared" si="5"/>
        <v>-2.1768162310081607</v>
      </c>
      <c r="Q15" s="73"/>
      <c r="R15" s="49"/>
      <c r="S15" s="32"/>
      <c r="T15" s="32"/>
      <c r="U15" s="32"/>
      <c r="V15" s="55"/>
    </row>
    <row r="16" spans="1:22" ht="15.95" customHeight="1" x14ac:dyDescent="0.25">
      <c r="A16" s="1423" t="s">
        <v>34</v>
      </c>
      <c r="B16" s="62">
        <v>460.65275006763613</v>
      </c>
      <c r="C16" s="41">
        <v>401.9938936252293</v>
      </c>
      <c r="D16" s="824">
        <f t="shared" si="0"/>
        <v>0.14591976985872646</v>
      </c>
      <c r="E16" s="58">
        <v>441.5853838945024</v>
      </c>
      <c r="F16" s="59">
        <v>435.55155856016381</v>
      </c>
      <c r="G16" s="824">
        <f t="shared" si="1"/>
        <v>1.3853297539067628E-2</v>
      </c>
      <c r="H16" s="42">
        <v>4919.3939411250331</v>
      </c>
      <c r="I16" s="44">
        <v>4307.9605575000005</v>
      </c>
      <c r="J16" s="42">
        <v>4715.7700929844241</v>
      </c>
      <c r="K16" s="45">
        <v>4667.5806891338252</v>
      </c>
      <c r="L16" s="35"/>
      <c r="M16" s="614" t="str">
        <f t="shared" si="2"/>
        <v>září</v>
      </c>
      <c r="N16" s="614">
        <f t="shared" si="3"/>
        <v>460.65275006763613</v>
      </c>
      <c r="O16" s="614">
        <f t="shared" si="4"/>
        <v>401.9938936252293</v>
      </c>
      <c r="P16" s="614">
        <f t="shared" si="5"/>
        <v>58.65885644240683</v>
      </c>
      <c r="Q16" s="73"/>
      <c r="R16" s="49"/>
      <c r="S16" s="32"/>
      <c r="T16" s="32"/>
      <c r="U16" s="32"/>
      <c r="V16" s="55"/>
    </row>
    <row r="17" spans="1:22" ht="15.95" customHeight="1" x14ac:dyDescent="0.25">
      <c r="A17" s="23" t="s">
        <v>35</v>
      </c>
      <c r="B17" s="51">
        <v>657.3441964893608</v>
      </c>
      <c r="C17" s="820">
        <v>769.56834511857073</v>
      </c>
      <c r="D17" s="823">
        <f t="shared" si="0"/>
        <v>-0.14582739706103565</v>
      </c>
      <c r="E17" s="56">
        <v>712.54964101867722</v>
      </c>
      <c r="F17" s="818">
        <v>761.90263471553499</v>
      </c>
      <c r="G17" s="823">
        <f t="shared" si="1"/>
        <v>-6.4775985077521442E-2</v>
      </c>
      <c r="H17" s="26">
        <v>7004.39455672232</v>
      </c>
      <c r="I17" s="819">
        <v>8214.4376680000005</v>
      </c>
      <c r="J17" s="26">
        <v>7592.6415013636542</v>
      </c>
      <c r="K17" s="821">
        <v>8132.613226173492</v>
      </c>
      <c r="L17" s="49"/>
      <c r="M17" s="614" t="str">
        <f t="shared" si="2"/>
        <v>říjen</v>
      </c>
      <c r="N17" s="614">
        <f t="shared" si="3"/>
        <v>657.3441964893608</v>
      </c>
      <c r="O17" s="614">
        <f t="shared" si="4"/>
        <v>769.56834511857073</v>
      </c>
      <c r="P17" s="614">
        <f t="shared" si="5"/>
        <v>-112.22414862920994</v>
      </c>
      <c r="Q17" s="73"/>
      <c r="R17" s="49"/>
      <c r="S17" s="32"/>
      <c r="T17" s="32"/>
      <c r="U17" s="32"/>
      <c r="V17" s="55"/>
    </row>
    <row r="18" spans="1:22" ht="15.95" customHeight="1" x14ac:dyDescent="0.25">
      <c r="A18" s="23" t="s">
        <v>36</v>
      </c>
      <c r="B18" s="53">
        <v>947.05070711760902</v>
      </c>
      <c r="C18" s="34">
        <v>974.72660043127769</v>
      </c>
      <c r="D18" s="824">
        <f t="shared" si="0"/>
        <v>-2.8393493417972985E-2</v>
      </c>
      <c r="E18" s="58">
        <v>994.4657715854155</v>
      </c>
      <c r="F18" s="59">
        <v>980.77227424685395</v>
      </c>
      <c r="G18" s="824">
        <f t="shared" si="1"/>
        <v>1.3961953960288011E-2</v>
      </c>
      <c r="H18" s="35">
        <v>10095.151836360221</v>
      </c>
      <c r="I18" s="573">
        <v>10409.769130199998</v>
      </c>
      <c r="J18" s="35">
        <v>10600.575961526809</v>
      </c>
      <c r="K18" s="574">
        <v>10474.334997827698</v>
      </c>
      <c r="L18" s="37"/>
      <c r="M18" s="614" t="str">
        <f t="shared" si="2"/>
        <v>listopad</v>
      </c>
      <c r="N18" s="614">
        <f t="shared" si="3"/>
        <v>947.05070711760902</v>
      </c>
      <c r="O18" s="614">
        <f t="shared" si="4"/>
        <v>974.72660043127769</v>
      </c>
      <c r="P18" s="614">
        <f t="shared" si="5"/>
        <v>-27.675893313668666</v>
      </c>
      <c r="Q18" s="73"/>
      <c r="R18" s="49"/>
      <c r="S18" s="32"/>
      <c r="T18" s="32"/>
      <c r="U18" s="32"/>
      <c r="V18" s="55"/>
    </row>
    <row r="19" spans="1:22" ht="15.95" customHeight="1" x14ac:dyDescent="0.25">
      <c r="A19" s="48" t="s">
        <v>37</v>
      </c>
      <c r="B19" s="62">
        <v>1079.9249565070677</v>
      </c>
      <c r="C19" s="41">
        <v>1176.860669189386</v>
      </c>
      <c r="D19" s="825">
        <f t="shared" si="0"/>
        <v>-8.2368045105192481E-2</v>
      </c>
      <c r="E19" s="60">
        <v>1127.6153621787691</v>
      </c>
      <c r="F19" s="61">
        <v>1178.2230642954175</v>
      </c>
      <c r="G19" s="825">
        <f t="shared" si="1"/>
        <v>-4.2952564459355601E-2</v>
      </c>
      <c r="H19" s="42">
        <v>11511.778019419886</v>
      </c>
      <c r="I19" s="44">
        <v>12587.1541784</v>
      </c>
      <c r="J19" s="42">
        <v>12020.147939422857</v>
      </c>
      <c r="K19" s="45">
        <v>12601.725722594205</v>
      </c>
      <c r="L19" s="46"/>
      <c r="M19" s="614" t="str">
        <f t="shared" si="2"/>
        <v>prosinec</v>
      </c>
      <c r="N19" s="614">
        <f t="shared" si="3"/>
        <v>1079.9249565070677</v>
      </c>
      <c r="O19" s="614">
        <f t="shared" si="4"/>
        <v>1176.860669189386</v>
      </c>
      <c r="P19" s="614">
        <f t="shared" si="5"/>
        <v>-96.935712682318353</v>
      </c>
      <c r="Q19" s="73"/>
      <c r="R19" s="49"/>
      <c r="S19" s="32"/>
      <c r="T19" s="32"/>
      <c r="U19" s="32"/>
      <c r="V19" s="55"/>
    </row>
    <row r="20" spans="1:22" ht="15.95" customHeight="1" x14ac:dyDescent="0.25">
      <c r="A20" s="23" t="s">
        <v>251</v>
      </c>
      <c r="B20" s="53">
        <f>SUM(B8:B10)</f>
        <v>3280.6491310141118</v>
      </c>
      <c r="C20" s="52">
        <f>SUM(C8:C10)</f>
        <v>2977.1703940514963</v>
      </c>
      <c r="D20" s="824">
        <f>(B20-C20)/C20</f>
        <v>0.10193529317938202</v>
      </c>
      <c r="E20" s="53">
        <f t="shared" ref="E20:J20" si="6">SUM(E8:E10)</f>
        <v>3325.6299383807677</v>
      </c>
      <c r="F20" s="52">
        <f t="shared" si="6"/>
        <v>3094.3552975519183</v>
      </c>
      <c r="G20" s="824">
        <f t="shared" si="1"/>
        <v>7.4740816289525988E-2</v>
      </c>
      <c r="H20" s="53">
        <f t="shared" si="6"/>
        <v>35017.62204544634</v>
      </c>
      <c r="I20" s="574">
        <f t="shared" si="6"/>
        <v>31775.433413799998</v>
      </c>
      <c r="J20" s="53">
        <f t="shared" si="6"/>
        <v>35497.258602615977</v>
      </c>
      <c r="K20" s="574">
        <f>SUM(K8:K10)</f>
        <v>33025.868776938871</v>
      </c>
      <c r="L20" s="49"/>
      <c r="M20" s="614"/>
      <c r="N20" s="614">
        <f>SUM(N8:N19)</f>
        <v>8527.4827534189189</v>
      </c>
      <c r="O20" s="614">
        <f>SUM(O8:O19)</f>
        <v>8255.1342335338559</v>
      </c>
      <c r="P20" s="614"/>
      <c r="Q20" s="73"/>
      <c r="R20" s="49"/>
    </row>
    <row r="21" spans="1:22" ht="15.95" customHeight="1" x14ac:dyDescent="0.25">
      <c r="A21" s="23" t="s">
        <v>252</v>
      </c>
      <c r="B21" s="53">
        <f>SUM(B11:B13)</f>
        <v>1428.8699122543953</v>
      </c>
      <c r="C21" s="52">
        <f>SUM(C11:C13)</f>
        <v>1330.2349226601143</v>
      </c>
      <c r="D21" s="824">
        <f t="shared" si="0"/>
        <v>7.4148549187866314E-2</v>
      </c>
      <c r="E21" s="53">
        <f t="shared" ref="E21:J21" si="7">SUM(E11:E13)</f>
        <v>1442.6037905669168</v>
      </c>
      <c r="F21" s="52">
        <f t="shared" si="7"/>
        <v>1354.3120342829893</v>
      </c>
      <c r="G21" s="824">
        <f t="shared" si="1"/>
        <v>6.5193067807797794E-2</v>
      </c>
      <c r="H21" s="53">
        <f t="shared" si="7"/>
        <v>15270.950487582999</v>
      </c>
      <c r="I21" s="574">
        <f t="shared" si="7"/>
        <v>14257.154568099999</v>
      </c>
      <c r="J21" s="53">
        <f t="shared" si="7"/>
        <v>15417.697710140117</v>
      </c>
      <c r="K21" s="574">
        <f>SUM(K11:K13)</f>
        <v>14515.112744982127</v>
      </c>
      <c r="L21" s="49"/>
      <c r="M21" s="49"/>
      <c r="N21" s="49"/>
      <c r="O21" s="49"/>
      <c r="P21" s="49"/>
      <c r="Q21" s="52"/>
      <c r="R21" s="49"/>
    </row>
    <row r="22" spans="1:22" ht="15.95" customHeight="1" x14ac:dyDescent="0.25">
      <c r="A22" s="23" t="s">
        <v>253</v>
      </c>
      <c r="B22" s="53">
        <f>SUM(B14:B16)</f>
        <v>1133.6438500363747</v>
      </c>
      <c r="C22" s="52">
        <f>SUM(C14:C16)</f>
        <v>1026.5733020830114</v>
      </c>
      <c r="D22" s="824">
        <f t="shared" si="0"/>
        <v>0.10429897965991064</v>
      </c>
      <c r="E22" s="53">
        <f t="shared" ref="E22:J22" si="8">SUM(E14:E16)</f>
        <v>1130.257609393894</v>
      </c>
      <c r="F22" s="52">
        <f t="shared" si="8"/>
        <v>1063.1074815940922</v>
      </c>
      <c r="G22" s="824">
        <f t="shared" si="1"/>
        <v>6.3164006426812594E-2</v>
      </c>
      <c r="H22" s="53">
        <f t="shared" si="8"/>
        <v>12096.324781448031</v>
      </c>
      <c r="I22" s="574">
        <f t="shared" si="8"/>
        <v>10999.218258699999</v>
      </c>
      <c r="J22" s="53">
        <f t="shared" si="8"/>
        <v>12059.862612141187</v>
      </c>
      <c r="K22" s="574">
        <f>SUM(K14:K16)</f>
        <v>11390.727282798287</v>
      </c>
      <c r="L22" s="49"/>
      <c r="M22" s="49"/>
      <c r="N22" s="49"/>
      <c r="O22" s="49"/>
      <c r="P22" s="49"/>
      <c r="Q22" s="52"/>
      <c r="R22" s="49"/>
    </row>
    <row r="23" spans="1:22" ht="15.95" customHeight="1" x14ac:dyDescent="0.25">
      <c r="A23" s="48" t="s">
        <v>254</v>
      </c>
      <c r="B23" s="62">
        <f>SUM(B17:B19)</f>
        <v>2684.3198601140375</v>
      </c>
      <c r="C23" s="63">
        <f>SUM(C17:C19)</f>
        <v>2921.1556147392344</v>
      </c>
      <c r="D23" s="825">
        <f t="shared" si="0"/>
        <v>-8.1076048612473084E-2</v>
      </c>
      <c r="E23" s="62">
        <f t="shared" ref="E23:J23" si="9">SUM(E17:E19)</f>
        <v>2834.6307747828619</v>
      </c>
      <c r="F23" s="63">
        <f t="shared" si="9"/>
        <v>2920.8979732578064</v>
      </c>
      <c r="G23" s="825">
        <f t="shared" si="1"/>
        <v>-2.9534478528439285E-2</v>
      </c>
      <c r="H23" s="62">
        <f t="shared" si="9"/>
        <v>28611.324412502428</v>
      </c>
      <c r="I23" s="45">
        <f t="shared" si="9"/>
        <v>31211.360976600001</v>
      </c>
      <c r="J23" s="62">
        <f t="shared" si="9"/>
        <v>30213.36540231332</v>
      </c>
      <c r="K23" s="45">
        <f>SUM(K17:K19)</f>
        <v>31208.673946595394</v>
      </c>
      <c r="L23" s="50"/>
      <c r="M23" s="49"/>
      <c r="N23" s="49"/>
      <c r="O23" s="49"/>
      <c r="P23" s="49"/>
      <c r="Q23" s="52"/>
      <c r="R23" s="49"/>
    </row>
    <row r="24" spans="1:22" ht="15.95" customHeight="1" x14ac:dyDescent="0.25">
      <c r="A24" s="23" t="s">
        <v>255</v>
      </c>
      <c r="B24" s="51">
        <f>SUM(B8:B13)</f>
        <v>4709.5190432685076</v>
      </c>
      <c r="C24" s="817">
        <f>SUM(C8:C13)</f>
        <v>4307.4053167116108</v>
      </c>
      <c r="D24" s="824">
        <f t="shared" si="0"/>
        <v>9.3354048897325806E-2</v>
      </c>
      <c r="E24" s="51">
        <f t="shared" ref="E24:J24" si="10">SUM(E8:E13)</f>
        <v>4768.2337289476854</v>
      </c>
      <c r="F24" s="817">
        <f t="shared" si="10"/>
        <v>4448.6673318349085</v>
      </c>
      <c r="G24" s="824">
        <f t="shared" si="1"/>
        <v>7.1834186122648955E-2</v>
      </c>
      <c r="H24" s="51">
        <f t="shared" si="10"/>
        <v>50288.572533029335</v>
      </c>
      <c r="I24" s="821">
        <f t="shared" si="10"/>
        <v>46032.587981899997</v>
      </c>
      <c r="J24" s="51">
        <f t="shared" si="10"/>
        <v>50914.956312756083</v>
      </c>
      <c r="K24" s="821">
        <f>SUM(K8:K13)</f>
        <v>47540.981521921</v>
      </c>
      <c r="L24" s="49"/>
      <c r="M24" s="49"/>
      <c r="N24" s="49"/>
      <c r="O24" s="49"/>
      <c r="P24" s="49"/>
      <c r="Q24" s="52"/>
      <c r="R24" s="49"/>
    </row>
    <row r="25" spans="1:22" ht="15.95" customHeight="1" x14ac:dyDescent="0.25">
      <c r="A25" s="23" t="s">
        <v>256</v>
      </c>
      <c r="B25" s="53">
        <f>SUM(B14:B19)</f>
        <v>3817.9637101504122</v>
      </c>
      <c r="C25" s="52">
        <f>SUM(C14:C19)</f>
        <v>3947.728916822246</v>
      </c>
      <c r="D25" s="825">
        <f t="shared" si="0"/>
        <v>-3.2870850406894005E-2</v>
      </c>
      <c r="E25" s="62">
        <f t="shared" ref="E25:J25" si="11">SUM(E14:E19)</f>
        <v>3964.8883841767556</v>
      </c>
      <c r="F25" s="63">
        <f t="shared" si="11"/>
        <v>3984.0054548518983</v>
      </c>
      <c r="G25" s="825">
        <f t="shared" si="1"/>
        <v>-4.798454944849811E-3</v>
      </c>
      <c r="H25" s="53">
        <f t="shared" si="11"/>
        <v>40707.649193950456</v>
      </c>
      <c r="I25" s="574">
        <f t="shared" si="11"/>
        <v>42210.5792353</v>
      </c>
      <c r="J25" s="53">
        <f t="shared" si="11"/>
        <v>42273.228014454508</v>
      </c>
      <c r="K25" s="574">
        <f>SUM(K14:K19)</f>
        <v>42599.401229393683</v>
      </c>
      <c r="L25" s="50"/>
      <c r="M25" s="49"/>
      <c r="N25" s="49"/>
      <c r="O25" s="49"/>
      <c r="P25" s="49"/>
      <c r="Q25" s="52"/>
      <c r="R25" s="49"/>
    </row>
    <row r="26" spans="1:22" ht="15.95" customHeight="1" x14ac:dyDescent="0.25">
      <c r="A26" s="1100" t="s">
        <v>1</v>
      </c>
      <c r="B26" s="1274">
        <f>SUM(B8:B19)</f>
        <v>8527.4827534189189</v>
      </c>
      <c r="C26" s="1110">
        <f>SUM(C8:C19)</f>
        <v>8255.1342335338559</v>
      </c>
      <c r="D26" s="1101">
        <f t="shared" si="0"/>
        <v>3.2991410215806531E-2</v>
      </c>
      <c r="E26" s="1274">
        <f>SUM(E8:E19)</f>
        <v>8733.122113124442</v>
      </c>
      <c r="F26" s="1110">
        <f t="shared" ref="F26:J26" si="12">SUM(F8:F19)</f>
        <v>8432.6727866868077</v>
      </c>
      <c r="G26" s="1101">
        <f t="shared" si="1"/>
        <v>3.5629193025486831E-2</v>
      </c>
      <c r="H26" s="1280">
        <f t="shared" si="12"/>
        <v>90996.221726979784</v>
      </c>
      <c r="I26" s="1111">
        <f t="shared" si="12"/>
        <v>88243.167217199996</v>
      </c>
      <c r="J26" s="1280">
        <f t="shared" si="12"/>
        <v>93188.184327210576</v>
      </c>
      <c r="K26" s="1111">
        <f>SUM(K8:K19)</f>
        <v>90140.382751314683</v>
      </c>
      <c r="L26" s="1102"/>
      <c r="M26" s="49"/>
      <c r="N26" s="49"/>
      <c r="O26" s="49"/>
      <c r="P26" s="49"/>
      <c r="Q26" s="52"/>
      <c r="R26" s="49"/>
    </row>
    <row r="27" spans="1:22" ht="12" customHeight="1" x14ac:dyDescent="0.25">
      <c r="A27" s="1103"/>
      <c r="B27" s="267"/>
      <c r="C27" s="267"/>
      <c r="D27" s="267"/>
      <c r="E27" s="267"/>
      <c r="F27" s="267"/>
      <c r="G27" s="1103"/>
      <c r="H27" s="267"/>
      <c r="I27" s="267"/>
      <c r="J27" s="267"/>
      <c r="K27" s="1103"/>
      <c r="L27" s="267"/>
      <c r="M27" s="267"/>
      <c r="N27" s="267"/>
      <c r="O27" s="267"/>
      <c r="P27" s="267"/>
      <c r="Q27" s="267"/>
      <c r="R27" s="267"/>
    </row>
    <row r="28" spans="1:22" ht="17.25" customHeight="1" x14ac:dyDescent="0.25"/>
    <row r="29" spans="1:22" ht="12" customHeight="1" x14ac:dyDescent="0.25"/>
    <row r="30" spans="1:22" ht="12" customHeight="1" x14ac:dyDescent="0.25">
      <c r="E30" s="55"/>
      <c r="F30" s="55"/>
      <c r="G30" s="55"/>
      <c r="H30" s="55"/>
      <c r="L30" s="55"/>
      <c r="M30" s="55"/>
      <c r="N30" s="55"/>
    </row>
    <row r="31" spans="1:22" ht="12" customHeight="1" x14ac:dyDescent="0.25">
      <c r="B31" s="55"/>
      <c r="C31" s="55"/>
      <c r="D31" s="668"/>
      <c r="E31" s="55"/>
      <c r="F31" s="236"/>
      <c r="G31" s="668"/>
      <c r="L31" s="55"/>
      <c r="M31" s="55"/>
      <c r="N31" s="55"/>
    </row>
    <row r="32" spans="1:22" ht="12" customHeight="1" x14ac:dyDescent="0.25">
      <c r="E32" s="55"/>
      <c r="F32" s="55"/>
      <c r="G32" s="55"/>
      <c r="L32" s="55"/>
      <c r="M32" s="55"/>
      <c r="N32" s="55"/>
    </row>
    <row r="33" spans="4:14" ht="12" customHeight="1" x14ac:dyDescent="0.25">
      <c r="D33" s="238"/>
      <c r="E33" s="55"/>
      <c r="F33" s="236"/>
      <c r="G33" s="55"/>
      <c r="L33" s="55"/>
      <c r="M33" s="55"/>
      <c r="N33" s="55"/>
    </row>
    <row r="34" spans="4:14" ht="12" customHeight="1" x14ac:dyDescent="0.25">
      <c r="E34" s="55"/>
      <c r="F34" s="55"/>
      <c r="G34" s="55"/>
      <c r="L34" s="55"/>
      <c r="M34" s="55"/>
      <c r="N34" s="55"/>
    </row>
    <row r="35" spans="4:14" ht="12" customHeight="1" x14ac:dyDescent="0.25">
      <c r="E35" s="55"/>
      <c r="F35" s="55"/>
      <c r="G35" s="55"/>
      <c r="L35" s="55"/>
      <c r="M35" s="55"/>
      <c r="N35" s="55"/>
    </row>
    <row r="36" spans="4:14" ht="12" customHeight="1" x14ac:dyDescent="0.25">
      <c r="E36" s="55"/>
      <c r="F36" s="55"/>
      <c r="G36" s="55"/>
      <c r="L36" s="55"/>
      <c r="M36" s="55"/>
      <c r="N36" s="55"/>
    </row>
    <row r="37" spans="4:14" ht="12" customHeight="1" x14ac:dyDescent="0.25">
      <c r="E37" s="55"/>
      <c r="F37" s="55"/>
      <c r="G37" s="55"/>
      <c r="L37" s="55"/>
      <c r="M37" s="55"/>
      <c r="N37" s="55"/>
    </row>
    <row r="38" spans="4:14" ht="12" customHeight="1" x14ac:dyDescent="0.25">
      <c r="E38" s="55"/>
      <c r="F38" s="55"/>
      <c r="G38" s="55"/>
      <c r="L38" s="55"/>
      <c r="M38" s="55"/>
      <c r="N38" s="55"/>
    </row>
    <row r="39" spans="4:14" ht="12" customHeight="1" x14ac:dyDescent="0.25">
      <c r="E39" s="55"/>
      <c r="F39" s="55"/>
      <c r="G39" s="55"/>
      <c r="L39" s="55"/>
      <c r="M39" s="55"/>
      <c r="N39" s="55"/>
    </row>
    <row r="40" spans="4:14" ht="12" customHeight="1" x14ac:dyDescent="0.25">
      <c r="E40" s="55"/>
      <c r="F40" s="55"/>
      <c r="G40" s="55"/>
      <c r="L40" s="55"/>
      <c r="M40" s="55"/>
      <c r="N40" s="55"/>
    </row>
    <row r="41" spans="4:14" ht="12" customHeight="1" x14ac:dyDescent="0.25">
      <c r="E41" s="55"/>
      <c r="F41" s="55"/>
      <c r="G41" s="55"/>
      <c r="L41" s="55"/>
      <c r="M41" s="55"/>
      <c r="N41" s="55"/>
    </row>
    <row r="42" spans="4:14" ht="12" customHeight="1" x14ac:dyDescent="0.25"/>
    <row r="43" spans="4:14" ht="12" customHeight="1" x14ac:dyDescent="0.25"/>
    <row r="44" spans="4:14" ht="12" customHeight="1" x14ac:dyDescent="0.25"/>
    <row r="45" spans="4:14" ht="12" customHeight="1" x14ac:dyDescent="0.25"/>
    <row r="46" spans="4:14" ht="12" customHeight="1" x14ac:dyDescent="0.25"/>
  </sheetData>
  <mergeCells count="12">
    <mergeCell ref="R2:S2"/>
    <mergeCell ref="B4:K4"/>
    <mergeCell ref="B5:G5"/>
    <mergeCell ref="H5:K5"/>
    <mergeCell ref="L5:R5"/>
    <mergeCell ref="H6:I6"/>
    <mergeCell ref="J6:K6"/>
    <mergeCell ref="L6:R6"/>
    <mergeCell ref="B6:C6"/>
    <mergeCell ref="E6:F6"/>
    <mergeCell ref="D6:D7"/>
    <mergeCell ref="G6:G7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view="pageBreakPreview" zoomScaleNormal="100" zoomScaleSheetLayoutView="100" workbookViewId="0">
      <selection activeCell="H31" sqref="H31"/>
    </sheetView>
  </sheetViews>
  <sheetFormatPr defaultRowHeight="12.75" x14ac:dyDescent="0.25"/>
  <cols>
    <col min="1" max="1" width="7.140625" style="14" customWidth="1"/>
    <col min="2" max="5" width="9.7109375" style="14" customWidth="1"/>
    <col min="6" max="6" width="1.7109375" style="14" customWidth="1"/>
    <col min="7" max="7" width="12.42578125" style="14" customWidth="1"/>
    <col min="8" max="11" width="9.7109375" style="14" customWidth="1"/>
    <col min="12" max="12" width="5.28515625" style="14" customWidth="1"/>
    <col min="13" max="16" width="9.7109375" style="14" customWidth="1"/>
    <col min="17" max="17" width="2.7109375" style="14" customWidth="1"/>
    <col min="18" max="256" width="9.140625" style="14"/>
    <col min="257" max="269" width="10.7109375" style="14" customWidth="1"/>
    <col min="270" max="512" width="9.140625" style="14"/>
    <col min="513" max="525" width="10.7109375" style="14" customWidth="1"/>
    <col min="526" max="768" width="9.140625" style="14"/>
    <col min="769" max="781" width="10.7109375" style="14" customWidth="1"/>
    <col min="782" max="1024" width="9.140625" style="14"/>
    <col min="1025" max="1037" width="10.7109375" style="14" customWidth="1"/>
    <col min="1038" max="1280" width="9.140625" style="14"/>
    <col min="1281" max="1293" width="10.7109375" style="14" customWidth="1"/>
    <col min="1294" max="1536" width="9.140625" style="14"/>
    <col min="1537" max="1549" width="10.7109375" style="14" customWidth="1"/>
    <col min="1550" max="1792" width="9.140625" style="14"/>
    <col min="1793" max="1805" width="10.7109375" style="14" customWidth="1"/>
    <col min="1806" max="2048" width="9.140625" style="14"/>
    <col min="2049" max="2061" width="10.7109375" style="14" customWidth="1"/>
    <col min="2062" max="2304" width="9.140625" style="14"/>
    <col min="2305" max="2317" width="10.7109375" style="14" customWidth="1"/>
    <col min="2318" max="2560" width="9.140625" style="14"/>
    <col min="2561" max="2573" width="10.7109375" style="14" customWidth="1"/>
    <col min="2574" max="2816" width="9.140625" style="14"/>
    <col min="2817" max="2829" width="10.7109375" style="14" customWidth="1"/>
    <col min="2830" max="3072" width="9.140625" style="14"/>
    <col min="3073" max="3085" width="10.7109375" style="14" customWidth="1"/>
    <col min="3086" max="3328" width="9.140625" style="14"/>
    <col min="3329" max="3341" width="10.7109375" style="14" customWidth="1"/>
    <col min="3342" max="3584" width="9.140625" style="14"/>
    <col min="3585" max="3597" width="10.7109375" style="14" customWidth="1"/>
    <col min="3598" max="3840" width="9.140625" style="14"/>
    <col min="3841" max="3853" width="10.7109375" style="14" customWidth="1"/>
    <col min="3854" max="4096" width="9.140625" style="14"/>
    <col min="4097" max="4109" width="10.7109375" style="14" customWidth="1"/>
    <col min="4110" max="4352" width="9.140625" style="14"/>
    <col min="4353" max="4365" width="10.7109375" style="14" customWidth="1"/>
    <col min="4366" max="4608" width="9.140625" style="14"/>
    <col min="4609" max="4621" width="10.7109375" style="14" customWidth="1"/>
    <col min="4622" max="4864" width="9.140625" style="14"/>
    <col min="4865" max="4877" width="10.7109375" style="14" customWidth="1"/>
    <col min="4878" max="5120" width="9.140625" style="14"/>
    <col min="5121" max="5133" width="10.7109375" style="14" customWidth="1"/>
    <col min="5134" max="5376" width="9.140625" style="14"/>
    <col min="5377" max="5389" width="10.7109375" style="14" customWidth="1"/>
    <col min="5390" max="5632" width="9.140625" style="14"/>
    <col min="5633" max="5645" width="10.7109375" style="14" customWidth="1"/>
    <col min="5646" max="5888" width="9.140625" style="14"/>
    <col min="5889" max="5901" width="10.7109375" style="14" customWidth="1"/>
    <col min="5902" max="6144" width="9.140625" style="14"/>
    <col min="6145" max="6157" width="10.7109375" style="14" customWidth="1"/>
    <col min="6158" max="6400" width="9.140625" style="14"/>
    <col min="6401" max="6413" width="10.7109375" style="14" customWidth="1"/>
    <col min="6414" max="6656" width="9.140625" style="14"/>
    <col min="6657" max="6669" width="10.7109375" style="14" customWidth="1"/>
    <col min="6670" max="6912" width="9.140625" style="14"/>
    <col min="6913" max="6925" width="10.7109375" style="14" customWidth="1"/>
    <col min="6926" max="7168" width="9.140625" style="14"/>
    <col min="7169" max="7181" width="10.7109375" style="14" customWidth="1"/>
    <col min="7182" max="7424" width="9.140625" style="14"/>
    <col min="7425" max="7437" width="10.7109375" style="14" customWidth="1"/>
    <col min="7438" max="7680" width="9.140625" style="14"/>
    <col min="7681" max="7693" width="10.7109375" style="14" customWidth="1"/>
    <col min="7694" max="7936" width="9.140625" style="14"/>
    <col min="7937" max="7949" width="10.7109375" style="14" customWidth="1"/>
    <col min="7950" max="8192" width="9.140625" style="14"/>
    <col min="8193" max="8205" width="10.7109375" style="14" customWidth="1"/>
    <col min="8206" max="8448" width="9.140625" style="14"/>
    <col min="8449" max="8461" width="10.7109375" style="14" customWidth="1"/>
    <col min="8462" max="8704" width="9.140625" style="14"/>
    <col min="8705" max="8717" width="10.7109375" style="14" customWidth="1"/>
    <col min="8718" max="8960" width="9.140625" style="14"/>
    <col min="8961" max="8973" width="10.7109375" style="14" customWidth="1"/>
    <col min="8974" max="9216" width="9.140625" style="14"/>
    <col min="9217" max="9229" width="10.7109375" style="14" customWidth="1"/>
    <col min="9230" max="9472" width="9.140625" style="14"/>
    <col min="9473" max="9485" width="10.7109375" style="14" customWidth="1"/>
    <col min="9486" max="9728" width="9.140625" style="14"/>
    <col min="9729" max="9741" width="10.7109375" style="14" customWidth="1"/>
    <col min="9742" max="9984" width="9.140625" style="14"/>
    <col min="9985" max="9997" width="10.7109375" style="14" customWidth="1"/>
    <col min="9998" max="10240" width="9.140625" style="14"/>
    <col min="10241" max="10253" width="10.7109375" style="14" customWidth="1"/>
    <col min="10254" max="10496" width="9.140625" style="14"/>
    <col min="10497" max="10509" width="10.7109375" style="14" customWidth="1"/>
    <col min="10510" max="10752" width="9.140625" style="14"/>
    <col min="10753" max="10765" width="10.7109375" style="14" customWidth="1"/>
    <col min="10766" max="11008" width="9.140625" style="14"/>
    <col min="11009" max="11021" width="10.7109375" style="14" customWidth="1"/>
    <col min="11022" max="11264" width="9.140625" style="14"/>
    <col min="11265" max="11277" width="10.7109375" style="14" customWidth="1"/>
    <col min="11278" max="11520" width="9.140625" style="14"/>
    <col min="11521" max="11533" width="10.7109375" style="14" customWidth="1"/>
    <col min="11534" max="11776" width="9.140625" style="14"/>
    <col min="11777" max="11789" width="10.7109375" style="14" customWidth="1"/>
    <col min="11790" max="12032" width="9.140625" style="14"/>
    <col min="12033" max="12045" width="10.7109375" style="14" customWidth="1"/>
    <col min="12046" max="12288" width="9.140625" style="14"/>
    <col min="12289" max="12301" width="10.7109375" style="14" customWidth="1"/>
    <col min="12302" max="12544" width="9.140625" style="14"/>
    <col min="12545" max="12557" width="10.7109375" style="14" customWidth="1"/>
    <col min="12558" max="12800" width="9.140625" style="14"/>
    <col min="12801" max="12813" width="10.7109375" style="14" customWidth="1"/>
    <col min="12814" max="13056" width="9.140625" style="14"/>
    <col min="13057" max="13069" width="10.7109375" style="14" customWidth="1"/>
    <col min="13070" max="13312" width="9.140625" style="14"/>
    <col min="13313" max="13325" width="10.7109375" style="14" customWidth="1"/>
    <col min="13326" max="13568" width="9.140625" style="14"/>
    <col min="13569" max="13581" width="10.7109375" style="14" customWidth="1"/>
    <col min="13582" max="13824" width="9.140625" style="14"/>
    <col min="13825" max="13837" width="10.7109375" style="14" customWidth="1"/>
    <col min="13838" max="14080" width="9.140625" style="14"/>
    <col min="14081" max="14093" width="10.7109375" style="14" customWidth="1"/>
    <col min="14094" max="14336" width="9.140625" style="14"/>
    <col min="14337" max="14349" width="10.7109375" style="14" customWidth="1"/>
    <col min="14350" max="14592" width="9.140625" style="14"/>
    <col min="14593" max="14605" width="10.7109375" style="14" customWidth="1"/>
    <col min="14606" max="14848" width="9.140625" style="14"/>
    <col min="14849" max="14861" width="10.7109375" style="14" customWidth="1"/>
    <col min="14862" max="15104" width="9.140625" style="14"/>
    <col min="15105" max="15117" width="10.7109375" style="14" customWidth="1"/>
    <col min="15118" max="15360" width="9.140625" style="14"/>
    <col min="15361" max="15373" width="10.7109375" style="14" customWidth="1"/>
    <col min="15374" max="15616" width="9.140625" style="14"/>
    <col min="15617" max="15629" width="10.7109375" style="14" customWidth="1"/>
    <col min="15630" max="15872" width="9.140625" style="14"/>
    <col min="15873" max="15885" width="10.7109375" style="14" customWidth="1"/>
    <col min="15886" max="16128" width="9.140625" style="14"/>
    <col min="16129" max="16141" width="10.7109375" style="14" customWidth="1"/>
    <col min="16142" max="16384" width="9.140625" style="14"/>
  </cols>
  <sheetData>
    <row r="1" spans="1:19" x14ac:dyDescent="0.25">
      <c r="N1" s="15"/>
      <c r="O1" s="15"/>
      <c r="Q1" s="74"/>
    </row>
    <row r="2" spans="1:19" ht="20.100000000000001" customHeight="1" thickBot="1" x14ac:dyDescent="0.3">
      <c r="A2" s="2031" t="s">
        <v>312</v>
      </c>
      <c r="B2" s="2031"/>
      <c r="C2" s="2031"/>
      <c r="D2" s="2031"/>
      <c r="E2" s="2031"/>
      <c r="F2" s="2031"/>
      <c r="G2" s="2031"/>
      <c r="H2" s="2031"/>
      <c r="I2" s="2031"/>
      <c r="J2" s="2031"/>
      <c r="K2" s="2031"/>
      <c r="L2" s="2031"/>
      <c r="M2" s="2031"/>
      <c r="N2" s="2031"/>
      <c r="O2" s="2031"/>
      <c r="P2" s="1964" t="s">
        <v>69</v>
      </c>
      <c r="Q2" s="1964"/>
    </row>
    <row r="3" spans="1:19" ht="42.75" customHeight="1" x14ac:dyDescent="0.25">
      <c r="A3" s="16"/>
      <c r="B3" s="16"/>
      <c r="C3" s="16"/>
      <c r="D3" s="16"/>
      <c r="E3" s="16"/>
      <c r="F3" s="16"/>
      <c r="G3" s="16"/>
      <c r="H3" s="17"/>
      <c r="I3" s="16"/>
      <c r="J3" s="16"/>
      <c r="K3" s="16"/>
      <c r="L3" s="16"/>
      <c r="M3" s="16"/>
      <c r="N3" s="16"/>
      <c r="O3" s="16"/>
      <c r="P3" s="16"/>
    </row>
    <row r="4" spans="1:19" ht="39.75" customHeight="1" x14ac:dyDescent="0.25">
      <c r="A4" s="18"/>
      <c r="B4" s="2025" t="s">
        <v>258</v>
      </c>
      <c r="C4" s="2026"/>
      <c r="D4" s="2026"/>
      <c r="E4" s="2027"/>
      <c r="F4" s="659"/>
      <c r="G4" s="660"/>
      <c r="H4" s="2026" t="s">
        <v>384</v>
      </c>
      <c r="I4" s="2026"/>
      <c r="J4" s="2026"/>
      <c r="K4" s="2026"/>
      <c r="L4" s="659"/>
      <c r="M4" s="2026" t="s">
        <v>436</v>
      </c>
      <c r="N4" s="2026"/>
      <c r="O4" s="2026"/>
      <c r="P4" s="2026"/>
      <c r="Q4" s="77"/>
    </row>
    <row r="5" spans="1:19" ht="20.100000000000001" customHeight="1" x14ac:dyDescent="0.25">
      <c r="A5" s="75"/>
      <c r="B5" s="2028" t="str">
        <f>'12'!B6:D6</f>
        <v>skutečnost</v>
      </c>
      <c r="C5" s="2028"/>
      <c r="D5" s="2029" t="str">
        <f>'12'!E6</f>
        <v>přepočet</v>
      </c>
      <c r="E5" s="2030"/>
      <c r="F5" s="78"/>
      <c r="G5" s="77"/>
      <c r="H5" s="77"/>
      <c r="I5" s="77"/>
      <c r="J5" s="77"/>
      <c r="K5" s="77"/>
      <c r="L5" s="77"/>
      <c r="M5" s="657"/>
      <c r="N5" s="657"/>
      <c r="O5" s="657"/>
      <c r="P5" s="657"/>
      <c r="Q5" s="437"/>
      <c r="R5" s="437"/>
      <c r="S5" s="437"/>
    </row>
    <row r="6" spans="1:19" ht="20.100000000000001" customHeight="1" x14ac:dyDescent="0.25">
      <c r="A6" s="21" t="str">
        <f>'12'!A7</f>
        <v>období</v>
      </c>
      <c r="B6" s="76">
        <v>2017</v>
      </c>
      <c r="C6" s="72">
        <v>2016</v>
      </c>
      <c r="D6" s="76">
        <v>2017</v>
      </c>
      <c r="E6" s="651">
        <v>2016</v>
      </c>
      <c r="F6" s="546"/>
      <c r="G6" s="69"/>
      <c r="H6" s="70"/>
      <c r="I6" s="69"/>
      <c r="J6" s="79"/>
      <c r="K6" s="79"/>
      <c r="L6" s="79"/>
      <c r="M6" s="613"/>
      <c r="N6" s="613"/>
      <c r="O6" s="658"/>
      <c r="P6" s="613"/>
      <c r="Q6" s="437"/>
      <c r="R6" s="437"/>
      <c r="S6" s="437"/>
    </row>
    <row r="7" spans="1:19" ht="17.100000000000001" customHeight="1" x14ac:dyDescent="0.25">
      <c r="A7" s="23" t="str">
        <f>'12'!A8</f>
        <v>leden</v>
      </c>
      <c r="B7" s="247">
        <f>'12'!B8/'12'!$B$26</f>
        <v>0.17072447628047985</v>
      </c>
      <c r="C7" s="83">
        <f>'12'!C8/'12'!$C$26</f>
        <v>0.14382137891742494</v>
      </c>
      <c r="D7" s="81">
        <f>'12'!E8/'12'!$E$26</f>
        <v>0.15276573437566104</v>
      </c>
      <c r="E7" s="602">
        <f>'12'!F8/'12'!$F$26</f>
        <v>0.14405435289698881</v>
      </c>
      <c r="F7" s="35"/>
      <c r="G7" s="34"/>
      <c r="H7" s="37"/>
      <c r="I7" s="52"/>
      <c r="J7" s="49"/>
      <c r="K7" s="49"/>
      <c r="L7" s="49"/>
      <c r="M7" s="614"/>
      <c r="N7" s="614"/>
      <c r="O7" s="654"/>
      <c r="P7" s="614"/>
      <c r="Q7" s="610"/>
      <c r="R7" s="610"/>
      <c r="S7" s="610"/>
    </row>
    <row r="8" spans="1:19" ht="17.100000000000001" customHeight="1" x14ac:dyDescent="0.25">
      <c r="A8" s="23" t="str">
        <f>'12'!A9</f>
        <v>únor</v>
      </c>
      <c r="B8" s="246">
        <f>'12'!B9/'12'!$B$26</f>
        <v>0.11975088620532628</v>
      </c>
      <c r="C8" s="84">
        <f>'12'!C9/'12'!$C$26</f>
        <v>0.10841465270038718</v>
      </c>
      <c r="D8" s="82">
        <f>'12'!E9/'12'!$E$26</f>
        <v>0.12408779913285897</v>
      </c>
      <c r="E8" s="605">
        <f>'12'!F9/'12'!$F$26</f>
        <v>0.11427110262637247</v>
      </c>
      <c r="F8" s="35"/>
      <c r="G8" s="34"/>
      <c r="H8" s="37"/>
      <c r="I8" s="52"/>
      <c r="J8" s="37"/>
      <c r="K8" s="49"/>
      <c r="L8" s="49"/>
      <c r="M8" s="614"/>
      <c r="N8" s="614" t="str">
        <f t="shared" ref="N8:O11" si="0">A19</f>
        <v>I. čtvrtletí</v>
      </c>
      <c r="O8" s="653">
        <f t="shared" si="0"/>
        <v>0.38471483623919417</v>
      </c>
      <c r="P8" s="614"/>
      <c r="Q8" s="610"/>
      <c r="R8" s="610"/>
      <c r="S8" s="610"/>
    </row>
    <row r="9" spans="1:19" ht="17.100000000000001" customHeight="1" x14ac:dyDescent="0.25">
      <c r="A9" s="23" t="str">
        <f>'12'!A10</f>
        <v>březen</v>
      </c>
      <c r="B9" s="246">
        <f>'12'!B10/'12'!$B$26</f>
        <v>9.4239473753388023E-2</v>
      </c>
      <c r="C9" s="84">
        <f>'12'!C10/'12'!$C$26</f>
        <v>0.10840866655774135</v>
      </c>
      <c r="D9" s="82">
        <f>'12'!E10/'12'!$E$26</f>
        <v>0.10395299768413264</v>
      </c>
      <c r="E9" s="605">
        <f>'12'!F10/'12'!$F$26</f>
        <v>0.10862288645869357</v>
      </c>
      <c r="F9" s="35"/>
      <c r="G9" s="34"/>
      <c r="H9" s="37"/>
      <c r="I9" s="52"/>
      <c r="J9" s="37"/>
      <c r="K9" s="49"/>
      <c r="L9" s="49"/>
      <c r="M9" s="437"/>
      <c r="N9" s="614" t="str">
        <f t="shared" si="0"/>
        <v>II. čtvrtletí</v>
      </c>
      <c r="O9" s="653">
        <f t="shared" si="0"/>
        <v>0.16756057485798131</v>
      </c>
      <c r="P9" s="614"/>
      <c r="Q9" s="610"/>
      <c r="R9" s="610"/>
      <c r="S9" s="610"/>
    </row>
    <row r="10" spans="1:19" ht="17.100000000000001" customHeight="1" x14ac:dyDescent="0.25">
      <c r="A10" s="1423" t="str">
        <f>'12'!A11</f>
        <v>duben</v>
      </c>
      <c r="B10" s="247">
        <f>'12'!B11/'12'!$B$26</f>
        <v>7.7625593551493871E-2</v>
      </c>
      <c r="C10" s="83">
        <f>'12'!C11/'12'!$C$26</f>
        <v>7.3007135148505958E-2</v>
      </c>
      <c r="D10" s="81">
        <f>'12'!E11/'12'!$E$26</f>
        <v>7.3726874099317719E-2</v>
      </c>
      <c r="E10" s="602">
        <f>'12'!F11/'12'!$F$26</f>
        <v>7.2809568758357895E-2</v>
      </c>
      <c r="F10" s="35"/>
      <c r="G10" s="34"/>
      <c r="H10" s="37"/>
      <c r="I10" s="52"/>
      <c r="J10" s="49"/>
      <c r="K10" s="49"/>
      <c r="L10" s="49"/>
      <c r="M10" s="437"/>
      <c r="N10" s="614" t="str">
        <f t="shared" si="0"/>
        <v>III. čtvrtletí</v>
      </c>
      <c r="O10" s="653">
        <f t="shared" si="0"/>
        <v>0.1329400343356735</v>
      </c>
      <c r="P10" s="614"/>
      <c r="Q10" s="610"/>
      <c r="R10" s="610"/>
      <c r="S10" s="610"/>
    </row>
    <row r="11" spans="1:19" ht="17.100000000000001" customHeight="1" x14ac:dyDescent="0.25">
      <c r="A11" s="1423" t="str">
        <f>'12'!A12</f>
        <v>květen</v>
      </c>
      <c r="B11" s="246">
        <f>'12'!B12/'12'!$B$26</f>
        <v>4.9926325740905872E-2</v>
      </c>
      <c r="C11" s="84">
        <f>'12'!C12/'12'!$C$26</f>
        <v>5.0361040654612318E-2</v>
      </c>
      <c r="D11" s="82">
        <f>'12'!E12/'12'!$E$26</f>
        <v>5.1050905614766155E-2</v>
      </c>
      <c r="E11" s="605">
        <f>'12'!F12/'12'!$F$26</f>
        <v>5.0586703069694441E-2</v>
      </c>
      <c r="F11" s="35"/>
      <c r="G11" s="34"/>
      <c r="H11" s="37"/>
      <c r="I11" s="52"/>
      <c r="J11" s="37"/>
      <c r="K11" s="49"/>
      <c r="L11" s="49"/>
      <c r="M11" s="614"/>
      <c r="N11" s="614" t="str">
        <f t="shared" si="0"/>
        <v>IV. čtvrtletí</v>
      </c>
      <c r="O11" s="653">
        <f t="shared" si="0"/>
        <v>0.3147845545671511</v>
      </c>
      <c r="P11" s="614"/>
      <c r="Q11" s="610"/>
      <c r="R11" s="610"/>
      <c r="S11" s="610"/>
    </row>
    <row r="12" spans="1:19" ht="17.100000000000001" customHeight="1" x14ac:dyDescent="0.25">
      <c r="A12" s="1423" t="str">
        <f>'12'!A13</f>
        <v>červen</v>
      </c>
      <c r="B12" s="246">
        <f>'12'!B13/'12'!$B$26</f>
        <v>4.0008655565581572E-2</v>
      </c>
      <c r="C12" s="84">
        <f>'12'!C13/'12'!$C$26</f>
        <v>3.7772138215817763E-2</v>
      </c>
      <c r="D12" s="82">
        <f>'12'!E13/'12'!$E$26</f>
        <v>4.0409855576040071E-2</v>
      </c>
      <c r="E12" s="605">
        <f>'12'!F13/'12'!$F$26</f>
        <v>3.7206667304262524E-2</v>
      </c>
      <c r="F12" s="35"/>
      <c r="G12" s="34"/>
      <c r="H12" s="37"/>
      <c r="I12" s="52"/>
      <c r="J12" s="37"/>
      <c r="K12" s="49"/>
      <c r="L12" s="49"/>
      <c r="M12" s="614"/>
      <c r="N12" s="614"/>
      <c r="O12" s="654"/>
      <c r="P12" s="614"/>
      <c r="Q12" s="610"/>
      <c r="R12" s="610"/>
      <c r="S12" s="610"/>
    </row>
    <row r="13" spans="1:19" ht="17.100000000000001" customHeight="1" x14ac:dyDescent="0.25">
      <c r="A13" s="1423" t="str">
        <f>'12'!A14</f>
        <v>červenec</v>
      </c>
      <c r="B13" s="247">
        <f>'12'!B14/'12'!$B$26</f>
        <v>4.071989879387429E-2</v>
      </c>
      <c r="C13" s="83">
        <f>'12'!C14/'12'!$C$26</f>
        <v>3.5935179071797177E-2</v>
      </c>
      <c r="D13" s="81">
        <f>'12'!E14/'12'!$E$26</f>
        <v>4.0242303173513683E-2</v>
      </c>
      <c r="E13" s="602">
        <f>'12'!F14/'12'!$F$26</f>
        <v>3.5740471952680576E-2</v>
      </c>
      <c r="F13" s="35"/>
      <c r="G13" s="34"/>
      <c r="H13" s="37"/>
      <c r="I13" s="52"/>
      <c r="J13" s="49"/>
      <c r="K13" s="49"/>
      <c r="L13" s="49"/>
      <c r="M13" s="437"/>
      <c r="N13" s="437"/>
      <c r="O13" s="654"/>
      <c r="P13" s="614"/>
      <c r="Q13" s="610"/>
      <c r="R13" s="610"/>
      <c r="S13" s="610"/>
    </row>
    <row r="14" spans="1:19" ht="17.100000000000001" customHeight="1" x14ac:dyDescent="0.25">
      <c r="A14" s="1423" t="str">
        <f>'12'!A15</f>
        <v>srpen</v>
      </c>
      <c r="B14" s="246">
        <f>'12'!B15/'12'!$B$26</f>
        <v>3.8200354630140751E-2</v>
      </c>
      <c r="C14" s="84">
        <f>'12'!C15/'12'!$C$26</f>
        <v>3.9724330608933045E-2</v>
      </c>
      <c r="D14" s="82">
        <f>'12'!E15/'12'!$E$26</f>
        <v>3.8615202375896954E-2</v>
      </c>
      <c r="E14" s="605">
        <f>'12'!F15/'12'!$F$26</f>
        <v>3.867910282611204E-2</v>
      </c>
      <c r="F14" s="35"/>
      <c r="G14" s="34"/>
      <c r="H14" s="37"/>
      <c r="I14" s="52"/>
      <c r="J14" s="37"/>
      <c r="K14" s="49"/>
      <c r="L14" s="49"/>
      <c r="M14" s="2035" t="s">
        <v>437</v>
      </c>
      <c r="N14" s="2035"/>
      <c r="O14" s="2035"/>
      <c r="P14" s="2035"/>
      <c r="Q14" s="610"/>
      <c r="R14" s="610"/>
      <c r="S14" s="610"/>
    </row>
    <row r="15" spans="1:19" ht="17.100000000000001" customHeight="1" x14ac:dyDescent="0.25">
      <c r="A15" s="1423" t="str">
        <f>'12'!A16</f>
        <v>září</v>
      </c>
      <c r="B15" s="246">
        <f>'12'!B16/'12'!$B$26</f>
        <v>5.4019780911658467E-2</v>
      </c>
      <c r="C15" s="84">
        <f>'12'!C16/'12'!$C$26</f>
        <v>4.8696227372325096E-2</v>
      </c>
      <c r="D15" s="82">
        <f>'12'!E16/'12'!$E$26</f>
        <v>5.0564434823471942E-2</v>
      </c>
      <c r="E15" s="605">
        <f>'12'!F16/'12'!$F$26</f>
        <v>5.1650475427885277E-2</v>
      </c>
      <c r="F15" s="35"/>
      <c r="G15" s="34"/>
      <c r="H15" s="37"/>
      <c r="I15" s="52"/>
      <c r="J15" s="37"/>
      <c r="K15" s="49"/>
      <c r="L15" s="49"/>
      <c r="M15" s="2035"/>
      <c r="N15" s="2035"/>
      <c r="O15" s="2035"/>
      <c r="P15" s="2035"/>
      <c r="Q15" s="610"/>
      <c r="R15" s="610"/>
      <c r="S15" s="610"/>
    </row>
    <row r="16" spans="1:19" ht="17.100000000000001" customHeight="1" x14ac:dyDescent="0.25">
      <c r="A16" s="23" t="str">
        <f>'12'!A17</f>
        <v>říjen</v>
      </c>
      <c r="B16" s="247">
        <f>'12'!B17/'12'!$B$26</f>
        <v>7.7085373901907006E-2</v>
      </c>
      <c r="C16" s="83">
        <f>'12'!C17/'12'!$C$26</f>
        <v>9.3222995937781869E-2</v>
      </c>
      <c r="D16" s="81">
        <f>'12'!E17/'12'!$E$26</f>
        <v>8.1591626887689186E-2</v>
      </c>
      <c r="E16" s="602">
        <f>'12'!F17/'12'!$F$26</f>
        <v>9.0351262759584217E-2</v>
      </c>
      <c r="F16" s="35"/>
      <c r="G16" s="34"/>
      <c r="H16" s="37"/>
      <c r="I16" s="52"/>
      <c r="J16" s="49"/>
      <c r="K16" s="49"/>
      <c r="L16" s="49"/>
      <c r="M16" s="2035"/>
      <c r="N16" s="2035"/>
      <c r="O16" s="2035"/>
      <c r="P16" s="2035"/>
      <c r="Q16" s="610"/>
      <c r="R16" s="610"/>
      <c r="S16" s="610"/>
    </row>
    <row r="17" spans="1:21" ht="17.100000000000001" customHeight="1" x14ac:dyDescent="0.25">
      <c r="A17" s="23" t="str">
        <f>'12'!A18</f>
        <v>listopad</v>
      </c>
      <c r="B17" s="246">
        <f>'12'!B18/'12'!$B$26</f>
        <v>0.11105864819696158</v>
      </c>
      <c r="C17" s="84">
        <f>'12'!C18/'12'!$C$26</f>
        <v>0.118075196944922</v>
      </c>
      <c r="D17" s="82">
        <f>'12'!E18/'12'!$E$26</f>
        <v>0.11387288059225663</v>
      </c>
      <c r="E17" s="605">
        <f>'12'!F18/'12'!$F$26</f>
        <v>0.11630621738285173</v>
      </c>
      <c r="F17" s="35"/>
      <c r="G17" s="34"/>
      <c r="H17" s="37"/>
      <c r="I17" s="52"/>
      <c r="J17" s="37"/>
      <c r="K17" s="49"/>
      <c r="L17" s="49"/>
      <c r="M17" s="614"/>
      <c r="N17" s="614"/>
      <c r="O17" s="654"/>
      <c r="P17" s="614"/>
      <c r="Q17" s="610"/>
      <c r="R17" s="610"/>
      <c r="S17" s="610"/>
    </row>
    <row r="18" spans="1:21" ht="17.100000000000001" customHeight="1" x14ac:dyDescent="0.25">
      <c r="A18" s="48" t="str">
        <f>'12'!A19</f>
        <v>prosinec</v>
      </c>
      <c r="B18" s="246">
        <f>'12'!B19/'12'!$B$26</f>
        <v>0.1266405324682825</v>
      </c>
      <c r="C18" s="84">
        <f>'12'!C19/'12'!$C$26</f>
        <v>0.14256105786975143</v>
      </c>
      <c r="D18" s="82">
        <f>'12'!E19/'12'!$E$26</f>
        <v>0.12911938566439479</v>
      </c>
      <c r="E18" s="605">
        <f>'12'!F19/'12'!$F$26</f>
        <v>0.13972118853651627</v>
      </c>
      <c r="F18" s="42"/>
      <c r="G18" s="34"/>
      <c r="H18" s="37"/>
      <c r="I18" s="52"/>
      <c r="J18" s="37"/>
      <c r="K18" s="49"/>
      <c r="L18" s="49"/>
      <c r="M18" s="614"/>
      <c r="N18" s="614"/>
      <c r="O18" s="654"/>
      <c r="P18" s="614"/>
      <c r="Q18" s="610"/>
      <c r="R18" s="610"/>
      <c r="S18" s="610"/>
    </row>
    <row r="19" spans="1:21" ht="17.100000000000001" customHeight="1" x14ac:dyDescent="0.25">
      <c r="A19" s="23" t="str">
        <f>'12'!A20</f>
        <v>I. čtvrtletí</v>
      </c>
      <c r="B19" s="247">
        <f>'12'!B20/'12'!$B$26</f>
        <v>0.38471483623919417</v>
      </c>
      <c r="C19" s="83">
        <f>'12'!C20/'12'!$C$26</f>
        <v>0.36064469817555345</v>
      </c>
      <c r="D19" s="81">
        <f>'12'!E20/'12'!$E$26</f>
        <v>0.38080653119265268</v>
      </c>
      <c r="E19" s="602">
        <f>'12'!F20/'12'!$F$26</f>
        <v>0.36694834198205484</v>
      </c>
      <c r="F19" s="53"/>
      <c r="G19" s="52"/>
      <c r="H19" s="49"/>
      <c r="I19" s="52"/>
      <c r="J19" s="49"/>
      <c r="K19" s="49"/>
      <c r="L19" s="49"/>
      <c r="M19" s="614"/>
      <c r="N19" s="614"/>
      <c r="O19" s="654"/>
      <c r="P19" s="614"/>
      <c r="Q19" s="437"/>
      <c r="R19" s="437"/>
      <c r="S19" s="437"/>
    </row>
    <row r="20" spans="1:21" ht="17.100000000000001" customHeight="1" x14ac:dyDescent="0.25">
      <c r="A20" s="23" t="str">
        <f>'12'!A21</f>
        <v>II. čtvrtletí</v>
      </c>
      <c r="B20" s="246">
        <f>'12'!B21/'12'!$B$26</f>
        <v>0.16756057485798131</v>
      </c>
      <c r="C20" s="84">
        <f>'12'!C21/'12'!$C$26</f>
        <v>0.16114031401893603</v>
      </c>
      <c r="D20" s="82">
        <f>'12'!E21/'12'!$E$26</f>
        <v>0.16518763529012395</v>
      </c>
      <c r="E20" s="605">
        <f>'12'!F21/'12'!$F$26</f>
        <v>0.16060293913231485</v>
      </c>
      <c r="F20" s="53"/>
      <c r="G20" s="52"/>
      <c r="H20" s="49"/>
      <c r="I20" s="52"/>
      <c r="J20" s="49"/>
      <c r="K20" s="49"/>
      <c r="L20" s="49"/>
      <c r="M20" s="614"/>
      <c r="N20" s="614"/>
      <c r="O20" s="614"/>
      <c r="P20" s="614"/>
      <c r="Q20" s="437"/>
      <c r="R20" s="437"/>
      <c r="S20" s="437"/>
    </row>
    <row r="21" spans="1:21" ht="17.100000000000001" customHeight="1" x14ac:dyDescent="0.25">
      <c r="A21" s="23" t="str">
        <f>'12'!A22</f>
        <v>III. čtvrtletí</v>
      </c>
      <c r="B21" s="246">
        <f>'12'!B22/'12'!$B$26</f>
        <v>0.1329400343356735</v>
      </c>
      <c r="C21" s="84">
        <f>'12'!C22/'12'!$C$26</f>
        <v>0.1243557370530553</v>
      </c>
      <c r="D21" s="82">
        <f>'12'!E22/'12'!$E$26</f>
        <v>0.1294219403728826</v>
      </c>
      <c r="E21" s="605">
        <f>'12'!F22/'12'!$F$26</f>
        <v>0.12607005020667789</v>
      </c>
      <c r="F21" s="53"/>
      <c r="G21" s="52"/>
      <c r="H21" s="49"/>
      <c r="I21" s="52"/>
      <c r="J21" s="49"/>
      <c r="K21" s="49"/>
      <c r="L21" s="49"/>
      <c r="M21" s="614"/>
      <c r="N21" s="614"/>
      <c r="O21" s="614"/>
      <c r="P21" s="614"/>
      <c r="Q21" s="437"/>
      <c r="R21" s="437"/>
      <c r="S21" s="437"/>
    </row>
    <row r="22" spans="1:21" ht="17.100000000000001" customHeight="1" x14ac:dyDescent="0.25">
      <c r="A22" s="48" t="str">
        <f>'12'!A23</f>
        <v>IV. čtvrtletí</v>
      </c>
      <c r="B22" s="246">
        <f>'12'!B23/'12'!$B$26</f>
        <v>0.3147845545671511</v>
      </c>
      <c r="C22" s="84">
        <f>'12'!C23/'12'!$C$26</f>
        <v>0.35385925075245528</v>
      </c>
      <c r="D22" s="82">
        <f>'12'!E23/'12'!$E$26</f>
        <v>0.32458389314434061</v>
      </c>
      <c r="E22" s="605">
        <f>'12'!F23/'12'!$F$26</f>
        <v>0.34637866867895223</v>
      </c>
      <c r="F22" s="62"/>
      <c r="G22" s="52"/>
      <c r="H22" s="49"/>
      <c r="I22" s="52"/>
      <c r="J22" s="49"/>
      <c r="K22" s="49"/>
      <c r="L22" s="49"/>
      <c r="M22" s="49"/>
      <c r="N22" s="614" t="s">
        <v>259</v>
      </c>
      <c r="O22" s="653">
        <f>O8+O11</f>
        <v>0.69949939080634527</v>
      </c>
      <c r="P22" s="614"/>
      <c r="Q22" s="437"/>
      <c r="R22" s="655"/>
      <c r="S22" s="655"/>
      <c r="T22" s="656"/>
      <c r="U22" s="656"/>
    </row>
    <row r="23" spans="1:21" ht="17.100000000000001" customHeight="1" x14ac:dyDescent="0.25">
      <c r="A23" s="394" t="str">
        <f>'12'!A24</f>
        <v>I. pololetí</v>
      </c>
      <c r="B23" s="247">
        <f>'12'!B24/'12'!$B$26</f>
        <v>0.55227541109717548</v>
      </c>
      <c r="C23" s="83">
        <f>'12'!C24/'12'!$C$26</f>
        <v>0.52178501219448947</v>
      </c>
      <c r="D23" s="81">
        <f>'12'!E24/'12'!$E$26</f>
        <v>0.54599416648277677</v>
      </c>
      <c r="E23" s="602">
        <f>'12'!F24/'12'!$F$26</f>
        <v>0.52755128111436977</v>
      </c>
      <c r="F23" s="53"/>
      <c r="G23" s="52"/>
      <c r="H23" s="49"/>
      <c r="I23" s="52"/>
      <c r="J23" s="49"/>
      <c r="K23" s="49"/>
      <c r="L23" s="49"/>
      <c r="M23" s="49"/>
      <c r="N23" s="614"/>
      <c r="O23" s="653">
        <f>O9+O10</f>
        <v>0.30050060919365484</v>
      </c>
      <c r="P23" s="614"/>
      <c r="Q23" s="437"/>
      <c r="R23" s="655"/>
      <c r="S23" s="655"/>
      <c r="T23" s="656"/>
      <c r="U23" s="656"/>
    </row>
    <row r="24" spans="1:21" ht="17.100000000000001" customHeight="1" x14ac:dyDescent="0.25">
      <c r="A24" s="48" t="str">
        <f>'12'!A25</f>
        <v>II. pololetí</v>
      </c>
      <c r="B24" s="246">
        <f>'12'!B25/'12'!$B$26</f>
        <v>0.44772458890282457</v>
      </c>
      <c r="C24" s="84">
        <f>'12'!C25/'12'!$C$26</f>
        <v>0.47821498780551058</v>
      </c>
      <c r="D24" s="82">
        <f>'12'!E25/'12'!$E$26</f>
        <v>0.45400583351722318</v>
      </c>
      <c r="E24" s="605">
        <f>'12'!F25/'12'!$F$26</f>
        <v>0.47244871888563006</v>
      </c>
      <c r="F24" s="62"/>
      <c r="G24" s="52"/>
      <c r="H24" s="49"/>
      <c r="I24" s="52"/>
      <c r="J24" s="49"/>
      <c r="K24" s="49"/>
      <c r="L24" s="49"/>
      <c r="M24" s="49"/>
      <c r="N24" s="49"/>
      <c r="O24" s="52"/>
      <c r="P24" s="49"/>
    </row>
    <row r="25" spans="1:21" ht="17.100000000000001" customHeight="1" x14ac:dyDescent="0.25">
      <c r="A25" s="822" t="str">
        <f>'12'!A26</f>
        <v>rok</v>
      </c>
      <c r="B25" s="247">
        <f>'12'!B26/'12'!$B$26</f>
        <v>1</v>
      </c>
      <c r="C25" s="826">
        <f>'12'!C26/'12'!$C$26</f>
        <v>1</v>
      </c>
      <c r="D25" s="81">
        <f>'12'!E26/'12'!$E$26</f>
        <v>1</v>
      </c>
      <c r="E25" s="827">
        <f>'12'!F26/'12'!$F$26</f>
        <v>1</v>
      </c>
      <c r="F25" s="51"/>
      <c r="G25" s="52"/>
      <c r="H25" s="2034">
        <f>B6</f>
        <v>2017</v>
      </c>
      <c r="I25" s="2034"/>
      <c r="J25" s="2033">
        <f>C6</f>
        <v>2016</v>
      </c>
      <c r="K25" s="2033"/>
      <c r="L25" s="49"/>
      <c r="M25" s="49"/>
      <c r="N25" s="49"/>
      <c r="O25" s="52"/>
      <c r="P25" s="49"/>
    </row>
    <row r="26" spans="1:21" ht="17.100000000000001" customHeight="1" x14ac:dyDescent="0.25">
      <c r="Q26" s="267"/>
      <c r="R26" s="267"/>
    </row>
    <row r="27" spans="1:21" x14ac:dyDescent="0.25">
      <c r="A27" s="2032"/>
      <c r="B27" s="2032"/>
      <c r="C27" s="2032"/>
      <c r="D27" s="2032"/>
      <c r="E27" s="2032"/>
      <c r="F27" s="2032"/>
      <c r="G27" s="2032"/>
      <c r="H27" s="2032"/>
      <c r="I27" s="2032"/>
      <c r="J27" s="2032"/>
      <c r="K27" s="2032"/>
      <c r="L27" s="2032"/>
      <c r="M27" s="2032"/>
      <c r="N27" s="2032"/>
      <c r="O27" s="2032"/>
      <c r="P27" s="2032"/>
    </row>
    <row r="28" spans="1:21" ht="12" customHeight="1" x14ac:dyDescent="0.25">
      <c r="A28" s="2024"/>
      <c r="B28" s="2024"/>
      <c r="C28" s="2024"/>
      <c r="D28" s="2024"/>
      <c r="E28" s="2024"/>
      <c r="F28" s="2024"/>
      <c r="G28" s="2024"/>
      <c r="H28" s="2024"/>
      <c r="I28" s="2024"/>
      <c r="J28" s="2024"/>
      <c r="K28" s="2024"/>
      <c r="L28" s="2024"/>
      <c r="M28" s="2024"/>
      <c r="N28" s="2024"/>
      <c r="O28" s="2024"/>
      <c r="P28" s="2024"/>
    </row>
    <row r="29" spans="1:21" ht="12" customHeight="1" x14ac:dyDescent="0.25">
      <c r="D29" s="55"/>
      <c r="E29" s="55"/>
      <c r="F29" s="55"/>
      <c r="J29" s="55"/>
      <c r="K29" s="55"/>
      <c r="L29" s="55"/>
    </row>
    <row r="30" spans="1:21" ht="12" customHeight="1" x14ac:dyDescent="0.25">
      <c r="J30" s="55"/>
      <c r="K30" s="55"/>
      <c r="L30" s="55"/>
    </row>
    <row r="31" spans="1:21" ht="12" customHeight="1" x14ac:dyDescent="0.25">
      <c r="D31" s="55"/>
      <c r="E31" s="55"/>
      <c r="J31" s="55"/>
      <c r="K31" s="55"/>
      <c r="L31" s="55"/>
    </row>
    <row r="32" spans="1:21" ht="12" customHeight="1" x14ac:dyDescent="0.25">
      <c r="D32" s="55"/>
      <c r="E32" s="55"/>
      <c r="J32" s="55"/>
      <c r="K32" s="55"/>
      <c r="L32" s="55"/>
    </row>
    <row r="33" spans="4:12" ht="12" customHeight="1" x14ac:dyDescent="0.25">
      <c r="D33" s="55"/>
      <c r="E33" s="55"/>
      <c r="J33" s="55"/>
      <c r="K33" s="55"/>
      <c r="L33" s="55"/>
    </row>
    <row r="34" spans="4:12" ht="12" customHeight="1" x14ac:dyDescent="0.25">
      <c r="D34" s="55"/>
      <c r="E34" s="55"/>
      <c r="J34" s="55"/>
      <c r="K34" s="55"/>
      <c r="L34" s="55"/>
    </row>
    <row r="35" spans="4:12" ht="12" customHeight="1" x14ac:dyDescent="0.25">
      <c r="D35" s="55"/>
      <c r="E35" s="55"/>
      <c r="J35" s="55"/>
      <c r="K35" s="55"/>
      <c r="L35" s="55"/>
    </row>
    <row r="36" spans="4:12" ht="12" customHeight="1" x14ac:dyDescent="0.25">
      <c r="D36" s="55"/>
      <c r="E36" s="55"/>
      <c r="J36" s="55"/>
      <c r="K36" s="55"/>
      <c r="L36" s="55"/>
    </row>
    <row r="37" spans="4:12" ht="12" customHeight="1" x14ac:dyDescent="0.25">
      <c r="D37" s="55"/>
      <c r="E37" s="55"/>
      <c r="J37" s="55"/>
      <c r="K37" s="55"/>
      <c r="L37" s="55"/>
    </row>
    <row r="38" spans="4:12" ht="12" customHeight="1" x14ac:dyDescent="0.25">
      <c r="D38" s="55"/>
      <c r="E38" s="55"/>
      <c r="J38" s="55"/>
      <c r="K38" s="55"/>
      <c r="L38" s="55"/>
    </row>
    <row r="39" spans="4:12" ht="12" customHeight="1" x14ac:dyDescent="0.25">
      <c r="D39" s="55"/>
      <c r="E39" s="55"/>
      <c r="J39" s="55"/>
      <c r="K39" s="55"/>
      <c r="L39" s="55"/>
    </row>
    <row r="40" spans="4:12" ht="12" customHeight="1" x14ac:dyDescent="0.25">
      <c r="D40" s="55"/>
      <c r="E40" s="55"/>
      <c r="J40" s="55"/>
      <c r="K40" s="55"/>
      <c r="L40" s="55"/>
    </row>
    <row r="41" spans="4:12" ht="12" customHeight="1" x14ac:dyDescent="0.25"/>
    <row r="42" spans="4:12" ht="12" customHeight="1" x14ac:dyDescent="0.25"/>
    <row r="43" spans="4:12" ht="12" customHeight="1" x14ac:dyDescent="0.25"/>
    <row r="44" spans="4:12" ht="12" customHeight="1" x14ac:dyDescent="0.25"/>
    <row r="45" spans="4:12" ht="12" customHeight="1" x14ac:dyDescent="0.25"/>
  </sheetData>
  <mergeCells count="12">
    <mergeCell ref="A28:P28"/>
    <mergeCell ref="B4:E4"/>
    <mergeCell ref="B5:C5"/>
    <mergeCell ref="D5:E5"/>
    <mergeCell ref="A2:O2"/>
    <mergeCell ref="P2:Q2"/>
    <mergeCell ref="A27:P27"/>
    <mergeCell ref="H4:K4"/>
    <mergeCell ref="M4:P4"/>
    <mergeCell ref="J25:K25"/>
    <mergeCell ref="H25:I25"/>
    <mergeCell ref="M14:P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view="pageBreakPreview" zoomScaleNormal="100" zoomScaleSheetLayoutView="100" workbookViewId="0"/>
  </sheetViews>
  <sheetFormatPr defaultRowHeight="12.75" x14ac:dyDescent="0.25"/>
  <cols>
    <col min="1" max="1" width="7.140625" style="14" customWidth="1"/>
    <col min="2" max="8" width="7.28515625" style="14" customWidth="1"/>
    <col min="9" max="9" width="1.7109375" style="14" customWidth="1"/>
    <col min="10" max="11" width="9.140625" style="14"/>
    <col min="12" max="12" width="9.7109375" style="14" bestFit="1" customWidth="1"/>
    <col min="13" max="14" width="9.28515625" style="14" bestFit="1" customWidth="1"/>
    <col min="15" max="16" width="9.140625" style="14"/>
    <col min="17" max="17" width="19.28515625" style="14" customWidth="1"/>
    <col min="18" max="18" width="1.7109375" style="14" customWidth="1"/>
    <col min="19" max="248" width="9.140625" style="14"/>
    <col min="249" max="261" width="10.7109375" style="14" customWidth="1"/>
    <col min="262" max="504" width="9.140625" style="14"/>
    <col min="505" max="517" width="10.7109375" style="14" customWidth="1"/>
    <col min="518" max="760" width="9.140625" style="14"/>
    <col min="761" max="773" width="10.7109375" style="14" customWidth="1"/>
    <col min="774" max="1016" width="9.140625" style="14"/>
    <col min="1017" max="1029" width="10.7109375" style="14" customWidth="1"/>
    <col min="1030" max="1272" width="9.140625" style="14"/>
    <col min="1273" max="1285" width="10.7109375" style="14" customWidth="1"/>
    <col min="1286" max="1528" width="9.140625" style="14"/>
    <col min="1529" max="1541" width="10.7109375" style="14" customWidth="1"/>
    <col min="1542" max="1784" width="9.140625" style="14"/>
    <col min="1785" max="1797" width="10.7109375" style="14" customWidth="1"/>
    <col min="1798" max="2040" width="9.140625" style="14"/>
    <col min="2041" max="2053" width="10.7109375" style="14" customWidth="1"/>
    <col min="2054" max="2296" width="9.140625" style="14"/>
    <col min="2297" max="2309" width="10.7109375" style="14" customWidth="1"/>
    <col min="2310" max="2552" width="9.140625" style="14"/>
    <col min="2553" max="2565" width="10.7109375" style="14" customWidth="1"/>
    <col min="2566" max="2808" width="9.140625" style="14"/>
    <col min="2809" max="2821" width="10.7109375" style="14" customWidth="1"/>
    <col min="2822" max="3064" width="9.140625" style="14"/>
    <col min="3065" max="3077" width="10.7109375" style="14" customWidth="1"/>
    <col min="3078" max="3320" width="9.140625" style="14"/>
    <col min="3321" max="3333" width="10.7109375" style="14" customWidth="1"/>
    <col min="3334" max="3576" width="9.140625" style="14"/>
    <col min="3577" max="3589" width="10.7109375" style="14" customWidth="1"/>
    <col min="3590" max="3832" width="9.140625" style="14"/>
    <col min="3833" max="3845" width="10.7109375" style="14" customWidth="1"/>
    <col min="3846" max="4088" width="9.140625" style="14"/>
    <col min="4089" max="4101" width="10.7109375" style="14" customWidth="1"/>
    <col min="4102" max="4344" width="9.140625" style="14"/>
    <col min="4345" max="4357" width="10.7109375" style="14" customWidth="1"/>
    <col min="4358" max="4600" width="9.140625" style="14"/>
    <col min="4601" max="4613" width="10.7109375" style="14" customWidth="1"/>
    <col min="4614" max="4856" width="9.140625" style="14"/>
    <col min="4857" max="4869" width="10.7109375" style="14" customWidth="1"/>
    <col min="4870" max="5112" width="9.140625" style="14"/>
    <col min="5113" max="5125" width="10.7109375" style="14" customWidth="1"/>
    <col min="5126" max="5368" width="9.140625" style="14"/>
    <col min="5369" max="5381" width="10.7109375" style="14" customWidth="1"/>
    <col min="5382" max="5624" width="9.140625" style="14"/>
    <col min="5625" max="5637" width="10.7109375" style="14" customWidth="1"/>
    <col min="5638" max="5880" width="9.140625" style="14"/>
    <col min="5881" max="5893" width="10.7109375" style="14" customWidth="1"/>
    <col min="5894" max="6136" width="9.140625" style="14"/>
    <col min="6137" max="6149" width="10.7109375" style="14" customWidth="1"/>
    <col min="6150" max="6392" width="9.140625" style="14"/>
    <col min="6393" max="6405" width="10.7109375" style="14" customWidth="1"/>
    <col min="6406" max="6648" width="9.140625" style="14"/>
    <col min="6649" max="6661" width="10.7109375" style="14" customWidth="1"/>
    <col min="6662" max="6904" width="9.140625" style="14"/>
    <col min="6905" max="6917" width="10.7109375" style="14" customWidth="1"/>
    <col min="6918" max="7160" width="9.140625" style="14"/>
    <col min="7161" max="7173" width="10.7109375" style="14" customWidth="1"/>
    <col min="7174" max="7416" width="9.140625" style="14"/>
    <col min="7417" max="7429" width="10.7109375" style="14" customWidth="1"/>
    <col min="7430" max="7672" width="9.140625" style="14"/>
    <col min="7673" max="7685" width="10.7109375" style="14" customWidth="1"/>
    <col min="7686" max="7928" width="9.140625" style="14"/>
    <col min="7929" max="7941" width="10.7109375" style="14" customWidth="1"/>
    <col min="7942" max="8184" width="9.140625" style="14"/>
    <col min="8185" max="8197" width="10.7109375" style="14" customWidth="1"/>
    <col min="8198" max="8440" width="9.140625" style="14"/>
    <col min="8441" max="8453" width="10.7109375" style="14" customWidth="1"/>
    <col min="8454" max="8696" width="9.140625" style="14"/>
    <col min="8697" max="8709" width="10.7109375" style="14" customWidth="1"/>
    <col min="8710" max="8952" width="9.140625" style="14"/>
    <col min="8953" max="8965" width="10.7109375" style="14" customWidth="1"/>
    <col min="8966" max="9208" width="9.140625" style="14"/>
    <col min="9209" max="9221" width="10.7109375" style="14" customWidth="1"/>
    <col min="9222" max="9464" width="9.140625" style="14"/>
    <col min="9465" max="9477" width="10.7109375" style="14" customWidth="1"/>
    <col min="9478" max="9720" width="9.140625" style="14"/>
    <col min="9721" max="9733" width="10.7109375" style="14" customWidth="1"/>
    <col min="9734" max="9976" width="9.140625" style="14"/>
    <col min="9977" max="9989" width="10.7109375" style="14" customWidth="1"/>
    <col min="9990" max="10232" width="9.140625" style="14"/>
    <col min="10233" max="10245" width="10.7109375" style="14" customWidth="1"/>
    <col min="10246" max="10488" width="9.140625" style="14"/>
    <col min="10489" max="10501" width="10.7109375" style="14" customWidth="1"/>
    <col min="10502" max="10744" width="9.140625" style="14"/>
    <col min="10745" max="10757" width="10.7109375" style="14" customWidth="1"/>
    <col min="10758" max="11000" width="9.140625" style="14"/>
    <col min="11001" max="11013" width="10.7109375" style="14" customWidth="1"/>
    <col min="11014" max="11256" width="9.140625" style="14"/>
    <col min="11257" max="11269" width="10.7109375" style="14" customWidth="1"/>
    <col min="11270" max="11512" width="9.140625" style="14"/>
    <col min="11513" max="11525" width="10.7109375" style="14" customWidth="1"/>
    <col min="11526" max="11768" width="9.140625" style="14"/>
    <col min="11769" max="11781" width="10.7109375" style="14" customWidth="1"/>
    <col min="11782" max="12024" width="9.140625" style="14"/>
    <col min="12025" max="12037" width="10.7109375" style="14" customWidth="1"/>
    <col min="12038" max="12280" width="9.140625" style="14"/>
    <col min="12281" max="12293" width="10.7109375" style="14" customWidth="1"/>
    <col min="12294" max="12536" width="9.140625" style="14"/>
    <col min="12537" max="12549" width="10.7109375" style="14" customWidth="1"/>
    <col min="12550" max="12792" width="9.140625" style="14"/>
    <col min="12793" max="12805" width="10.7109375" style="14" customWidth="1"/>
    <col min="12806" max="13048" width="9.140625" style="14"/>
    <col min="13049" max="13061" width="10.7109375" style="14" customWidth="1"/>
    <col min="13062" max="13304" width="9.140625" style="14"/>
    <col min="13305" max="13317" width="10.7109375" style="14" customWidth="1"/>
    <col min="13318" max="13560" width="9.140625" style="14"/>
    <col min="13561" max="13573" width="10.7109375" style="14" customWidth="1"/>
    <col min="13574" max="13816" width="9.140625" style="14"/>
    <col min="13817" max="13829" width="10.7109375" style="14" customWidth="1"/>
    <col min="13830" max="14072" width="9.140625" style="14"/>
    <col min="14073" max="14085" width="10.7109375" style="14" customWidth="1"/>
    <col min="14086" max="14328" width="9.140625" style="14"/>
    <col min="14329" max="14341" width="10.7109375" style="14" customWidth="1"/>
    <col min="14342" max="14584" width="9.140625" style="14"/>
    <col min="14585" max="14597" width="10.7109375" style="14" customWidth="1"/>
    <col min="14598" max="14840" width="9.140625" style="14"/>
    <col min="14841" max="14853" width="10.7109375" style="14" customWidth="1"/>
    <col min="14854" max="15096" width="9.140625" style="14"/>
    <col min="15097" max="15109" width="10.7109375" style="14" customWidth="1"/>
    <col min="15110" max="15352" width="9.140625" style="14"/>
    <col min="15353" max="15365" width="10.7109375" style="14" customWidth="1"/>
    <col min="15366" max="15608" width="9.140625" style="14"/>
    <col min="15609" max="15621" width="10.7109375" style="14" customWidth="1"/>
    <col min="15622" max="15864" width="9.140625" style="14"/>
    <col min="15865" max="15877" width="10.7109375" style="14" customWidth="1"/>
    <col min="15878" max="16120" width="9.140625" style="14"/>
    <col min="16121" max="16133" width="10.7109375" style="14" customWidth="1"/>
    <col min="16134" max="16384" width="9.140625" style="14"/>
  </cols>
  <sheetData>
    <row r="1" spans="1:18" x14ac:dyDescent="0.25">
      <c r="F1" s="15"/>
      <c r="G1" s="15"/>
      <c r="H1" s="15"/>
      <c r="I1" s="74"/>
    </row>
    <row r="2" spans="1:18" ht="20.100000000000001" customHeight="1" thickBot="1" x14ac:dyDescent="0.3">
      <c r="A2" s="2031" t="s">
        <v>260</v>
      </c>
      <c r="B2" s="2031"/>
      <c r="C2" s="2031"/>
      <c r="D2" s="2031"/>
      <c r="E2" s="2031"/>
      <c r="F2" s="2031"/>
      <c r="G2" s="2031"/>
      <c r="H2" s="2031"/>
      <c r="I2" s="2031"/>
      <c r="J2" s="2031"/>
      <c r="K2" s="2031"/>
      <c r="L2" s="2031"/>
      <c r="M2" s="2031"/>
      <c r="N2" s="2031"/>
      <c r="O2" s="2031"/>
      <c r="P2" s="2031"/>
      <c r="Q2" s="1964" t="s">
        <v>72</v>
      </c>
      <c r="R2" s="1964"/>
    </row>
    <row r="3" spans="1:18" ht="20.100000000000001" customHeight="1" x14ac:dyDescent="0.25">
      <c r="A3" s="16"/>
      <c r="B3" s="16"/>
      <c r="C3" s="16"/>
      <c r="D3" s="16"/>
      <c r="E3" s="16"/>
      <c r="F3" s="16"/>
      <c r="G3" s="16"/>
      <c r="H3" s="16"/>
    </row>
    <row r="4" spans="1:18" ht="17.25" customHeight="1" x14ac:dyDescent="0.25">
      <c r="A4" s="637"/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</row>
    <row r="5" spans="1:18" ht="34.5" customHeight="1" x14ac:dyDescent="0.25">
      <c r="A5" s="1241"/>
      <c r="B5" s="1945" t="s">
        <v>438</v>
      </c>
      <c r="C5" s="1945"/>
      <c r="D5" s="1945"/>
      <c r="E5" s="1945"/>
      <c r="F5" s="1945"/>
      <c r="G5" s="1945"/>
      <c r="H5" s="1945"/>
      <c r="I5" s="2026"/>
      <c r="J5" s="2026"/>
      <c r="K5" s="2026"/>
      <c r="L5" s="2026"/>
      <c r="M5" s="2026"/>
      <c r="N5" s="2026"/>
      <c r="O5" s="2026"/>
      <c r="P5" s="2026"/>
      <c r="Q5" s="2026"/>
    </row>
    <row r="6" spans="1:18" ht="45" customHeight="1" x14ac:dyDescent="0.25">
      <c r="A6" s="20"/>
      <c r="B6" s="2036" t="s">
        <v>25</v>
      </c>
      <c r="C6" s="2037"/>
      <c r="D6" s="2037"/>
      <c r="E6" s="2037"/>
      <c r="F6" s="2037"/>
      <c r="G6" s="2037"/>
      <c r="H6" s="2038"/>
    </row>
    <row r="7" spans="1:18" ht="28.5" customHeight="1" x14ac:dyDescent="0.25">
      <c r="A7" s="21" t="str">
        <f>'12'!A7</f>
        <v>období</v>
      </c>
      <c r="B7" s="877" t="s">
        <v>439</v>
      </c>
      <c r="C7" s="86" t="s">
        <v>440</v>
      </c>
      <c r="D7" s="86" t="s">
        <v>441</v>
      </c>
      <c r="E7" s="64" t="s">
        <v>24</v>
      </c>
      <c r="F7" s="65" t="s">
        <v>257</v>
      </c>
      <c r="G7" s="662" t="s">
        <v>442</v>
      </c>
      <c r="H7" s="663" t="s">
        <v>443</v>
      </c>
      <c r="I7" s="22"/>
      <c r="J7" s="437"/>
      <c r="K7" s="437"/>
      <c r="L7" s="437" t="str">
        <f>E7</f>
        <v>normál</v>
      </c>
      <c r="M7" s="437" t="str">
        <f>G7</f>
        <v>průměr
2016</v>
      </c>
      <c r="N7" s="437" t="str">
        <f>B7</f>
        <v>průměr
2017</v>
      </c>
      <c r="O7" s="437"/>
      <c r="P7" s="437"/>
      <c r="Q7" s="437" t="str">
        <f>H7</f>
        <v>odchylka
od r. 2016</v>
      </c>
    </row>
    <row r="8" spans="1:18" ht="15.95" customHeight="1" x14ac:dyDescent="0.25">
      <c r="A8" s="23" t="str">
        <f>'12'!A8</f>
        <v>leden</v>
      </c>
      <c r="B8" s="51">
        <v>-5.5709677419354851</v>
      </c>
      <c r="C8" s="31">
        <v>0.8</v>
      </c>
      <c r="D8" s="31">
        <v>-11.8</v>
      </c>
      <c r="E8" s="51">
        <v>-1.9612903225806451</v>
      </c>
      <c r="F8" s="66">
        <f>B8-E8</f>
        <v>-3.6096774193548402</v>
      </c>
      <c r="G8" s="52">
        <v>-1.1806451612903228</v>
      </c>
      <c r="H8" s="265">
        <f>B8-G8</f>
        <v>-4.3903225806451625</v>
      </c>
      <c r="I8" s="32"/>
      <c r="J8" s="610"/>
      <c r="K8" s="610" t="str">
        <f>A8</f>
        <v>leden</v>
      </c>
      <c r="L8" s="611">
        <f>E8</f>
        <v>-1.9612903225806451</v>
      </c>
      <c r="M8" s="611">
        <f>G8</f>
        <v>-1.1806451612903228</v>
      </c>
      <c r="N8" s="611">
        <f>B8</f>
        <v>-5.5709677419354851</v>
      </c>
      <c r="O8" s="437"/>
      <c r="P8" s="224" t="str">
        <f>A8</f>
        <v>leden</v>
      </c>
      <c r="Q8" s="612">
        <f>H8</f>
        <v>-4.3903225806451625</v>
      </c>
      <c r="R8" s="32"/>
    </row>
    <row r="9" spans="1:18" ht="15.95" customHeight="1" x14ac:dyDescent="0.25">
      <c r="A9" s="23" t="str">
        <f>'12'!A9</f>
        <v>únor</v>
      </c>
      <c r="B9" s="35">
        <v>1.1749999999999996</v>
      </c>
      <c r="C9" s="37">
        <v>9.5</v>
      </c>
      <c r="D9" s="37">
        <v>-4.4000000000000004</v>
      </c>
      <c r="E9" s="35">
        <v>-0.66206896551724137</v>
      </c>
      <c r="F9" s="265">
        <f t="shared" ref="F9:F19" si="0">B9-E9</f>
        <v>1.837068965517241</v>
      </c>
      <c r="G9" s="52">
        <v>3.5607142857142859</v>
      </c>
      <c r="H9" s="265">
        <f t="shared" ref="H9:H25" si="1">B9-G9</f>
        <v>-2.3857142857142861</v>
      </c>
      <c r="I9" s="32"/>
      <c r="J9" s="610"/>
      <c r="K9" s="610" t="str">
        <f t="shared" ref="K9:K19" si="2">A9</f>
        <v>únor</v>
      </c>
      <c r="L9" s="611">
        <f t="shared" ref="L9:L19" si="3">E9</f>
        <v>-0.66206896551724137</v>
      </c>
      <c r="M9" s="611">
        <f t="shared" ref="M9:M19" si="4">G9</f>
        <v>3.5607142857142859</v>
      </c>
      <c r="N9" s="611">
        <f t="shared" ref="N9:N19" si="5">B9</f>
        <v>1.1749999999999996</v>
      </c>
      <c r="O9" s="437"/>
      <c r="P9" s="224" t="str">
        <f t="shared" ref="P9:P19" si="6">A9</f>
        <v>únor</v>
      </c>
      <c r="Q9" s="612">
        <f t="shared" ref="Q9:Q19" si="7">H9</f>
        <v>-2.3857142857142861</v>
      </c>
      <c r="R9" s="32"/>
    </row>
    <row r="10" spans="1:18" ht="15.95" customHeight="1" x14ac:dyDescent="0.25">
      <c r="A10" s="48" t="str">
        <f>'12'!A10</f>
        <v>březen</v>
      </c>
      <c r="B10" s="42">
        <v>6.1225806451612916</v>
      </c>
      <c r="C10" s="46">
        <v>12.8</v>
      </c>
      <c r="D10" s="46">
        <v>1.8</v>
      </c>
      <c r="E10" s="42">
        <v>3.3032258064516129</v>
      </c>
      <c r="F10" s="265">
        <f t="shared" si="0"/>
        <v>2.8193548387096787</v>
      </c>
      <c r="G10" s="63">
        <v>3.7806451612903227</v>
      </c>
      <c r="H10" s="161">
        <f t="shared" si="1"/>
        <v>2.3419354838709689</v>
      </c>
      <c r="I10" s="661"/>
      <c r="J10" s="610"/>
      <c r="K10" s="610" t="str">
        <f t="shared" si="2"/>
        <v>březen</v>
      </c>
      <c r="L10" s="611">
        <f t="shared" si="3"/>
        <v>3.3032258064516129</v>
      </c>
      <c r="M10" s="611">
        <f t="shared" si="4"/>
        <v>3.7806451612903227</v>
      </c>
      <c r="N10" s="611">
        <f t="shared" si="5"/>
        <v>6.1225806451612916</v>
      </c>
      <c r="O10" s="437"/>
      <c r="P10" s="224" t="str">
        <f t="shared" si="6"/>
        <v>březen</v>
      </c>
      <c r="Q10" s="612">
        <f t="shared" si="7"/>
        <v>2.3419354838709689</v>
      </c>
      <c r="R10" s="32"/>
    </row>
    <row r="11" spans="1:18" ht="15.95" customHeight="1" x14ac:dyDescent="0.25">
      <c r="A11" s="23" t="str">
        <f>'12'!A11</f>
        <v>duben</v>
      </c>
      <c r="B11" s="51">
        <v>7.1266666666666669</v>
      </c>
      <c r="C11" s="31">
        <v>13.8</v>
      </c>
      <c r="D11" s="31">
        <v>1</v>
      </c>
      <c r="E11" s="51">
        <v>7.5500000000000007</v>
      </c>
      <c r="F11" s="66">
        <f t="shared" si="0"/>
        <v>-0.42333333333333378</v>
      </c>
      <c r="G11" s="52">
        <v>8.086666666666666</v>
      </c>
      <c r="H11" s="265">
        <f t="shared" si="1"/>
        <v>-0.95999999999999908</v>
      </c>
      <c r="I11" s="32"/>
      <c r="J11" s="610"/>
      <c r="K11" s="610" t="str">
        <f t="shared" si="2"/>
        <v>duben</v>
      </c>
      <c r="L11" s="611">
        <f t="shared" si="3"/>
        <v>7.5500000000000007</v>
      </c>
      <c r="M11" s="611">
        <f t="shared" si="4"/>
        <v>8.086666666666666</v>
      </c>
      <c r="N11" s="611">
        <f t="shared" si="5"/>
        <v>7.1266666666666669</v>
      </c>
      <c r="O11" s="437"/>
      <c r="P11" s="224" t="str">
        <f t="shared" si="6"/>
        <v>duben</v>
      </c>
      <c r="Q11" s="612">
        <f t="shared" si="7"/>
        <v>-0.95999999999999908</v>
      </c>
      <c r="R11" s="32"/>
    </row>
    <row r="12" spans="1:18" ht="15.95" customHeight="1" x14ac:dyDescent="0.25">
      <c r="A12" s="23" t="str">
        <f>'12'!A12</f>
        <v>květen</v>
      </c>
      <c r="B12" s="35">
        <v>14.054838709677419</v>
      </c>
      <c r="C12" s="37">
        <v>21.6</v>
      </c>
      <c r="D12" s="37">
        <v>3.6</v>
      </c>
      <c r="E12" s="35">
        <v>12.95483870967742</v>
      </c>
      <c r="F12" s="265">
        <f t="shared" si="0"/>
        <v>1.0999999999999996</v>
      </c>
      <c r="G12" s="52">
        <v>13.622580645161289</v>
      </c>
      <c r="H12" s="265">
        <f t="shared" si="1"/>
        <v>0.43225806451613025</v>
      </c>
      <c r="I12" s="32"/>
      <c r="J12" s="610"/>
      <c r="K12" s="610" t="str">
        <f t="shared" si="2"/>
        <v>květen</v>
      </c>
      <c r="L12" s="611">
        <f t="shared" si="3"/>
        <v>12.95483870967742</v>
      </c>
      <c r="M12" s="611">
        <f t="shared" si="4"/>
        <v>13.622580645161289</v>
      </c>
      <c r="N12" s="611">
        <f t="shared" si="5"/>
        <v>14.054838709677419</v>
      </c>
      <c r="O12" s="437"/>
      <c r="P12" s="224" t="str">
        <f t="shared" si="6"/>
        <v>květen</v>
      </c>
      <c r="Q12" s="612">
        <f t="shared" si="7"/>
        <v>0.43225806451613025</v>
      </c>
      <c r="R12" s="32"/>
    </row>
    <row r="13" spans="1:18" ht="15.95" customHeight="1" x14ac:dyDescent="0.25">
      <c r="A13" s="48" t="str">
        <f>'12'!A13</f>
        <v>červen</v>
      </c>
      <c r="B13" s="42">
        <v>18.436666666666667</v>
      </c>
      <c r="C13" s="46">
        <v>23.7</v>
      </c>
      <c r="D13" s="46">
        <v>12.3</v>
      </c>
      <c r="E13" s="42">
        <v>15.81</v>
      </c>
      <c r="F13" s="265">
        <f t="shared" si="0"/>
        <v>2.6266666666666669</v>
      </c>
      <c r="G13" s="63">
        <v>17.560000000000002</v>
      </c>
      <c r="H13" s="161">
        <f t="shared" si="1"/>
        <v>0.87666666666666515</v>
      </c>
      <c r="I13" s="661"/>
      <c r="J13" s="610"/>
      <c r="K13" s="610" t="str">
        <f t="shared" si="2"/>
        <v>červen</v>
      </c>
      <c r="L13" s="611">
        <f t="shared" si="3"/>
        <v>15.81</v>
      </c>
      <c r="M13" s="611">
        <f t="shared" si="4"/>
        <v>17.560000000000002</v>
      </c>
      <c r="N13" s="611">
        <f t="shared" si="5"/>
        <v>18.436666666666667</v>
      </c>
      <c r="O13" s="437"/>
      <c r="P13" s="224" t="str">
        <f t="shared" si="6"/>
        <v>červen</v>
      </c>
      <c r="Q13" s="612">
        <f t="shared" si="7"/>
        <v>0.87666666666666515</v>
      </c>
      <c r="R13" s="32"/>
    </row>
    <row r="14" spans="1:18" ht="15.95" customHeight="1" x14ac:dyDescent="0.25">
      <c r="A14" s="23" t="str">
        <f>'12'!A14</f>
        <v>červenec</v>
      </c>
      <c r="B14" s="51">
        <v>18.767741935483873</v>
      </c>
      <c r="C14" s="31">
        <v>24.2</v>
      </c>
      <c r="D14" s="31">
        <v>13.5</v>
      </c>
      <c r="E14" s="51">
        <v>17.525806451612908</v>
      </c>
      <c r="F14" s="66">
        <f t="shared" si="0"/>
        <v>1.2419354838709644</v>
      </c>
      <c r="G14" s="52">
        <v>18.864516129032257</v>
      </c>
      <c r="H14" s="265">
        <f t="shared" si="1"/>
        <v>-9.6774193548384346E-2</v>
      </c>
      <c r="I14" s="32"/>
      <c r="J14" s="610"/>
      <c r="K14" s="610" t="str">
        <f t="shared" si="2"/>
        <v>červenec</v>
      </c>
      <c r="L14" s="611">
        <f t="shared" si="3"/>
        <v>17.525806451612908</v>
      </c>
      <c r="M14" s="611">
        <f t="shared" si="4"/>
        <v>18.864516129032257</v>
      </c>
      <c r="N14" s="611">
        <f t="shared" si="5"/>
        <v>18.767741935483873</v>
      </c>
      <c r="O14" s="437"/>
      <c r="P14" s="224" t="str">
        <f t="shared" si="6"/>
        <v>červenec</v>
      </c>
      <c r="Q14" s="612">
        <f t="shared" si="7"/>
        <v>-9.6774193548384346E-2</v>
      </c>
      <c r="R14" s="32"/>
    </row>
    <row r="15" spans="1:18" ht="15.95" customHeight="1" x14ac:dyDescent="0.25">
      <c r="A15" s="23" t="str">
        <f>'12'!A15</f>
        <v>srpen</v>
      </c>
      <c r="B15" s="35">
        <v>19.025806451612901</v>
      </c>
      <c r="C15" s="37">
        <v>27.2</v>
      </c>
      <c r="D15" s="37">
        <v>13.2</v>
      </c>
      <c r="E15" s="35">
        <v>17.219354838709684</v>
      </c>
      <c r="F15" s="265">
        <f t="shared" si="0"/>
        <v>1.8064516129032171</v>
      </c>
      <c r="G15" s="52">
        <v>17.267741935483869</v>
      </c>
      <c r="H15" s="265">
        <f t="shared" si="1"/>
        <v>1.758064516129032</v>
      </c>
      <c r="I15" s="32"/>
      <c r="J15" s="610"/>
      <c r="K15" s="610" t="str">
        <f t="shared" si="2"/>
        <v>srpen</v>
      </c>
      <c r="L15" s="611">
        <f t="shared" si="3"/>
        <v>17.219354838709684</v>
      </c>
      <c r="M15" s="611">
        <f t="shared" si="4"/>
        <v>17.267741935483869</v>
      </c>
      <c r="N15" s="611">
        <f t="shared" si="5"/>
        <v>19.025806451612901</v>
      </c>
      <c r="O15" s="437"/>
      <c r="P15" s="224" t="str">
        <f t="shared" si="6"/>
        <v>srpen</v>
      </c>
      <c r="Q15" s="612">
        <f t="shared" si="7"/>
        <v>1.758064516129032</v>
      </c>
      <c r="R15" s="32"/>
    </row>
    <row r="16" spans="1:18" ht="15.95" customHeight="1" x14ac:dyDescent="0.25">
      <c r="A16" s="48" t="str">
        <f>'12'!A16</f>
        <v>září</v>
      </c>
      <c r="B16" s="42">
        <v>12.04</v>
      </c>
      <c r="C16" s="46">
        <v>15.9</v>
      </c>
      <c r="D16" s="46">
        <v>8.9</v>
      </c>
      <c r="E16" s="42">
        <v>13.010000000000002</v>
      </c>
      <c r="F16" s="265">
        <f t="shared" si="0"/>
        <v>-0.97000000000000242</v>
      </c>
      <c r="G16" s="63">
        <v>16.003333333333334</v>
      </c>
      <c r="H16" s="161">
        <f t="shared" si="1"/>
        <v>-3.9633333333333347</v>
      </c>
      <c r="I16" s="661"/>
      <c r="J16" s="610"/>
      <c r="K16" s="610" t="str">
        <f t="shared" si="2"/>
        <v>září</v>
      </c>
      <c r="L16" s="611">
        <f t="shared" si="3"/>
        <v>13.010000000000002</v>
      </c>
      <c r="M16" s="611">
        <f t="shared" si="4"/>
        <v>16.003333333333334</v>
      </c>
      <c r="N16" s="611">
        <f t="shared" si="5"/>
        <v>12.04</v>
      </c>
      <c r="O16" s="437"/>
      <c r="P16" s="224" t="str">
        <f t="shared" si="6"/>
        <v>září</v>
      </c>
      <c r="Q16" s="612">
        <f t="shared" si="7"/>
        <v>-3.9633333333333347</v>
      </c>
      <c r="R16" s="32"/>
    </row>
    <row r="17" spans="1:18" ht="15.95" customHeight="1" x14ac:dyDescent="0.25">
      <c r="A17" s="23" t="str">
        <f>'12'!A17</f>
        <v>říjen</v>
      </c>
      <c r="B17" s="51">
        <v>9.7129032258064498</v>
      </c>
      <c r="C17" s="31">
        <v>12.8</v>
      </c>
      <c r="D17" s="31">
        <v>3.4</v>
      </c>
      <c r="E17" s="51">
        <v>7.9935483870967738</v>
      </c>
      <c r="F17" s="66">
        <f t="shared" si="0"/>
        <v>1.719354838709676</v>
      </c>
      <c r="G17" s="52">
        <v>7.6451612903225818</v>
      </c>
      <c r="H17" s="265">
        <f t="shared" si="1"/>
        <v>2.067741935483868</v>
      </c>
      <c r="I17" s="32"/>
      <c r="J17" s="610"/>
      <c r="K17" s="610" t="str">
        <f t="shared" si="2"/>
        <v>říjen</v>
      </c>
      <c r="L17" s="611">
        <f t="shared" si="3"/>
        <v>7.9935483870967738</v>
      </c>
      <c r="M17" s="611">
        <f t="shared" si="4"/>
        <v>7.6451612903225818</v>
      </c>
      <c r="N17" s="611">
        <f t="shared" si="5"/>
        <v>9.7129032258064498</v>
      </c>
      <c r="O17" s="437"/>
      <c r="P17" s="224" t="str">
        <f t="shared" si="6"/>
        <v>říjen</v>
      </c>
      <c r="Q17" s="612">
        <f t="shared" si="7"/>
        <v>2.067741935483868</v>
      </c>
      <c r="R17" s="32"/>
    </row>
    <row r="18" spans="1:18" ht="15.95" customHeight="1" x14ac:dyDescent="0.25">
      <c r="A18" s="23" t="str">
        <f>'12'!A18</f>
        <v>listopad</v>
      </c>
      <c r="B18" s="35">
        <v>3.8933333333333322</v>
      </c>
      <c r="C18" s="37">
        <v>8.9</v>
      </c>
      <c r="D18" s="37">
        <v>0</v>
      </c>
      <c r="E18" s="35">
        <v>2.6366666666666658</v>
      </c>
      <c r="F18" s="265">
        <f t="shared" si="0"/>
        <v>1.2566666666666664</v>
      </c>
      <c r="G18" s="52">
        <v>2.8433333333333333</v>
      </c>
      <c r="H18" s="265">
        <f t="shared" si="1"/>
        <v>1.0499999999999989</v>
      </c>
      <c r="I18" s="32"/>
      <c r="J18" s="610"/>
      <c r="K18" s="610" t="str">
        <f t="shared" si="2"/>
        <v>listopad</v>
      </c>
      <c r="L18" s="611">
        <f t="shared" si="3"/>
        <v>2.6366666666666658</v>
      </c>
      <c r="M18" s="611">
        <f t="shared" si="4"/>
        <v>2.8433333333333333</v>
      </c>
      <c r="N18" s="611">
        <f t="shared" si="5"/>
        <v>3.8933333333333322</v>
      </c>
      <c r="O18" s="437"/>
      <c r="P18" s="224" t="str">
        <f t="shared" si="6"/>
        <v>listopad</v>
      </c>
      <c r="Q18" s="612">
        <f t="shared" si="7"/>
        <v>1.0499999999999989</v>
      </c>
      <c r="R18" s="32"/>
    </row>
    <row r="19" spans="1:18" ht="15.95" customHeight="1" x14ac:dyDescent="0.25">
      <c r="A19" s="48" t="str">
        <f>'12'!A19</f>
        <v>prosinec</v>
      </c>
      <c r="B19" s="42">
        <v>1.0096774193548386</v>
      </c>
      <c r="C19" s="46">
        <v>6.3</v>
      </c>
      <c r="D19" s="46">
        <v>-4</v>
      </c>
      <c r="E19" s="42">
        <v>-0.43548387096774194</v>
      </c>
      <c r="F19" s="265">
        <f t="shared" si="0"/>
        <v>1.4451612903225806</v>
      </c>
      <c r="G19" s="940">
        <v>-0.38709677419354827</v>
      </c>
      <c r="H19" s="161">
        <f t="shared" si="1"/>
        <v>1.3967741935483868</v>
      </c>
      <c r="I19" s="661"/>
      <c r="J19" s="610"/>
      <c r="K19" s="610" t="str">
        <f t="shared" si="2"/>
        <v>prosinec</v>
      </c>
      <c r="L19" s="611">
        <f t="shared" si="3"/>
        <v>-0.43548387096774194</v>
      </c>
      <c r="M19" s="611">
        <f t="shared" si="4"/>
        <v>-0.38709677419354827</v>
      </c>
      <c r="N19" s="611">
        <f t="shared" si="5"/>
        <v>1.0096774193548386</v>
      </c>
      <c r="O19" s="437"/>
      <c r="P19" s="224" t="str">
        <f t="shared" si="6"/>
        <v>prosinec</v>
      </c>
      <c r="Q19" s="612">
        <f t="shared" si="7"/>
        <v>1.3967741935483868</v>
      </c>
      <c r="R19" s="32"/>
    </row>
    <row r="20" spans="1:18" ht="15.95" customHeight="1" x14ac:dyDescent="0.25">
      <c r="A20" s="23" t="str">
        <f>'12'!A20</f>
        <v>I. čtvrtletí</v>
      </c>
      <c r="B20" s="53">
        <f>AVERAGE(B8:B10)</f>
        <v>0.57553763440860217</v>
      </c>
      <c r="C20" s="49">
        <f>MAX(C8:C10)</f>
        <v>12.8</v>
      </c>
      <c r="D20" s="49">
        <f>MIN(D8:D10)</f>
        <v>-11.8</v>
      </c>
      <c r="E20" s="53">
        <f>AVERAGE(E8:E10)</f>
        <v>0.22662217278457542</v>
      </c>
      <c r="F20" s="66">
        <f t="shared" ref="F20:F26" si="8">B20-E20</f>
        <v>0.34891546162402676</v>
      </c>
      <c r="G20" s="939">
        <f>AVERAGE(G8:G10)</f>
        <v>2.0535714285714288</v>
      </c>
      <c r="H20" s="265">
        <f t="shared" si="1"/>
        <v>-1.4780337941628265</v>
      </c>
    </row>
    <row r="21" spans="1:18" ht="15.95" customHeight="1" x14ac:dyDescent="0.25">
      <c r="A21" s="23" t="str">
        <f>'12'!A21</f>
        <v>II. čtvrtletí</v>
      </c>
      <c r="B21" s="53">
        <f>AVERAGE(B11:B13)</f>
        <v>13.206057347670251</v>
      </c>
      <c r="C21" s="49">
        <f>MAX(C11:C13)</f>
        <v>23.7</v>
      </c>
      <c r="D21" s="49">
        <f>MIN(D11:D13)</f>
        <v>1</v>
      </c>
      <c r="E21" s="53">
        <f>AVERAGE(E11:E13)</f>
        <v>12.104946236559142</v>
      </c>
      <c r="F21" s="265">
        <f t="shared" si="8"/>
        <v>1.1011111111111092</v>
      </c>
      <c r="G21" s="939">
        <f>AVERAGE(G11:G13)</f>
        <v>13.089749103942651</v>
      </c>
      <c r="H21" s="265">
        <f t="shared" si="1"/>
        <v>0.11630824372759996</v>
      </c>
    </row>
    <row r="22" spans="1:18" ht="15.95" customHeight="1" x14ac:dyDescent="0.25">
      <c r="A22" s="23" t="str">
        <f>'12'!A22</f>
        <v>III. čtvrtletí</v>
      </c>
      <c r="B22" s="53">
        <f>AVERAGE(B14:B16)</f>
        <v>16.611182795698927</v>
      </c>
      <c r="C22" s="49">
        <f>MAX(C14:C16)</f>
        <v>27.2</v>
      </c>
      <c r="D22" s="49">
        <f>MIN(D14:D16)</f>
        <v>8.9</v>
      </c>
      <c r="E22" s="53">
        <f>AVERAGE(E14:E16)</f>
        <v>15.918387096774197</v>
      </c>
      <c r="F22" s="265">
        <f t="shared" si="8"/>
        <v>0.69279569892472992</v>
      </c>
      <c r="G22" s="939">
        <f>AVERAGE(G14:G16)</f>
        <v>17.378530465949819</v>
      </c>
      <c r="H22" s="265">
        <f t="shared" si="1"/>
        <v>-0.76734767025089212</v>
      </c>
    </row>
    <row r="23" spans="1:18" ht="15.95" customHeight="1" x14ac:dyDescent="0.25">
      <c r="A23" s="48" t="str">
        <f>'12'!A23</f>
        <v>IV. čtvrtletí</v>
      </c>
      <c r="B23" s="62">
        <f>AVERAGE(B17:B19)</f>
        <v>4.871971326164874</v>
      </c>
      <c r="C23" s="50">
        <f>MAX(C17:C19)</f>
        <v>12.8</v>
      </c>
      <c r="D23" s="50">
        <f>MIN(D17:D19)</f>
        <v>-4</v>
      </c>
      <c r="E23" s="62">
        <f>AVERAGE(E17:E19)</f>
        <v>3.3982437275985657</v>
      </c>
      <c r="F23" s="265">
        <f t="shared" si="8"/>
        <v>1.4737275985663083</v>
      </c>
      <c r="G23" s="940">
        <f>AVERAGE(G17:G19)</f>
        <v>3.367132616487456</v>
      </c>
      <c r="H23" s="161">
        <f t="shared" si="1"/>
        <v>1.5048387096774181</v>
      </c>
      <c r="I23" s="22"/>
    </row>
    <row r="24" spans="1:18" ht="15.95" customHeight="1" x14ac:dyDescent="0.25">
      <c r="A24" s="394" t="str">
        <f>'12'!A24</f>
        <v>I. pololetí</v>
      </c>
      <c r="B24" s="51">
        <f>AVERAGE(B8:B13)</f>
        <v>6.8907974910394261</v>
      </c>
      <c r="C24" s="31">
        <f>MAX(C8:C13)</f>
        <v>23.7</v>
      </c>
      <c r="D24" s="31">
        <f>MIN(D8:D13)</f>
        <v>-11.8</v>
      </c>
      <c r="E24" s="51">
        <f>AVERAGE(E8:E13)</f>
        <v>6.1657842046718585</v>
      </c>
      <c r="F24" s="66">
        <f t="shared" si="8"/>
        <v>0.72501328636756757</v>
      </c>
      <c r="G24" s="941">
        <f>AVERAGE(G8:G13)</f>
        <v>7.5716602662570409</v>
      </c>
      <c r="H24" s="265">
        <f t="shared" si="1"/>
        <v>-0.68086277521761485</v>
      </c>
    </row>
    <row r="25" spans="1:18" ht="15.95" customHeight="1" x14ac:dyDescent="0.25">
      <c r="A25" s="48" t="str">
        <f>'12'!A25</f>
        <v>II. pololetí</v>
      </c>
      <c r="B25" s="53">
        <f>AVERAGE(B14:B19)</f>
        <v>10.741577060931901</v>
      </c>
      <c r="C25" s="49">
        <f>MAX(C14:C19)</f>
        <v>27.2</v>
      </c>
      <c r="D25" s="49">
        <f>MIN(D14:D19)</f>
        <v>-4</v>
      </c>
      <c r="E25" s="53">
        <f>AVERAGE(E14:E19)</f>
        <v>9.658315412186381</v>
      </c>
      <c r="F25" s="265">
        <f t="shared" si="8"/>
        <v>1.0832616487455198</v>
      </c>
      <c r="G25" s="939">
        <f>AVERAGE(G14:G19)</f>
        <v>10.372831541218636</v>
      </c>
      <c r="H25" s="161">
        <f t="shared" si="1"/>
        <v>0.36874551971326497</v>
      </c>
      <c r="I25" s="22"/>
    </row>
    <row r="26" spans="1:18" ht="15.95" customHeight="1" x14ac:dyDescent="0.25">
      <c r="A26" s="1100" t="str">
        <f>'12'!A26</f>
        <v>rok</v>
      </c>
      <c r="B26" s="1106">
        <f>AVERAGE(B8:B19)</f>
        <v>8.8161872759856621</v>
      </c>
      <c r="C26" s="1107">
        <f>MAX(C8:C19)</f>
        <v>27.2</v>
      </c>
      <c r="D26" s="1107">
        <f>MIN(D8:D19)</f>
        <v>-11.8</v>
      </c>
      <c r="E26" s="1106">
        <f>AVERAGE(E8:E19)</f>
        <v>7.9120498084291215</v>
      </c>
      <c r="F26" s="1108">
        <f t="shared" si="8"/>
        <v>0.90413746755654056</v>
      </c>
      <c r="G26" s="1109">
        <f>AVERAGE(G8:G19)</f>
        <v>8.9722459037378375</v>
      </c>
      <c r="H26" s="1108">
        <f>B26-G26</f>
        <v>-0.15605862775217538</v>
      </c>
      <c r="I26" s="1104"/>
    </row>
    <row r="27" spans="1:18" ht="9.75" customHeight="1" x14ac:dyDescent="0.25">
      <c r="A27" s="1105"/>
      <c r="D27" s="1105"/>
      <c r="F27" s="1105"/>
      <c r="H27" s="1105"/>
    </row>
    <row r="29" spans="1:18" ht="12" customHeight="1" x14ac:dyDescent="0.25">
      <c r="A29" s="2024"/>
      <c r="B29" s="2024"/>
      <c r="C29" s="2024"/>
      <c r="D29" s="2024"/>
      <c r="E29" s="2024"/>
      <c r="F29" s="2024"/>
      <c r="G29" s="2024"/>
      <c r="H29" s="2024"/>
    </row>
    <row r="30" spans="1:18" ht="12" customHeight="1" x14ac:dyDescent="0.25">
      <c r="B30" s="55"/>
      <c r="C30" s="55"/>
      <c r="D30" s="55"/>
    </row>
    <row r="31" spans="1:18" ht="12" customHeight="1" x14ac:dyDescent="0.25">
      <c r="B31" s="55"/>
      <c r="C31" s="55"/>
      <c r="D31" s="55"/>
    </row>
    <row r="32" spans="1:18" ht="12" customHeight="1" x14ac:dyDescent="0.25">
      <c r="B32" s="55"/>
      <c r="C32" s="55"/>
      <c r="D32" s="55"/>
    </row>
    <row r="33" spans="2:4" ht="12" customHeight="1" x14ac:dyDescent="0.25">
      <c r="B33" s="55"/>
      <c r="C33" s="55"/>
      <c r="D33" s="55"/>
    </row>
    <row r="34" spans="2:4" ht="12" customHeight="1" x14ac:dyDescent="0.25">
      <c r="B34" s="55"/>
      <c r="C34" s="55"/>
      <c r="D34" s="55"/>
    </row>
    <row r="35" spans="2:4" ht="12" customHeight="1" x14ac:dyDescent="0.25">
      <c r="B35" s="55"/>
      <c r="C35" s="55"/>
      <c r="D35" s="55"/>
    </row>
    <row r="36" spans="2:4" ht="12" customHeight="1" x14ac:dyDescent="0.25">
      <c r="B36" s="55"/>
      <c r="C36" s="55"/>
      <c r="D36" s="55"/>
    </row>
    <row r="37" spans="2:4" ht="12" customHeight="1" x14ac:dyDescent="0.25">
      <c r="B37" s="55"/>
      <c r="C37" s="55"/>
      <c r="D37" s="55"/>
    </row>
    <row r="38" spans="2:4" ht="12" customHeight="1" x14ac:dyDescent="0.25">
      <c r="B38" s="55"/>
      <c r="C38" s="55"/>
      <c r="D38" s="55"/>
    </row>
    <row r="39" spans="2:4" ht="12" customHeight="1" x14ac:dyDescent="0.25">
      <c r="B39" s="55"/>
      <c r="C39" s="55"/>
      <c r="D39" s="55"/>
    </row>
    <row r="40" spans="2:4" ht="12" customHeight="1" x14ac:dyDescent="0.25">
      <c r="B40" s="55"/>
      <c r="C40" s="55"/>
      <c r="D40" s="55"/>
    </row>
    <row r="41" spans="2:4" ht="12" customHeight="1" x14ac:dyDescent="0.25">
      <c r="B41" s="55"/>
      <c r="C41" s="55"/>
      <c r="D41" s="55"/>
    </row>
    <row r="42" spans="2:4" ht="12" customHeight="1" x14ac:dyDescent="0.25"/>
    <row r="43" spans="2:4" ht="12" customHeight="1" x14ac:dyDescent="0.25"/>
    <row r="44" spans="2:4" ht="12" customHeight="1" x14ac:dyDescent="0.25"/>
    <row r="45" spans="2:4" ht="12" customHeight="1" x14ac:dyDescent="0.25"/>
    <row r="46" spans="2:4" ht="12" customHeight="1" x14ac:dyDescent="0.25"/>
  </sheetData>
  <mergeCells count="6">
    <mergeCell ref="I5:Q5"/>
    <mergeCell ref="A29:H29"/>
    <mergeCell ref="B5:H5"/>
    <mergeCell ref="A2:P2"/>
    <mergeCell ref="Q2:R2"/>
    <mergeCell ref="B6:H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2"/>
  <sheetViews>
    <sheetView view="pageBreakPreview" zoomScaleNormal="100" zoomScaleSheetLayoutView="100" workbookViewId="0"/>
  </sheetViews>
  <sheetFormatPr defaultRowHeight="12.75" x14ac:dyDescent="0.2"/>
  <cols>
    <col min="1" max="1" width="8.140625" style="87" customWidth="1"/>
    <col min="2" max="11" width="8.28515625" style="87" customWidth="1"/>
    <col min="12" max="12" width="1.7109375" style="87" customWidth="1"/>
    <col min="13" max="13" width="2.85546875" style="87" customWidth="1"/>
    <col min="14" max="16384" width="9.140625" style="87"/>
  </cols>
  <sheetData>
    <row r="2" spans="1:18" ht="20.100000000000001" customHeight="1" thickBot="1" x14ac:dyDescent="0.3">
      <c r="A2" s="1911" t="s">
        <v>422</v>
      </c>
      <c r="B2" s="1911"/>
      <c r="C2" s="1911"/>
      <c r="D2" s="1911"/>
      <c r="E2" s="1911"/>
      <c r="F2" s="1911"/>
      <c r="G2" s="1911"/>
      <c r="H2" s="1911"/>
      <c r="I2" s="2045" t="s">
        <v>73</v>
      </c>
      <c r="J2" s="2045"/>
      <c r="K2" s="2045"/>
      <c r="L2" s="2045"/>
    </row>
    <row r="3" spans="1:18" ht="13.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106"/>
    </row>
    <row r="4" spans="1:18" ht="17.25" customHeight="1" x14ac:dyDescent="0.2">
      <c r="A4" s="106"/>
      <c r="B4" s="2052" t="s">
        <v>444</v>
      </c>
      <c r="C4" s="2053"/>
      <c r="D4" s="2053"/>
      <c r="E4" s="2053"/>
      <c r="F4" s="2053"/>
      <c r="G4" s="2053"/>
      <c r="H4" s="2053"/>
      <c r="I4" s="2053"/>
      <c r="J4" s="2053"/>
      <c r="K4" s="2054"/>
      <c r="L4" s="106"/>
    </row>
    <row r="5" spans="1:18" ht="15" customHeight="1" x14ac:dyDescent="0.25">
      <c r="A5" s="2041" t="str">
        <f>'12'!A7</f>
        <v>období</v>
      </c>
      <c r="B5" s="2046" t="s">
        <v>381</v>
      </c>
      <c r="C5" s="2047"/>
      <c r="D5" s="2048"/>
      <c r="E5" s="2046" t="s">
        <v>389</v>
      </c>
      <c r="F5" s="2047"/>
      <c r="G5" s="2048"/>
      <c r="H5" s="2049" t="s">
        <v>135</v>
      </c>
      <c r="I5" s="2050"/>
      <c r="J5" s="2050"/>
      <c r="K5" s="2051"/>
      <c r="L5" s="106"/>
      <c r="O5" s="2040"/>
      <c r="P5" s="2040"/>
      <c r="Q5" s="2040"/>
    </row>
    <row r="6" spans="1:18" ht="47.25" customHeight="1" x14ac:dyDescent="0.25">
      <c r="A6" s="2041"/>
      <c r="B6" s="2043"/>
      <c r="C6" s="2044"/>
      <c r="D6" s="776" t="str">
        <f>'12'!D6</f>
        <v>meziroční změna</v>
      </c>
      <c r="E6" s="2043"/>
      <c r="F6" s="2044"/>
      <c r="G6" s="776" t="str">
        <f>'12'!D6</f>
        <v>meziroční změna</v>
      </c>
      <c r="H6" s="648" t="s">
        <v>22</v>
      </c>
      <c r="I6" s="644" t="s">
        <v>24</v>
      </c>
      <c r="J6" s="645" t="s">
        <v>257</v>
      </c>
      <c r="K6" s="652" t="s">
        <v>390</v>
      </c>
      <c r="L6" s="106"/>
      <c r="N6" s="90"/>
      <c r="O6" s="90"/>
      <c r="P6" s="90"/>
      <c r="Q6" s="90"/>
    </row>
    <row r="7" spans="1:18" ht="15" customHeight="1" x14ac:dyDescent="0.25">
      <c r="A7" s="2042"/>
      <c r="B7" s="1112" t="s">
        <v>551</v>
      </c>
      <c r="C7" s="1113" t="s">
        <v>62</v>
      </c>
      <c r="D7" s="778" t="s">
        <v>63</v>
      </c>
      <c r="E7" s="1112" t="s">
        <v>551</v>
      </c>
      <c r="F7" s="1113" t="s">
        <v>62</v>
      </c>
      <c r="G7" s="778" t="s">
        <v>63</v>
      </c>
      <c r="H7" s="646" t="s">
        <v>25</v>
      </c>
      <c r="I7" s="647" t="s">
        <v>25</v>
      </c>
      <c r="J7" s="647" t="s">
        <v>25</v>
      </c>
      <c r="K7" s="231" t="s">
        <v>25</v>
      </c>
      <c r="L7" s="89"/>
      <c r="N7" s="91"/>
      <c r="O7" s="91"/>
      <c r="P7" s="91"/>
      <c r="Q7" s="91"/>
    </row>
    <row r="8" spans="1:18" ht="15" customHeight="1" x14ac:dyDescent="0.25">
      <c r="A8" s="235">
        <v>2008</v>
      </c>
      <c r="B8" s="1283">
        <v>8685.2000000000007</v>
      </c>
      <c r="C8" s="1284">
        <v>91673.1</v>
      </c>
      <c r="D8" s="836">
        <v>4.0000000000000001E-3</v>
      </c>
      <c r="E8" s="1283">
        <v>9177.9</v>
      </c>
      <c r="F8" s="1284">
        <v>96872.1</v>
      </c>
      <c r="G8" s="836">
        <v>1.2E-2</v>
      </c>
      <c r="H8" s="665">
        <v>9.3000000000000007</v>
      </c>
      <c r="I8" s="113">
        <v>8</v>
      </c>
      <c r="J8" s="113">
        <v>1.3000000000000007</v>
      </c>
      <c r="K8" s="669">
        <v>0.9</v>
      </c>
      <c r="L8" s="106"/>
      <c r="N8" s="92"/>
      <c r="O8" s="97"/>
      <c r="P8" s="92"/>
      <c r="Q8" s="92"/>
      <c r="R8" s="93"/>
    </row>
    <row r="9" spans="1:18" ht="15" customHeight="1" x14ac:dyDescent="0.25">
      <c r="A9" s="233">
        <v>2009</v>
      </c>
      <c r="B9" s="1285">
        <v>8161.3</v>
      </c>
      <c r="C9" s="220">
        <v>86216.2</v>
      </c>
      <c r="D9" s="837">
        <v>-0.06</v>
      </c>
      <c r="E9" s="1285">
        <v>8312.5</v>
      </c>
      <c r="F9" s="220">
        <v>87817.7</v>
      </c>
      <c r="G9" s="837">
        <v>-9.4E-2</v>
      </c>
      <c r="H9" s="666">
        <v>8.8000000000000007</v>
      </c>
      <c r="I9" s="234">
        <v>8</v>
      </c>
      <c r="J9" s="234">
        <v>0.80000000000000071</v>
      </c>
      <c r="K9" s="667">
        <f>H9-H8</f>
        <v>-0.5</v>
      </c>
      <c r="L9" s="106"/>
      <c r="N9" s="92"/>
      <c r="O9" s="97"/>
      <c r="P9" s="92"/>
      <c r="Q9" s="92"/>
      <c r="R9" s="93"/>
    </row>
    <row r="10" spans="1:18" ht="15" customHeight="1" x14ac:dyDescent="0.25">
      <c r="A10" s="235">
        <v>2010</v>
      </c>
      <c r="B10" s="1283">
        <v>8979.2000000000007</v>
      </c>
      <c r="C10" s="1284">
        <v>95138.4</v>
      </c>
      <c r="D10" s="836">
        <v>0.1</v>
      </c>
      <c r="E10" s="1283">
        <v>8668.2000000000007</v>
      </c>
      <c r="F10" s="1284">
        <v>91842.6</v>
      </c>
      <c r="G10" s="836">
        <v>4.2999999999999997E-2</v>
      </c>
      <c r="H10" s="665">
        <v>7.6</v>
      </c>
      <c r="I10" s="113">
        <v>8</v>
      </c>
      <c r="J10" s="113">
        <v>-0.40000000000000036</v>
      </c>
      <c r="K10" s="669">
        <f t="shared" ref="K10:K15" si="0">H10-H9</f>
        <v>-1.2000000000000011</v>
      </c>
      <c r="L10" s="106"/>
      <c r="N10" s="92"/>
      <c r="O10" s="764"/>
      <c r="P10" s="92"/>
      <c r="Q10" s="92"/>
      <c r="R10" s="93"/>
    </row>
    <row r="11" spans="1:18" ht="15" customHeight="1" x14ac:dyDescent="0.25">
      <c r="A11" s="233">
        <v>2011</v>
      </c>
      <c r="B11" s="1285">
        <v>8085.8</v>
      </c>
      <c r="C11" s="220">
        <v>85645.6</v>
      </c>
      <c r="D11" s="837">
        <v>-0.1</v>
      </c>
      <c r="E11" s="1285">
        <v>8384.4</v>
      </c>
      <c r="F11" s="220">
        <v>88808.7</v>
      </c>
      <c r="G11" s="837">
        <v>-3.3000000000000002E-2</v>
      </c>
      <c r="H11" s="666">
        <v>8.9</v>
      </c>
      <c r="I11" s="234">
        <v>8</v>
      </c>
      <c r="J11" s="234">
        <v>0.90000000000000036</v>
      </c>
      <c r="K11" s="667">
        <f t="shared" si="0"/>
        <v>1.3000000000000007</v>
      </c>
      <c r="L11" s="106"/>
      <c r="N11" s="92"/>
      <c r="O11" s="97"/>
      <c r="P11" s="92"/>
      <c r="Q11" s="92"/>
      <c r="R11" s="93"/>
    </row>
    <row r="12" spans="1:18" ht="15" customHeight="1" x14ac:dyDescent="0.25">
      <c r="A12" s="235">
        <v>2012</v>
      </c>
      <c r="B12" s="1283">
        <v>8158.2250050503235</v>
      </c>
      <c r="C12" s="1284">
        <v>86325.782351578484</v>
      </c>
      <c r="D12" s="836">
        <v>8.9605550404244193E-3</v>
      </c>
      <c r="E12" s="1283">
        <v>8252.4311379860101</v>
      </c>
      <c r="F12" s="1284">
        <v>87323.071514334908</v>
      </c>
      <c r="G12" s="836">
        <v>-1.5736986462843616E-2</v>
      </c>
      <c r="H12" s="665">
        <v>8.6999999999999993</v>
      </c>
      <c r="I12" s="113">
        <v>8.0083333333333329</v>
      </c>
      <c r="J12" s="113">
        <v>0.70985755778025172</v>
      </c>
      <c r="K12" s="669">
        <f t="shared" si="0"/>
        <v>-0.20000000000000107</v>
      </c>
      <c r="L12" s="106"/>
      <c r="N12" s="92"/>
      <c r="O12" s="97"/>
      <c r="P12" s="92"/>
      <c r="Q12" s="92"/>
      <c r="R12" s="93"/>
    </row>
    <row r="13" spans="1:18" ht="15" customHeight="1" x14ac:dyDescent="0.25">
      <c r="A13" s="233">
        <v>2013</v>
      </c>
      <c r="B13" s="1285">
        <v>8277.0944147694499</v>
      </c>
      <c r="C13" s="220">
        <v>87968.597795719528</v>
      </c>
      <c r="D13" s="837">
        <v>1.4570499054088446E-2</v>
      </c>
      <c r="E13" s="1285">
        <v>8353.3381749207947</v>
      </c>
      <c r="F13" s="220">
        <v>88787.815472290153</v>
      </c>
      <c r="G13" s="837">
        <v>1.2227552735376207E-2</v>
      </c>
      <c r="H13" s="666">
        <v>8.3000000000000007</v>
      </c>
      <c r="I13" s="234">
        <v>7.9083333333333323</v>
      </c>
      <c r="J13" s="234">
        <v>0.38354262672811235</v>
      </c>
      <c r="K13" s="667">
        <f t="shared" si="0"/>
        <v>-0.39999999999999858</v>
      </c>
      <c r="L13" s="106"/>
      <c r="N13" s="92"/>
      <c r="O13" s="765"/>
      <c r="P13" s="92"/>
      <c r="Q13" s="92"/>
      <c r="R13" s="93"/>
    </row>
    <row r="14" spans="1:18" ht="15" customHeight="1" x14ac:dyDescent="0.25">
      <c r="A14" s="235">
        <v>2014</v>
      </c>
      <c r="B14" s="1283">
        <v>7280.4197495994158</v>
      </c>
      <c r="C14" s="1284">
        <v>77409.119574989789</v>
      </c>
      <c r="D14" s="836">
        <v>-0.1204135914399613</v>
      </c>
      <c r="E14" s="1283">
        <v>8040.7391621005245</v>
      </c>
      <c r="F14" s="1284">
        <v>85490.558989550787</v>
      </c>
      <c r="G14" s="836">
        <v>-3.7422046884057134E-2</v>
      </c>
      <c r="H14" s="665">
        <v>9.6999999999999993</v>
      </c>
      <c r="I14" s="113">
        <v>7.9083333333333323</v>
      </c>
      <c r="J14" s="113">
        <v>1.8356861239119331</v>
      </c>
      <c r="K14" s="669">
        <f t="shared" si="0"/>
        <v>1.3999999999999986</v>
      </c>
      <c r="L14" s="106"/>
      <c r="N14" s="92"/>
      <c r="O14" s="765"/>
      <c r="P14" s="92"/>
      <c r="Q14" s="92"/>
      <c r="R14" s="93"/>
    </row>
    <row r="15" spans="1:18" ht="15" customHeight="1" x14ac:dyDescent="0.25">
      <c r="A15" s="233">
        <v>2015</v>
      </c>
      <c r="B15" s="1285">
        <v>7607.5646329449373</v>
      </c>
      <c r="C15" s="220">
        <v>81067.901423777163</v>
      </c>
      <c r="D15" s="837">
        <v>4.4934294270935982E-2</v>
      </c>
      <c r="E15" s="1285">
        <v>8085.3660724135771</v>
      </c>
      <c r="F15" s="220">
        <v>86156.122699078463</v>
      </c>
      <c r="G15" s="837">
        <v>5.5501004837215061E-3</v>
      </c>
      <c r="H15" s="666">
        <v>9.8000000000000007</v>
      </c>
      <c r="I15" s="234">
        <v>7.9120498084291215</v>
      </c>
      <c r="J15" s="234">
        <v>1.8737054399067725</v>
      </c>
      <c r="K15" s="667">
        <f t="shared" si="0"/>
        <v>0.10000000000000142</v>
      </c>
      <c r="L15" s="106"/>
      <c r="N15" s="92"/>
      <c r="O15" s="765"/>
      <c r="P15" s="92"/>
      <c r="Q15" s="92"/>
      <c r="R15" s="93"/>
    </row>
    <row r="16" spans="1:18" ht="15" customHeight="1" x14ac:dyDescent="0.25">
      <c r="A16" s="235">
        <v>2016</v>
      </c>
      <c r="B16" s="1283">
        <v>8255.1342335338559</v>
      </c>
      <c r="C16" s="1284">
        <v>88243.167217199996</v>
      </c>
      <c r="D16" s="836">
        <v>8.5121800711963222E-2</v>
      </c>
      <c r="E16" s="1283">
        <v>8432.6727866868077</v>
      </c>
      <c r="F16" s="1284">
        <v>90140.382751314683</v>
      </c>
      <c r="G16" s="836">
        <v>4.2954977073728896E-2</v>
      </c>
      <c r="H16" s="665">
        <v>8.9722459037378375</v>
      </c>
      <c r="I16" s="113">
        <v>7.9</v>
      </c>
      <c r="J16" s="113">
        <v>1.0601960953087159</v>
      </c>
      <c r="K16" s="669">
        <f>H16-H15</f>
        <v>-0.82775409626216323</v>
      </c>
      <c r="L16" s="106"/>
      <c r="N16" s="92"/>
      <c r="O16" s="97"/>
      <c r="P16" s="92"/>
      <c r="Q16" s="92"/>
      <c r="R16" s="93"/>
    </row>
    <row r="17" spans="1:18" ht="15" customHeight="1" x14ac:dyDescent="0.25">
      <c r="A17" s="95">
        <v>2017</v>
      </c>
      <c r="B17" s="433">
        <v>8527.4827534189189</v>
      </c>
      <c r="C17" s="38">
        <v>90996.221726979784</v>
      </c>
      <c r="D17" s="838">
        <v>3.2991410215806531E-2</v>
      </c>
      <c r="E17" s="433">
        <v>8733.122113124442</v>
      </c>
      <c r="F17" s="1286">
        <v>93188.184327210576</v>
      </c>
      <c r="G17" s="838">
        <v>3.5629193025486831E-2</v>
      </c>
      <c r="H17" s="829">
        <v>8.8161872759856621</v>
      </c>
      <c r="I17" s="108">
        <v>7.9120498084291215</v>
      </c>
      <c r="J17" s="108">
        <v>0.90413746755654056</v>
      </c>
      <c r="K17" s="669">
        <f>H17-H16</f>
        <v>-0.15605862775217538</v>
      </c>
      <c r="L17" s="106"/>
      <c r="N17" s="92"/>
      <c r="O17" s="97"/>
      <c r="P17" s="94"/>
      <c r="Q17" s="94"/>
      <c r="R17" s="93"/>
    </row>
    <row r="18" spans="1:18" ht="5.0999999999999996" customHeight="1" x14ac:dyDescent="0.25">
      <c r="A18" s="830"/>
      <c r="B18" s="500"/>
      <c r="C18" s="831"/>
      <c r="D18" s="835"/>
      <c r="E18" s="831"/>
      <c r="F18" s="833"/>
      <c r="G18" s="835"/>
      <c r="H18" s="831"/>
      <c r="I18" s="833"/>
      <c r="J18" s="832"/>
      <c r="K18" s="835"/>
      <c r="L18" s="834"/>
      <c r="N18" s="92"/>
      <c r="O18" s="98"/>
      <c r="Q18" s="93"/>
      <c r="R18" s="93"/>
    </row>
    <row r="19" spans="1:18" ht="12.95" customHeight="1" x14ac:dyDescent="0.25">
      <c r="A19" s="95"/>
      <c r="B19" s="92"/>
      <c r="C19" s="92"/>
      <c r="D19" s="92"/>
      <c r="E19" s="96"/>
      <c r="F19" s="96"/>
      <c r="G19" s="97"/>
      <c r="H19" s="96"/>
      <c r="I19" s="99"/>
      <c r="J19" s="97"/>
      <c r="K19" s="97"/>
      <c r="N19" s="92"/>
      <c r="O19" s="98"/>
      <c r="Q19" s="93"/>
      <c r="R19" s="93"/>
    </row>
    <row r="20" spans="1:18" ht="12.95" customHeight="1" x14ac:dyDescent="0.25">
      <c r="A20" s="95"/>
      <c r="B20" s="77"/>
      <c r="C20" s="77" t="str">
        <f>B5</f>
        <v>skutečnost</v>
      </c>
      <c r="D20" s="77" t="str">
        <f>E5</f>
        <v>přepočet</v>
      </c>
      <c r="E20" s="96" t="str">
        <f>H6</f>
        <v>průměr</v>
      </c>
      <c r="F20" s="96"/>
      <c r="G20" s="97" t="str">
        <f>B5</f>
        <v>skutečnost</v>
      </c>
      <c r="H20" s="96"/>
      <c r="I20" s="96"/>
      <c r="J20" s="97"/>
      <c r="K20" s="97"/>
      <c r="N20" s="92"/>
      <c r="O20" s="98"/>
    </row>
    <row r="21" spans="1:18" ht="12.95" customHeight="1" x14ac:dyDescent="0.25">
      <c r="A21" s="95"/>
      <c r="B21" s="107">
        <f>A8</f>
        <v>2008</v>
      </c>
      <c r="C21" s="108">
        <f>B8</f>
        <v>8685.2000000000007</v>
      </c>
      <c r="D21" s="108">
        <f>E8</f>
        <v>9177.9</v>
      </c>
      <c r="E21" s="96">
        <f>H8</f>
        <v>9.3000000000000007</v>
      </c>
      <c r="F21" s="115">
        <f>A8</f>
        <v>2008</v>
      </c>
      <c r="G21" s="114">
        <f>C21</f>
        <v>8685.2000000000007</v>
      </c>
      <c r="H21" s="96">
        <f>$G$23-G21</f>
        <v>294</v>
      </c>
      <c r="I21" s="96"/>
      <c r="J21" s="97"/>
      <c r="K21" s="97"/>
      <c r="N21" s="92"/>
      <c r="O21" s="98"/>
    </row>
    <row r="22" spans="1:18" ht="12.95" customHeight="1" x14ac:dyDescent="0.25">
      <c r="A22" s="95"/>
      <c r="B22" s="777">
        <f t="shared" ref="B22:B30" si="1">A9</f>
        <v>2009</v>
      </c>
      <c r="C22" s="108">
        <f t="shared" ref="C22:C30" si="2">B9</f>
        <v>8161.3</v>
      </c>
      <c r="D22" s="108">
        <f t="shared" ref="D22:D30" si="3">E9</f>
        <v>8312.5</v>
      </c>
      <c r="E22" s="96">
        <f t="shared" ref="E22:E30" si="4">H9</f>
        <v>8.8000000000000007</v>
      </c>
      <c r="F22" s="115">
        <f t="shared" ref="F22:F30" si="5">A9</f>
        <v>2009</v>
      </c>
      <c r="G22" s="114">
        <f t="shared" ref="G22:G30" si="6">C22</f>
        <v>8161.3</v>
      </c>
      <c r="H22" s="96">
        <f t="shared" ref="H22:H30" si="7">$G$23-G22</f>
        <v>817.90000000000055</v>
      </c>
      <c r="I22" s="96"/>
      <c r="J22" s="97"/>
      <c r="K22" s="97"/>
      <c r="N22" s="92"/>
      <c r="O22" s="98"/>
    </row>
    <row r="23" spans="1:18" ht="12.95" customHeight="1" x14ac:dyDescent="0.25">
      <c r="A23" s="95"/>
      <c r="B23" s="777">
        <f t="shared" si="1"/>
        <v>2010</v>
      </c>
      <c r="C23" s="108">
        <f t="shared" si="2"/>
        <v>8979.2000000000007</v>
      </c>
      <c r="D23" s="108">
        <f t="shared" si="3"/>
        <v>8668.2000000000007</v>
      </c>
      <c r="E23" s="96">
        <f t="shared" si="4"/>
        <v>7.6</v>
      </c>
      <c r="F23" s="115">
        <f t="shared" si="5"/>
        <v>2010</v>
      </c>
      <c r="G23" s="114">
        <f t="shared" si="6"/>
        <v>8979.2000000000007</v>
      </c>
      <c r="H23" s="96">
        <f t="shared" si="7"/>
        <v>0</v>
      </c>
      <c r="I23" s="96"/>
      <c r="J23" s="97"/>
      <c r="K23" s="97"/>
      <c r="N23" s="92"/>
      <c r="O23" s="98"/>
    </row>
    <row r="24" spans="1:18" ht="12.95" customHeight="1" x14ac:dyDescent="0.25">
      <c r="A24" s="95"/>
      <c r="B24" s="777">
        <f t="shared" si="1"/>
        <v>2011</v>
      </c>
      <c r="C24" s="108">
        <f t="shared" si="2"/>
        <v>8085.8</v>
      </c>
      <c r="D24" s="108">
        <f t="shared" si="3"/>
        <v>8384.4</v>
      </c>
      <c r="E24" s="96">
        <f t="shared" si="4"/>
        <v>8.9</v>
      </c>
      <c r="F24" s="115">
        <f t="shared" si="5"/>
        <v>2011</v>
      </c>
      <c r="G24" s="114">
        <f t="shared" si="6"/>
        <v>8085.8</v>
      </c>
      <c r="H24" s="96">
        <f t="shared" si="7"/>
        <v>893.40000000000055</v>
      </c>
      <c r="I24" s="96"/>
      <c r="J24" s="97"/>
      <c r="K24" s="97"/>
      <c r="N24" s="92"/>
      <c r="O24" s="98"/>
    </row>
    <row r="25" spans="1:18" ht="12.95" customHeight="1" x14ac:dyDescent="0.25">
      <c r="A25" s="95"/>
      <c r="B25" s="777">
        <f t="shared" si="1"/>
        <v>2012</v>
      </c>
      <c r="C25" s="108">
        <f t="shared" si="2"/>
        <v>8158.2250050503235</v>
      </c>
      <c r="D25" s="108">
        <f t="shared" si="3"/>
        <v>8252.4311379860101</v>
      </c>
      <c r="E25" s="96">
        <f t="shared" si="4"/>
        <v>8.6999999999999993</v>
      </c>
      <c r="F25" s="115">
        <f t="shared" si="5"/>
        <v>2012</v>
      </c>
      <c r="G25" s="114">
        <f t="shared" si="6"/>
        <v>8158.2250050503235</v>
      </c>
      <c r="H25" s="96">
        <f t="shared" si="7"/>
        <v>820.97499494967724</v>
      </c>
      <c r="I25" s="96"/>
      <c r="J25" s="97"/>
      <c r="K25" s="97"/>
      <c r="N25" s="92"/>
      <c r="O25" s="98"/>
    </row>
    <row r="26" spans="1:18" ht="12.95" customHeight="1" x14ac:dyDescent="0.25">
      <c r="A26" s="100"/>
      <c r="B26" s="777">
        <f t="shared" si="1"/>
        <v>2013</v>
      </c>
      <c r="C26" s="108">
        <f t="shared" si="2"/>
        <v>8277.0944147694499</v>
      </c>
      <c r="D26" s="108">
        <f t="shared" si="3"/>
        <v>8353.3381749207947</v>
      </c>
      <c r="E26" s="96">
        <f t="shared" si="4"/>
        <v>8.3000000000000007</v>
      </c>
      <c r="F26" s="115">
        <f t="shared" si="5"/>
        <v>2013</v>
      </c>
      <c r="G26" s="114">
        <f t="shared" si="6"/>
        <v>8277.0944147694499</v>
      </c>
      <c r="H26" s="96">
        <f t="shared" si="7"/>
        <v>702.10558523055079</v>
      </c>
      <c r="I26" s="102"/>
      <c r="J26" s="103"/>
      <c r="K26" s="103"/>
      <c r="N26" s="104"/>
      <c r="O26" s="98"/>
    </row>
    <row r="27" spans="1:18" ht="12.95" customHeight="1" x14ac:dyDescent="0.25">
      <c r="A27" s="95"/>
      <c r="B27" s="777">
        <f t="shared" si="1"/>
        <v>2014</v>
      </c>
      <c r="C27" s="108">
        <f t="shared" si="2"/>
        <v>7280.4197495994158</v>
      </c>
      <c r="D27" s="108">
        <f t="shared" si="3"/>
        <v>8040.7391621005245</v>
      </c>
      <c r="E27" s="96">
        <f t="shared" si="4"/>
        <v>9.6999999999999993</v>
      </c>
      <c r="F27" s="115">
        <f t="shared" si="5"/>
        <v>2014</v>
      </c>
      <c r="G27" s="114">
        <f t="shared" si="6"/>
        <v>7280.4197495994158</v>
      </c>
      <c r="H27" s="96">
        <f t="shared" si="7"/>
        <v>1698.7802504005849</v>
      </c>
      <c r="N27" s="106"/>
      <c r="O27" s="98"/>
    </row>
    <row r="28" spans="1:18" ht="12.95" customHeight="1" x14ac:dyDescent="0.25">
      <c r="A28" s="1962"/>
      <c r="B28" s="777">
        <f t="shared" si="1"/>
        <v>2015</v>
      </c>
      <c r="C28" s="108">
        <f t="shared" si="2"/>
        <v>7607.5646329449373</v>
      </c>
      <c r="D28" s="108">
        <f t="shared" si="3"/>
        <v>8085.3660724135771</v>
      </c>
      <c r="E28" s="96">
        <f t="shared" si="4"/>
        <v>9.8000000000000007</v>
      </c>
      <c r="F28" s="115">
        <f t="shared" si="5"/>
        <v>2015</v>
      </c>
      <c r="G28" s="114">
        <f t="shared" si="6"/>
        <v>7607.5646329449373</v>
      </c>
      <c r="H28" s="96">
        <f t="shared" si="7"/>
        <v>1371.6353670550634</v>
      </c>
      <c r="I28" s="1954"/>
      <c r="J28" s="1954"/>
      <c r="K28" s="644"/>
    </row>
    <row r="29" spans="1:18" ht="12.95" customHeight="1" x14ac:dyDescent="0.25">
      <c r="A29" s="1962"/>
      <c r="B29" s="777">
        <f t="shared" si="1"/>
        <v>2016</v>
      </c>
      <c r="C29" s="108">
        <f t="shared" si="2"/>
        <v>8255.1342335338559</v>
      </c>
      <c r="D29" s="108">
        <f t="shared" si="3"/>
        <v>8432.6727866868077</v>
      </c>
      <c r="E29" s="96">
        <f t="shared" si="4"/>
        <v>8.9722459037378375</v>
      </c>
      <c r="F29" s="115">
        <f t="shared" si="5"/>
        <v>2016</v>
      </c>
      <c r="G29" s="114">
        <f t="shared" si="6"/>
        <v>8255.1342335338559</v>
      </c>
      <c r="H29" s="96">
        <f t="shared" si="7"/>
        <v>724.06576646614485</v>
      </c>
      <c r="I29" s="1962"/>
      <c r="J29" s="1962"/>
      <c r="K29" s="643"/>
    </row>
    <row r="30" spans="1:18" ht="12.95" customHeight="1" x14ac:dyDescent="0.25">
      <c r="A30" s="1962"/>
      <c r="B30" s="777">
        <f t="shared" si="1"/>
        <v>2017</v>
      </c>
      <c r="C30" s="108">
        <f t="shared" si="2"/>
        <v>8527.4827534189189</v>
      </c>
      <c r="D30" s="108">
        <f t="shared" si="3"/>
        <v>8733.122113124442</v>
      </c>
      <c r="E30" s="96">
        <f t="shared" si="4"/>
        <v>8.8161872759856621</v>
      </c>
      <c r="F30" s="115">
        <f t="shared" si="5"/>
        <v>2017</v>
      </c>
      <c r="G30" s="114">
        <f t="shared" si="6"/>
        <v>8527.4827534189189</v>
      </c>
      <c r="H30" s="96">
        <f t="shared" si="7"/>
        <v>451.71724658108178</v>
      </c>
      <c r="I30" s="107"/>
      <c r="J30" s="107"/>
      <c r="K30" s="644"/>
    </row>
    <row r="31" spans="1:18" ht="12.95" customHeight="1" x14ac:dyDescent="0.25">
      <c r="A31" s="1962"/>
      <c r="B31" s="107"/>
      <c r="F31" s="107"/>
      <c r="G31" s="107"/>
      <c r="H31" s="107"/>
      <c r="I31" s="107"/>
      <c r="J31" s="107"/>
      <c r="K31" s="644"/>
    </row>
    <row r="32" spans="1:18" ht="12.6" customHeight="1" x14ac:dyDescent="0.25">
      <c r="A32" s="100"/>
      <c r="B32" s="109"/>
      <c r="F32" s="107"/>
      <c r="G32" s="109"/>
      <c r="H32" s="101"/>
      <c r="I32" s="109"/>
      <c r="J32" s="101"/>
      <c r="K32" s="101"/>
    </row>
    <row r="33" spans="1:13" ht="12.6" customHeight="1" x14ac:dyDescent="0.25">
      <c r="A33" s="100"/>
      <c r="B33" s="109"/>
      <c r="F33" s="107"/>
      <c r="G33" s="109"/>
      <c r="H33" s="101"/>
      <c r="I33" s="109"/>
      <c r="J33" s="101"/>
      <c r="K33" s="101"/>
    </row>
    <row r="34" spans="1:13" ht="12.6" customHeight="1" x14ac:dyDescent="0.25">
      <c r="A34" s="100"/>
      <c r="B34" s="109"/>
      <c r="F34" s="107"/>
      <c r="G34" s="109"/>
      <c r="H34" s="101"/>
      <c r="I34" s="109"/>
      <c r="J34" s="101"/>
      <c r="K34" s="101"/>
    </row>
    <row r="35" spans="1:13" ht="12.6" customHeight="1" x14ac:dyDescent="0.25">
      <c r="A35" s="100"/>
      <c r="B35" s="109"/>
      <c r="F35" s="107"/>
      <c r="G35" s="109"/>
      <c r="H35" s="101"/>
      <c r="I35" s="109"/>
      <c r="J35" s="101"/>
      <c r="K35" s="101"/>
    </row>
    <row r="36" spans="1:13" ht="12.6" customHeight="1" x14ac:dyDescent="0.25">
      <c r="A36" s="100"/>
      <c r="B36" s="109"/>
      <c r="F36" s="107"/>
      <c r="G36" s="109"/>
      <c r="H36" s="101"/>
      <c r="I36" s="109"/>
      <c r="J36" s="101"/>
      <c r="K36" s="101"/>
    </row>
    <row r="37" spans="1:13" ht="12.6" customHeight="1" x14ac:dyDescent="0.25">
      <c r="A37" s="100"/>
      <c r="B37" s="109"/>
      <c r="F37" s="107"/>
      <c r="G37" s="109"/>
      <c r="H37" s="101"/>
      <c r="I37" s="109"/>
      <c r="J37" s="101"/>
      <c r="K37" s="101"/>
    </row>
    <row r="38" spans="1:13" ht="12.6" customHeight="1" x14ac:dyDescent="0.25">
      <c r="A38" s="100"/>
      <c r="B38" s="109"/>
      <c r="F38" s="107"/>
      <c r="G38" s="109"/>
      <c r="H38" s="101"/>
      <c r="I38" s="109"/>
      <c r="J38" s="101"/>
      <c r="K38" s="101"/>
    </row>
    <row r="39" spans="1:13" ht="12.6" customHeight="1" x14ac:dyDescent="0.25">
      <c r="A39" s="100"/>
      <c r="B39" s="109"/>
      <c r="F39" s="107"/>
      <c r="G39" s="109"/>
      <c r="H39" s="101"/>
      <c r="I39" s="109"/>
      <c r="J39" s="101"/>
      <c r="K39" s="101"/>
    </row>
    <row r="40" spans="1:13" ht="12.6" customHeight="1" x14ac:dyDescent="0.25">
      <c r="A40" s="100"/>
      <c r="B40" s="109"/>
      <c r="C40" s="109"/>
      <c r="D40" s="109"/>
      <c r="E40" s="101"/>
      <c r="F40" s="107"/>
      <c r="G40" s="109"/>
      <c r="H40" s="101"/>
      <c r="I40" s="109"/>
      <c r="J40" s="101"/>
      <c r="K40" s="101"/>
      <c r="M40" s="2039"/>
    </row>
    <row r="41" spans="1:13" ht="12.6" customHeight="1" x14ac:dyDescent="0.25">
      <c r="A41" s="100"/>
      <c r="B41" s="109"/>
      <c r="C41" s="109"/>
      <c r="D41" s="109"/>
      <c r="E41" s="101"/>
      <c r="F41" s="107"/>
      <c r="G41" s="109"/>
      <c r="H41" s="101"/>
      <c r="I41" s="109"/>
      <c r="J41" s="101"/>
      <c r="K41" s="101"/>
      <c r="M41" s="2039"/>
    </row>
    <row r="42" spans="1:13" ht="12.6" customHeight="1" x14ac:dyDescent="0.25">
      <c r="A42" s="100"/>
      <c r="B42" s="109"/>
      <c r="C42" s="109"/>
      <c r="D42" s="109"/>
      <c r="E42" s="101"/>
      <c r="F42" s="107"/>
      <c r="G42" s="109"/>
      <c r="H42" s="101"/>
      <c r="I42" s="109"/>
      <c r="J42" s="101"/>
      <c r="K42" s="101"/>
      <c r="M42" s="2039"/>
    </row>
    <row r="43" spans="1:13" ht="12.6" customHeight="1" x14ac:dyDescent="0.25">
      <c r="A43" s="100"/>
      <c r="B43" s="109"/>
      <c r="C43" s="109"/>
      <c r="D43" s="109"/>
      <c r="E43" s="101"/>
      <c r="F43" s="101"/>
      <c r="G43" s="109"/>
      <c r="H43" s="101"/>
      <c r="I43" s="109"/>
      <c r="J43" s="101"/>
      <c r="K43" s="101"/>
      <c r="M43" s="2039"/>
    </row>
    <row r="44" spans="1:13" ht="12.6" customHeight="1" x14ac:dyDescent="0.25">
      <c r="A44" s="100"/>
      <c r="B44" s="109"/>
      <c r="C44" s="109"/>
      <c r="D44" s="109"/>
      <c r="E44" s="101"/>
      <c r="F44" s="101"/>
      <c r="G44" s="109"/>
      <c r="H44" s="101"/>
      <c r="I44" s="109"/>
      <c r="J44" s="101"/>
      <c r="K44" s="101"/>
      <c r="M44" s="2039"/>
    </row>
    <row r="47" spans="1:13" ht="13.5" x14ac:dyDescent="0.25">
      <c r="C47" s="436"/>
      <c r="D47" s="436" t="str">
        <f>D6</f>
        <v>meziroční změna</v>
      </c>
    </row>
    <row r="48" spans="1:13" ht="13.5" x14ac:dyDescent="0.25">
      <c r="C48" s="436">
        <f>A8</f>
        <v>2008</v>
      </c>
      <c r="D48" s="671">
        <f>D8</f>
        <v>4.0000000000000001E-3</v>
      </c>
    </row>
    <row r="49" spans="1:12" ht="13.5" x14ac:dyDescent="0.25">
      <c r="C49" s="436">
        <f t="shared" ref="C49:C57" si="8">A9</f>
        <v>2009</v>
      </c>
      <c r="D49" s="671">
        <f t="shared" ref="D49:D57" si="9">D9</f>
        <v>-0.06</v>
      </c>
      <c r="E49" s="110"/>
    </row>
    <row r="50" spans="1:12" ht="13.5" x14ac:dyDescent="0.25">
      <c r="C50" s="436">
        <f t="shared" si="8"/>
        <v>2010</v>
      </c>
      <c r="D50" s="671">
        <f t="shared" si="9"/>
        <v>0.1</v>
      </c>
      <c r="E50" s="112"/>
    </row>
    <row r="51" spans="1:12" ht="13.5" x14ac:dyDescent="0.25">
      <c r="C51" s="436">
        <f t="shared" si="8"/>
        <v>2011</v>
      </c>
      <c r="D51" s="671">
        <f t="shared" si="9"/>
        <v>-0.1</v>
      </c>
      <c r="E51" s="112"/>
    </row>
    <row r="52" spans="1:12" ht="13.5" x14ac:dyDescent="0.25">
      <c r="C52" s="436">
        <f t="shared" si="8"/>
        <v>2012</v>
      </c>
      <c r="D52" s="671">
        <f t="shared" si="9"/>
        <v>8.9605550404244193E-3</v>
      </c>
      <c r="E52" s="112"/>
    </row>
    <row r="53" spans="1:12" ht="13.5" x14ac:dyDescent="0.25">
      <c r="C53" s="436">
        <f t="shared" si="8"/>
        <v>2013</v>
      </c>
      <c r="D53" s="671">
        <f t="shared" si="9"/>
        <v>1.4570499054088446E-2</v>
      </c>
      <c r="E53" s="112"/>
    </row>
    <row r="54" spans="1:12" ht="13.5" x14ac:dyDescent="0.25">
      <c r="C54" s="436">
        <f t="shared" si="8"/>
        <v>2014</v>
      </c>
      <c r="D54" s="671">
        <f t="shared" si="9"/>
        <v>-0.1204135914399613</v>
      </c>
      <c r="E54" s="112"/>
    </row>
    <row r="55" spans="1:12" ht="13.5" x14ac:dyDescent="0.25">
      <c r="C55" s="436">
        <f t="shared" si="8"/>
        <v>2015</v>
      </c>
      <c r="D55" s="671">
        <f t="shared" si="9"/>
        <v>4.4934294270935982E-2</v>
      </c>
      <c r="E55" s="112"/>
    </row>
    <row r="56" spans="1:12" ht="13.5" x14ac:dyDescent="0.25">
      <c r="C56" s="436">
        <f t="shared" si="8"/>
        <v>2016</v>
      </c>
      <c r="D56" s="671">
        <f t="shared" si="9"/>
        <v>8.5121800711963222E-2</v>
      </c>
      <c r="E56" s="112"/>
    </row>
    <row r="57" spans="1:12" ht="13.5" x14ac:dyDescent="0.25">
      <c r="C57" s="436">
        <f t="shared" si="8"/>
        <v>2017</v>
      </c>
      <c r="D57" s="671">
        <f t="shared" si="9"/>
        <v>3.2991410215806531E-2</v>
      </c>
      <c r="E57" s="112"/>
    </row>
    <row r="58" spans="1:12" ht="13.5" x14ac:dyDescent="0.25">
      <c r="D58" s="670"/>
      <c r="E58" s="112"/>
    </row>
    <row r="59" spans="1:12" ht="13.5" x14ac:dyDescent="0.25">
      <c r="A59" s="276"/>
      <c r="B59" s="276"/>
      <c r="C59" s="100"/>
      <c r="D59" s="85"/>
      <c r="E59" s="85"/>
      <c r="F59" s="276"/>
      <c r="G59" s="276"/>
      <c r="H59" s="276"/>
      <c r="I59" s="276"/>
      <c r="J59" s="276"/>
      <c r="K59" s="276"/>
      <c r="L59" s="276"/>
    </row>
    <row r="60" spans="1:12" x14ac:dyDescent="0.2">
      <c r="A60" s="276"/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</row>
    <row r="62" spans="1:12" ht="10.5" customHeight="1" x14ac:dyDescent="0.2"/>
  </sheetData>
  <mergeCells count="14">
    <mergeCell ref="A2:H2"/>
    <mergeCell ref="I2:L2"/>
    <mergeCell ref="B5:D5"/>
    <mergeCell ref="E5:G5"/>
    <mergeCell ref="H5:K5"/>
    <mergeCell ref="B4:K4"/>
    <mergeCell ref="M40:M44"/>
    <mergeCell ref="A28:A31"/>
    <mergeCell ref="I28:J28"/>
    <mergeCell ref="I29:J29"/>
    <mergeCell ref="O5:Q5"/>
    <mergeCell ref="A5:A7"/>
    <mergeCell ref="B6:C6"/>
    <mergeCell ref="E6:F6"/>
  </mergeCells>
  <pageMargins left="0.6692913385826772" right="0.19685039370078741" top="0.31496062992125984" bottom="0.19685039370078741" header="0.23622047244094491" footer="0.15748031496062992"/>
  <pageSetup paperSize="9" firstPageNumber="6" orientation="portrait" useFirstPageNumber="1" r:id="rId1"/>
  <headerFooter scaleWithDoc="0"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1"/>
  <sheetViews>
    <sheetView view="pageBreakPreview" zoomScaleNormal="100" zoomScaleSheetLayoutView="100" workbookViewId="0"/>
  </sheetViews>
  <sheetFormatPr defaultRowHeight="12.75" x14ac:dyDescent="0.25"/>
  <cols>
    <col min="1" max="1" width="9.85546875" style="116" customWidth="1"/>
    <col min="2" max="13" width="10.7109375" style="117" customWidth="1"/>
    <col min="14" max="14" width="1.7109375" style="116" customWidth="1"/>
    <col min="15" max="16" width="9.140625" style="951"/>
    <col min="17" max="17" width="9.140625" style="951" customWidth="1"/>
    <col min="18" max="18" width="2.85546875" style="1677" customWidth="1"/>
    <col min="19" max="16384" width="9.140625" style="116"/>
  </cols>
  <sheetData>
    <row r="1" spans="1:24" ht="13.5" x14ac:dyDescent="0.25">
      <c r="O1" s="943"/>
      <c r="P1" s="943"/>
      <c r="Q1" s="943"/>
    </row>
    <row r="2" spans="1:24" ht="20.100000000000001" customHeight="1" thickBot="1" x14ac:dyDescent="0.3">
      <c r="A2" s="2069" t="s">
        <v>561</v>
      </c>
      <c r="B2" s="2069"/>
      <c r="C2" s="2069"/>
      <c r="D2" s="2069"/>
      <c r="E2" s="2069"/>
      <c r="F2" s="2069"/>
      <c r="G2" s="2069"/>
      <c r="H2" s="2069"/>
      <c r="I2" s="2069"/>
      <c r="J2" s="2069"/>
      <c r="K2" s="2069"/>
      <c r="L2" s="2069"/>
      <c r="M2" s="2045" t="s">
        <v>74</v>
      </c>
      <c r="N2" s="2045"/>
      <c r="O2" s="943"/>
      <c r="P2" s="943"/>
      <c r="Q2" s="943"/>
    </row>
    <row r="3" spans="1:24" ht="10.5" customHeight="1" x14ac:dyDescent="0.25">
      <c r="A3" s="2059"/>
      <c r="B3" s="2059"/>
      <c r="C3" s="2059"/>
      <c r="D3" s="2059"/>
      <c r="E3" s="2059"/>
      <c r="F3" s="2059"/>
      <c r="G3" s="2059"/>
      <c r="H3" s="2059"/>
      <c r="I3" s="2059"/>
      <c r="J3" s="2059"/>
      <c r="K3" s="2059"/>
      <c r="L3" s="2059"/>
      <c r="M3" s="2059"/>
      <c r="N3" s="119"/>
      <c r="O3" s="943"/>
      <c r="P3" s="943"/>
      <c r="Q3" s="943"/>
    </row>
    <row r="4" spans="1:24" ht="15.75" customHeight="1" x14ac:dyDescent="0.25">
      <c r="B4" s="2060" t="s">
        <v>392</v>
      </c>
      <c r="C4" s="2061"/>
      <c r="D4" s="2061"/>
      <c r="E4" s="2061"/>
      <c r="F4" s="2061"/>
      <c r="G4" s="2062"/>
      <c r="H4" s="2061" t="s">
        <v>393</v>
      </c>
      <c r="I4" s="2061"/>
      <c r="J4" s="2061"/>
      <c r="K4" s="2061"/>
      <c r="L4" s="2061"/>
      <c r="M4" s="2063"/>
      <c r="N4" s="119"/>
      <c r="O4" s="943"/>
      <c r="P4" s="943"/>
      <c r="Q4" s="943"/>
    </row>
    <row r="5" spans="1:24" ht="15" customHeight="1" x14ac:dyDescent="0.25">
      <c r="A5" s="120"/>
      <c r="B5" s="2070">
        <v>2017</v>
      </c>
      <c r="C5" s="2071"/>
      <c r="D5" s="2072"/>
      <c r="E5" s="2055">
        <f>B5-1</f>
        <v>2016</v>
      </c>
      <c r="F5" s="2056"/>
      <c r="G5" s="2056"/>
      <c r="H5" s="2073">
        <f>B5</f>
        <v>2017</v>
      </c>
      <c r="I5" s="2071"/>
      <c r="J5" s="2072"/>
      <c r="K5" s="2055">
        <f>E5</f>
        <v>2016</v>
      </c>
      <c r="L5" s="2056"/>
      <c r="M5" s="2057"/>
      <c r="N5" s="672"/>
      <c r="O5" s="943"/>
      <c r="P5" s="944" t="s">
        <v>54</v>
      </c>
      <c r="Q5" s="944" t="s">
        <v>55</v>
      </c>
      <c r="T5" s="121"/>
      <c r="U5" s="121"/>
    </row>
    <row r="6" spans="1:24" ht="20.25" customHeight="1" x14ac:dyDescent="0.25">
      <c r="A6" s="120"/>
      <c r="B6" s="2064"/>
      <c r="C6" s="2065"/>
      <c r="D6" s="128" t="s">
        <v>66</v>
      </c>
      <c r="E6" s="2066"/>
      <c r="F6" s="2067"/>
      <c r="G6" s="842" t="s">
        <v>66</v>
      </c>
      <c r="H6" s="2068"/>
      <c r="I6" s="2065"/>
      <c r="J6" s="171" t="s">
        <v>66</v>
      </c>
      <c r="K6" s="2066"/>
      <c r="L6" s="2067"/>
      <c r="M6" s="843" t="s">
        <v>66</v>
      </c>
      <c r="N6" s="672"/>
      <c r="O6" s="945">
        <v>42736</v>
      </c>
      <c r="P6" s="946">
        <v>39.578944942835477</v>
      </c>
      <c r="Q6" s="947">
        <v>-5.0999999999999996</v>
      </c>
      <c r="S6" s="123"/>
      <c r="T6" s="124"/>
      <c r="U6" s="125"/>
      <c r="X6" s="124"/>
    </row>
    <row r="7" spans="1:24" ht="12.75" customHeight="1" x14ac:dyDescent="0.25">
      <c r="A7" s="126" t="str">
        <f>'12'!A7</f>
        <v>období</v>
      </c>
      <c r="B7" s="757" t="s">
        <v>424</v>
      </c>
      <c r="C7" s="841" t="s">
        <v>62</v>
      </c>
      <c r="D7" s="146" t="s">
        <v>696</v>
      </c>
      <c r="E7" s="675" t="s">
        <v>391</v>
      </c>
      <c r="F7" s="673" t="s">
        <v>62</v>
      </c>
      <c r="G7" s="674" t="s">
        <v>696</v>
      </c>
      <c r="H7" s="769" t="s">
        <v>424</v>
      </c>
      <c r="I7" s="841" t="s">
        <v>62</v>
      </c>
      <c r="J7" s="770" t="s">
        <v>696</v>
      </c>
      <c r="K7" s="675" t="s">
        <v>391</v>
      </c>
      <c r="L7" s="673" t="s">
        <v>62</v>
      </c>
      <c r="M7" s="679" t="s">
        <v>696</v>
      </c>
      <c r="N7" s="683"/>
      <c r="O7" s="945">
        <v>42737</v>
      </c>
      <c r="P7" s="946">
        <v>45.682125046060321</v>
      </c>
      <c r="Q7" s="947">
        <v>-3.3</v>
      </c>
      <c r="S7" s="123"/>
      <c r="T7" s="124"/>
      <c r="U7" s="125"/>
      <c r="X7" s="124"/>
    </row>
    <row r="8" spans="1:24" ht="12" customHeight="1" x14ac:dyDescent="0.25">
      <c r="A8" s="134" t="str">
        <f>'12'!A8</f>
        <v>leden</v>
      </c>
      <c r="B8" s="1287">
        <v>54.886108595098101</v>
      </c>
      <c r="C8" s="1288">
        <v>585.93818417870966</v>
      </c>
      <c r="D8" s="127">
        <v>-11.5</v>
      </c>
      <c r="E8" s="677">
        <v>49.288893022251862</v>
      </c>
      <c r="F8" s="677">
        <v>525.63792570967735</v>
      </c>
      <c r="G8" s="766">
        <v>-8.8000000000000007</v>
      </c>
      <c r="H8" s="1292">
        <v>37.9260077860677</v>
      </c>
      <c r="I8" s="1288">
        <v>404.9528021787097</v>
      </c>
      <c r="J8" s="771">
        <v>-1.4</v>
      </c>
      <c r="K8" s="684">
        <v>27.285372578163464</v>
      </c>
      <c r="L8" s="676">
        <v>291.1021987096774</v>
      </c>
      <c r="M8" s="680">
        <v>5.5</v>
      </c>
      <c r="N8" s="672"/>
      <c r="O8" s="945">
        <v>42738</v>
      </c>
      <c r="P8" s="946">
        <v>42.294086666028321</v>
      </c>
      <c r="Q8" s="947">
        <v>-1.1000000000000001</v>
      </c>
      <c r="S8" s="123"/>
      <c r="T8" s="124"/>
      <c r="U8" s="125"/>
      <c r="X8" s="124"/>
    </row>
    <row r="9" spans="1:24" ht="12" customHeight="1" x14ac:dyDescent="0.25">
      <c r="A9" s="134" t="str">
        <f>'12'!A9</f>
        <v>únor</v>
      </c>
      <c r="B9" s="1289">
        <v>46.445680672516012</v>
      </c>
      <c r="C9" s="129">
        <v>495.56167936332139</v>
      </c>
      <c r="D9" s="130">
        <v>-4.4000000000000004</v>
      </c>
      <c r="E9" s="677">
        <v>35.691884946608823</v>
      </c>
      <c r="F9" s="677">
        <v>380.71099682068973</v>
      </c>
      <c r="G9" s="766">
        <v>1.6</v>
      </c>
      <c r="H9" s="1293">
        <v>27.993366334471432</v>
      </c>
      <c r="I9" s="129">
        <v>298.7376243633214</v>
      </c>
      <c r="J9" s="772">
        <v>9.5</v>
      </c>
      <c r="K9" s="685">
        <v>25.607377176492886</v>
      </c>
      <c r="L9" s="677">
        <v>273.17334482068969</v>
      </c>
      <c r="M9" s="681">
        <v>10.199999999999999</v>
      </c>
      <c r="N9" s="672"/>
      <c r="O9" s="945">
        <v>42739</v>
      </c>
      <c r="P9" s="946">
        <v>41.22904468366589</v>
      </c>
      <c r="Q9" s="947">
        <v>0</v>
      </c>
      <c r="S9" s="123"/>
      <c r="T9" s="124"/>
      <c r="U9" s="125"/>
      <c r="X9" s="124"/>
    </row>
    <row r="10" spans="1:24" ht="12" customHeight="1" x14ac:dyDescent="0.25">
      <c r="A10" s="126" t="str">
        <f>'12'!A10</f>
        <v>březen</v>
      </c>
      <c r="B10" s="1290">
        <v>32.408470185623251</v>
      </c>
      <c r="C10" s="1291">
        <v>345.87727190322585</v>
      </c>
      <c r="D10" s="131">
        <v>3</v>
      </c>
      <c r="E10" s="678">
        <v>36.338653416809095</v>
      </c>
      <c r="F10" s="678">
        <v>388.34256848387099</v>
      </c>
      <c r="G10" s="767">
        <v>-0.3</v>
      </c>
      <c r="H10" s="1294">
        <v>16.663706120543033</v>
      </c>
      <c r="I10" s="1291">
        <v>177.89706787272686</v>
      </c>
      <c r="J10" s="773">
        <v>12.8</v>
      </c>
      <c r="K10" s="686">
        <v>20.577156178087421</v>
      </c>
      <c r="L10" s="678">
        <v>219.93428748387097</v>
      </c>
      <c r="M10" s="682">
        <v>6.3</v>
      </c>
      <c r="N10" s="672"/>
      <c r="O10" s="945">
        <v>42740</v>
      </c>
      <c r="P10" s="946">
        <v>47.280801117822215</v>
      </c>
      <c r="Q10" s="947">
        <v>-6</v>
      </c>
      <c r="S10" s="123"/>
      <c r="T10" s="124"/>
      <c r="U10" s="125"/>
      <c r="X10" s="124"/>
    </row>
    <row r="11" spans="1:24" ht="12" customHeight="1" x14ac:dyDescent="0.25">
      <c r="A11" s="134" t="str">
        <f>'12'!A11</f>
        <v>duben</v>
      </c>
      <c r="B11" s="1287">
        <v>31.528864331500799</v>
      </c>
      <c r="C11" s="1288">
        <v>336.9701557279667</v>
      </c>
      <c r="D11" s="127">
        <v>1.1000000000000001</v>
      </c>
      <c r="E11" s="676">
        <v>26.636064242752536</v>
      </c>
      <c r="F11" s="676">
        <v>285.01158068666666</v>
      </c>
      <c r="G11" s="768">
        <v>2.7</v>
      </c>
      <c r="H11" s="1292">
        <v>12.914201111614561</v>
      </c>
      <c r="I11" s="1288">
        <v>138.04476172796666</v>
      </c>
      <c r="J11" s="771">
        <v>13.8</v>
      </c>
      <c r="K11" s="684">
        <v>15.161104430592639</v>
      </c>
      <c r="L11" s="676">
        <v>162.23311168666666</v>
      </c>
      <c r="M11" s="680">
        <v>15.1</v>
      </c>
      <c r="N11" s="672"/>
      <c r="O11" s="945">
        <v>42741</v>
      </c>
      <c r="P11" s="946">
        <v>50.739636446154215</v>
      </c>
      <c r="Q11" s="947">
        <v>-10.4</v>
      </c>
      <c r="S11" s="123"/>
      <c r="T11" s="124"/>
      <c r="U11" s="125"/>
      <c r="X11" s="124"/>
    </row>
    <row r="12" spans="1:24" ht="12" customHeight="1" x14ac:dyDescent="0.25">
      <c r="A12" s="134" t="str">
        <f>'12'!A12</f>
        <v>květen</v>
      </c>
      <c r="B12" s="1289">
        <v>22.468749241411775</v>
      </c>
      <c r="C12" s="129">
        <v>240.08736739038707</v>
      </c>
      <c r="D12" s="130">
        <v>3.6</v>
      </c>
      <c r="E12" s="677">
        <v>20.525969428787658</v>
      </c>
      <c r="F12" s="677">
        <v>220.05494588709675</v>
      </c>
      <c r="G12" s="766">
        <v>7.7</v>
      </c>
      <c r="H12" s="1293">
        <v>9.3971368295736859</v>
      </c>
      <c r="I12" s="129">
        <v>100.4336633903871</v>
      </c>
      <c r="J12" s="772">
        <v>18.7</v>
      </c>
      <c r="K12" s="685">
        <v>8.8632108032867301</v>
      </c>
      <c r="L12" s="677">
        <v>95.047970887096767</v>
      </c>
      <c r="M12" s="681">
        <v>19.899999999999999</v>
      </c>
      <c r="N12" s="672"/>
      <c r="O12" s="945">
        <v>42742</v>
      </c>
      <c r="P12" s="946">
        <v>48.506921645880432</v>
      </c>
      <c r="Q12" s="947">
        <v>-11.8</v>
      </c>
      <c r="S12" s="123"/>
      <c r="T12" s="124"/>
      <c r="U12" s="125"/>
      <c r="X12" s="124"/>
    </row>
    <row r="13" spans="1:24" ht="12" customHeight="1" x14ac:dyDescent="0.25">
      <c r="A13" s="126" t="str">
        <f>'12'!A13</f>
        <v>červen</v>
      </c>
      <c r="B13" s="1290">
        <v>13.754760822558547</v>
      </c>
      <c r="C13" s="1291">
        <v>146.97744833473334</v>
      </c>
      <c r="D13" s="131">
        <v>19.3</v>
      </c>
      <c r="E13" s="678">
        <v>12.584260417329359</v>
      </c>
      <c r="F13" s="678">
        <v>135.26077646666667</v>
      </c>
      <c r="G13" s="767">
        <v>15.6</v>
      </c>
      <c r="H13" s="1294">
        <v>8.2877401260625394</v>
      </c>
      <c r="I13" s="1291">
        <v>88.600389334733336</v>
      </c>
      <c r="J13" s="773">
        <v>21.4</v>
      </c>
      <c r="K13" s="686">
        <v>8.6175030718070182</v>
      </c>
      <c r="L13" s="678">
        <v>92.59869346666666</v>
      </c>
      <c r="M13" s="682">
        <v>17.7</v>
      </c>
      <c r="N13" s="672"/>
      <c r="O13" s="945">
        <v>42743</v>
      </c>
      <c r="P13" s="946">
        <v>47.042336923918477</v>
      </c>
      <c r="Q13" s="947">
        <v>-7.8</v>
      </c>
      <c r="S13" s="123"/>
      <c r="T13" s="124"/>
      <c r="U13" s="125"/>
      <c r="X13" s="124"/>
    </row>
    <row r="14" spans="1:24" ht="12" customHeight="1" x14ac:dyDescent="0.25">
      <c r="A14" s="134" t="str">
        <f>'12'!A14</f>
        <v>červenec</v>
      </c>
      <c r="B14" s="1287">
        <v>14.139373374500213</v>
      </c>
      <c r="C14" s="1288">
        <v>150.93564847703229</v>
      </c>
      <c r="D14" s="127">
        <v>13.8</v>
      </c>
      <c r="E14" s="676">
        <v>12.844611432593446</v>
      </c>
      <c r="F14" s="676">
        <v>137.5810663096774</v>
      </c>
      <c r="G14" s="768">
        <v>12.4</v>
      </c>
      <c r="H14" s="1292">
        <v>7.8055585825826057</v>
      </c>
      <c r="I14" s="1288">
        <v>83.327873477032256</v>
      </c>
      <c r="J14" s="771">
        <v>19.5</v>
      </c>
      <c r="K14" s="684">
        <v>7.1494485742285718</v>
      </c>
      <c r="L14" s="676">
        <v>76.604392309677422</v>
      </c>
      <c r="M14" s="680">
        <v>21</v>
      </c>
      <c r="N14" s="672"/>
      <c r="O14" s="945">
        <v>42744</v>
      </c>
      <c r="P14" s="946">
        <v>49.251644091997029</v>
      </c>
      <c r="Q14" s="947">
        <v>-5.3</v>
      </c>
      <c r="S14" s="123"/>
      <c r="T14" s="124"/>
      <c r="U14" s="125"/>
      <c r="X14" s="124"/>
    </row>
    <row r="15" spans="1:24" ht="12" customHeight="1" x14ac:dyDescent="0.25">
      <c r="A15" s="134" t="str">
        <f>'12'!A15</f>
        <v>srpen</v>
      </c>
      <c r="B15" s="1289">
        <v>13.419884103970487</v>
      </c>
      <c r="C15" s="129">
        <v>142.96521922545162</v>
      </c>
      <c r="D15" s="130">
        <v>13.2</v>
      </c>
      <c r="E15" s="677">
        <v>13.608466003931655</v>
      </c>
      <c r="F15" s="677">
        <v>145.93264243870968</v>
      </c>
      <c r="G15" s="766">
        <v>15.5</v>
      </c>
      <c r="H15" s="1293">
        <v>7.2249207554083377</v>
      </c>
      <c r="I15" s="129">
        <v>77.011085225451623</v>
      </c>
      <c r="J15" s="772">
        <v>22.7</v>
      </c>
      <c r="K15" s="685">
        <v>7.347996185072776</v>
      </c>
      <c r="L15" s="677">
        <v>78.739011438709667</v>
      </c>
      <c r="M15" s="681">
        <v>16.399999999999999</v>
      </c>
      <c r="N15" s="672"/>
      <c r="O15" s="945">
        <v>42745</v>
      </c>
      <c r="P15" s="946">
        <v>51.995614436617075</v>
      </c>
      <c r="Q15" s="947">
        <v>-9</v>
      </c>
      <c r="S15" s="123"/>
      <c r="T15" s="124"/>
      <c r="U15" s="125"/>
      <c r="X15" s="124"/>
    </row>
    <row r="16" spans="1:24" ht="12" customHeight="1" x14ac:dyDescent="0.25">
      <c r="A16" s="126" t="str">
        <f>'12'!A16</f>
        <v>září</v>
      </c>
      <c r="B16" s="1290">
        <v>21.829451333880407</v>
      </c>
      <c r="C16" s="1291">
        <v>233.09596117193337</v>
      </c>
      <c r="D16" s="131">
        <v>9.8000000000000007</v>
      </c>
      <c r="E16" s="678">
        <v>16.827523511546527</v>
      </c>
      <c r="F16" s="678">
        <v>180.27029551666669</v>
      </c>
      <c r="G16" s="767">
        <v>11.9</v>
      </c>
      <c r="H16" s="1294">
        <v>9.0461063131957058</v>
      </c>
      <c r="I16" s="1291">
        <v>96.627653171933346</v>
      </c>
      <c r="J16" s="773">
        <v>12.1</v>
      </c>
      <c r="K16" s="686">
        <v>8.3563742903783496</v>
      </c>
      <c r="L16" s="678">
        <v>89.570876516666672</v>
      </c>
      <c r="M16" s="682">
        <v>20.2</v>
      </c>
      <c r="N16" s="672"/>
      <c r="O16" s="945">
        <v>42746</v>
      </c>
      <c r="P16" s="946">
        <v>50.829635811926771</v>
      </c>
      <c r="Q16" s="947">
        <v>-7.4</v>
      </c>
      <c r="R16" s="2058"/>
      <c r="S16" s="123"/>
      <c r="T16" s="124"/>
      <c r="U16" s="125"/>
      <c r="X16" s="124"/>
    </row>
    <row r="17" spans="1:24" ht="12" customHeight="1" x14ac:dyDescent="0.25">
      <c r="A17" s="134" t="str">
        <f>'12'!A17</f>
        <v>říjen</v>
      </c>
      <c r="B17" s="1287">
        <v>29.443041226558663</v>
      </c>
      <c r="C17" s="1288">
        <v>313.72523115509432</v>
      </c>
      <c r="D17" s="127">
        <v>4.7</v>
      </c>
      <c r="E17" s="676">
        <v>30.3341209282577</v>
      </c>
      <c r="F17" s="676">
        <v>323.7567038387096</v>
      </c>
      <c r="G17" s="768">
        <v>6</v>
      </c>
      <c r="H17" s="1292">
        <v>15.859245524941235</v>
      </c>
      <c r="I17" s="1288">
        <v>169.01025118557416</v>
      </c>
      <c r="J17" s="771">
        <v>12.5</v>
      </c>
      <c r="K17" s="684">
        <v>13.717407013772153</v>
      </c>
      <c r="L17" s="676">
        <v>146.43684183870968</v>
      </c>
      <c r="M17" s="680">
        <v>15.9</v>
      </c>
      <c r="N17" s="672"/>
      <c r="O17" s="945">
        <v>42747</v>
      </c>
      <c r="P17" s="946">
        <v>43.612045645635149</v>
      </c>
      <c r="Q17" s="947">
        <v>0.6</v>
      </c>
      <c r="R17" s="2058"/>
      <c r="S17" s="123"/>
      <c r="T17" s="124"/>
      <c r="U17" s="125"/>
      <c r="X17" s="124"/>
    </row>
    <row r="18" spans="1:24" ht="12" customHeight="1" x14ac:dyDescent="0.25">
      <c r="A18" s="134" t="str">
        <f>'12'!A18</f>
        <v>listopad</v>
      </c>
      <c r="B18" s="1289">
        <v>38.630258231123364</v>
      </c>
      <c r="C18" s="129">
        <v>411.78762900088782</v>
      </c>
      <c r="D18" s="130">
        <v>0</v>
      </c>
      <c r="E18" s="677">
        <v>42.397125840796427</v>
      </c>
      <c r="F18" s="677">
        <v>452.77708417333338</v>
      </c>
      <c r="G18" s="766">
        <v>-1.9</v>
      </c>
      <c r="H18" s="1293">
        <v>24.77184623032711</v>
      </c>
      <c r="I18" s="129">
        <v>264.07268246066661</v>
      </c>
      <c r="J18" s="772">
        <v>5.2</v>
      </c>
      <c r="K18" s="685">
        <v>25.170814265522448</v>
      </c>
      <c r="L18" s="677">
        <v>268.86611417333336</v>
      </c>
      <c r="M18" s="681">
        <v>7.6</v>
      </c>
      <c r="N18" s="672"/>
      <c r="O18" s="945">
        <v>42748</v>
      </c>
      <c r="P18" s="946">
        <v>40.971163769777718</v>
      </c>
      <c r="Q18" s="947">
        <v>0.8</v>
      </c>
      <c r="R18" s="2058"/>
      <c r="S18" s="123"/>
      <c r="T18" s="124"/>
      <c r="U18" s="125"/>
      <c r="X18" s="124"/>
    </row>
    <row r="19" spans="1:24" ht="12" customHeight="1" x14ac:dyDescent="0.25">
      <c r="A19" s="126" t="str">
        <f>'12'!A19</f>
        <v>prosinec</v>
      </c>
      <c r="B19" s="1290">
        <v>44.007256154655437</v>
      </c>
      <c r="C19" s="1291">
        <v>469.05516523912905</v>
      </c>
      <c r="D19" s="131">
        <v>-3.2</v>
      </c>
      <c r="E19" s="678">
        <v>45.924287208840511</v>
      </c>
      <c r="F19" s="678">
        <v>491.09953314193547</v>
      </c>
      <c r="G19" s="767">
        <v>-4.4000000000000004</v>
      </c>
      <c r="H19" s="1294">
        <v>25.849147557069692</v>
      </c>
      <c r="I19" s="1291">
        <v>275.55768423912906</v>
      </c>
      <c r="J19" s="773">
        <v>5.8</v>
      </c>
      <c r="K19" s="686">
        <v>28.076577877032896</v>
      </c>
      <c r="L19" s="678">
        <v>300.38521314193548</v>
      </c>
      <c r="M19" s="682">
        <v>5.7</v>
      </c>
      <c r="N19" s="683"/>
      <c r="O19" s="945">
        <v>42749</v>
      </c>
      <c r="P19" s="946">
        <v>37.9260077860677</v>
      </c>
      <c r="Q19" s="947">
        <v>-1.4</v>
      </c>
      <c r="R19" s="2058"/>
      <c r="S19" s="123"/>
      <c r="T19" s="124"/>
      <c r="U19" s="125"/>
      <c r="X19" s="124"/>
    </row>
    <row r="20" spans="1:24" ht="12" customHeight="1" x14ac:dyDescent="0.25">
      <c r="A20" s="844" t="s">
        <v>1</v>
      </c>
      <c r="B20" s="1287">
        <v>54.886108595098101</v>
      </c>
      <c r="C20" s="1288">
        <v>585.93818417870966</v>
      </c>
      <c r="D20" s="127">
        <v>-11.5</v>
      </c>
      <c r="E20" s="676">
        <v>49.288893022251862</v>
      </c>
      <c r="F20" s="676">
        <v>525.63792570967735</v>
      </c>
      <c r="G20" s="768">
        <v>-8.8000000000000007</v>
      </c>
      <c r="H20" s="1292">
        <v>7.2249207554083377</v>
      </c>
      <c r="I20" s="1288">
        <v>77.011085225451623</v>
      </c>
      <c r="J20" s="771">
        <v>22.7</v>
      </c>
      <c r="K20" s="684">
        <v>7.1494485742285718</v>
      </c>
      <c r="L20" s="676">
        <v>76.604392309677422</v>
      </c>
      <c r="M20" s="680">
        <v>21</v>
      </c>
      <c r="N20" s="672"/>
      <c r="O20" s="945">
        <v>42750</v>
      </c>
      <c r="P20" s="946">
        <v>39.275688593196016</v>
      </c>
      <c r="Q20" s="947">
        <v>-2.9</v>
      </c>
      <c r="R20" s="2058"/>
      <c r="S20" s="123"/>
      <c r="T20" s="124"/>
      <c r="U20" s="125"/>
      <c r="X20" s="124"/>
    </row>
    <row r="21" spans="1:24" ht="12" customHeight="1" x14ac:dyDescent="0.25">
      <c r="A21" s="128"/>
      <c r="B21" s="129"/>
      <c r="C21" s="129"/>
      <c r="D21" s="132"/>
      <c r="E21" s="129"/>
      <c r="F21" s="129"/>
      <c r="G21" s="132"/>
      <c r="H21" s="129"/>
      <c r="I21" s="129"/>
      <c r="J21" s="132"/>
      <c r="K21" s="129"/>
      <c r="L21" s="129"/>
      <c r="M21" s="132"/>
      <c r="N21" s="672"/>
      <c r="O21" s="945">
        <v>42751</v>
      </c>
      <c r="P21" s="946">
        <v>47.604631609224157</v>
      </c>
      <c r="Q21" s="947">
        <v>-4.9000000000000004</v>
      </c>
      <c r="R21" s="1678"/>
      <c r="S21" s="123"/>
      <c r="T21" s="124"/>
      <c r="U21" s="125"/>
      <c r="X21" s="124"/>
    </row>
    <row r="22" spans="1:24" ht="12" customHeight="1" x14ac:dyDescent="0.25">
      <c r="A22" s="128"/>
      <c r="B22" s="129"/>
      <c r="C22" s="129"/>
      <c r="D22" s="132"/>
      <c r="E22" s="129"/>
      <c r="F22" s="129"/>
      <c r="G22" s="132"/>
      <c r="H22" s="129"/>
      <c r="I22" s="129"/>
      <c r="J22" s="132"/>
      <c r="K22" s="129"/>
      <c r="L22" s="129"/>
      <c r="M22" s="132"/>
      <c r="O22" s="945">
        <v>42752</v>
      </c>
      <c r="P22" s="946">
        <v>48.763168136318242</v>
      </c>
      <c r="Q22" s="947">
        <v>-4.9000000000000004</v>
      </c>
      <c r="R22" s="1678"/>
      <c r="S22" s="123"/>
      <c r="T22" s="124"/>
      <c r="U22" s="125"/>
      <c r="X22" s="124"/>
    </row>
    <row r="23" spans="1:24" ht="12" customHeight="1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O23" s="945">
        <v>42753</v>
      </c>
      <c r="P23" s="946">
        <v>50.914353799852158</v>
      </c>
      <c r="Q23" s="947">
        <v>-7.9</v>
      </c>
      <c r="S23" s="123"/>
      <c r="T23" s="124"/>
      <c r="U23" s="125"/>
      <c r="X23" s="124"/>
    </row>
    <row r="24" spans="1:24" ht="12" customHeight="1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>
        <f>B5</f>
        <v>2017</v>
      </c>
      <c r="K24" s="133">
        <f>E5</f>
        <v>2016</v>
      </c>
      <c r="M24" s="133"/>
      <c r="O24" s="945">
        <v>42754</v>
      </c>
      <c r="P24" s="946">
        <v>54.886108595098101</v>
      </c>
      <c r="Q24" s="947">
        <v>-11.5</v>
      </c>
      <c r="S24" s="123"/>
      <c r="T24" s="124"/>
      <c r="U24" s="125"/>
      <c r="X24" s="124"/>
    </row>
    <row r="25" spans="1:24" ht="12" customHeight="1" x14ac:dyDescent="0.25">
      <c r="A25" s="133"/>
      <c r="B25" s="133"/>
      <c r="C25" s="133"/>
      <c r="D25" s="133"/>
      <c r="E25" s="133"/>
      <c r="F25" s="133"/>
      <c r="G25" s="133"/>
      <c r="H25" s="133"/>
      <c r="I25" s="133" t="str">
        <f t="shared" ref="I25:I36" si="0">A8</f>
        <v>leden</v>
      </c>
      <c r="J25" s="615">
        <f t="shared" ref="J25:J36" si="1">B8</f>
        <v>54.886108595098101</v>
      </c>
      <c r="K25" s="615">
        <f>E8</f>
        <v>49.288893022251862</v>
      </c>
      <c r="L25" s="615"/>
      <c r="M25" s="133"/>
      <c r="O25" s="945">
        <v>42755</v>
      </c>
      <c r="P25" s="946">
        <v>52.420924068072871</v>
      </c>
      <c r="Q25" s="947">
        <v>-7.9</v>
      </c>
      <c r="S25" s="123"/>
      <c r="T25" s="124"/>
      <c r="U25" s="125"/>
      <c r="X25" s="124"/>
    </row>
    <row r="26" spans="1:24" ht="12" customHeight="1" x14ac:dyDescent="0.25">
      <c r="A26" s="133"/>
      <c r="B26" s="133"/>
      <c r="C26" s="133"/>
      <c r="D26" s="133"/>
      <c r="E26" s="133"/>
      <c r="F26" s="133"/>
      <c r="G26" s="133"/>
      <c r="H26" s="133"/>
      <c r="I26" s="133" t="str">
        <f t="shared" si="0"/>
        <v>únor</v>
      </c>
      <c r="J26" s="615">
        <f t="shared" si="1"/>
        <v>46.445680672516012</v>
      </c>
      <c r="K26" s="615">
        <f t="shared" ref="K26:K35" si="2">E9</f>
        <v>35.691884946608823</v>
      </c>
      <c r="L26" s="615"/>
      <c r="M26" s="133"/>
      <c r="O26" s="945">
        <v>42756</v>
      </c>
      <c r="P26" s="946">
        <v>46.317202685997891</v>
      </c>
      <c r="Q26" s="947">
        <v>-6.4</v>
      </c>
      <c r="S26" s="123"/>
      <c r="T26" s="124"/>
      <c r="U26" s="125"/>
      <c r="X26" s="124"/>
    </row>
    <row r="27" spans="1:24" ht="12" customHeight="1" x14ac:dyDescent="0.25">
      <c r="A27" s="133"/>
      <c r="B27" s="133"/>
      <c r="C27" s="133"/>
      <c r="D27" s="133"/>
      <c r="E27" s="133"/>
      <c r="F27" s="133"/>
      <c r="G27" s="133"/>
      <c r="H27" s="133"/>
      <c r="I27" s="133" t="str">
        <f t="shared" si="0"/>
        <v>březen</v>
      </c>
      <c r="J27" s="615">
        <f t="shared" si="1"/>
        <v>32.408470185623251</v>
      </c>
      <c r="K27" s="615">
        <f t="shared" si="2"/>
        <v>36.338653416809095</v>
      </c>
      <c r="L27" s="615"/>
      <c r="M27" s="133"/>
      <c r="O27" s="945">
        <v>42757</v>
      </c>
      <c r="P27" s="946">
        <v>45.246528958579553</v>
      </c>
      <c r="Q27" s="947">
        <v>-5.9</v>
      </c>
      <c r="S27" s="123"/>
      <c r="T27" s="124"/>
      <c r="U27" s="125"/>
      <c r="X27" s="124"/>
    </row>
    <row r="28" spans="1:24" ht="12" customHeight="1" x14ac:dyDescent="0.25">
      <c r="A28" s="133"/>
      <c r="B28" s="133"/>
      <c r="C28" s="133"/>
      <c r="D28" s="133"/>
      <c r="E28" s="133"/>
      <c r="F28" s="133"/>
      <c r="G28" s="133"/>
      <c r="H28" s="133"/>
      <c r="I28" s="133" t="str">
        <f t="shared" si="0"/>
        <v>duben</v>
      </c>
      <c r="J28" s="615">
        <f t="shared" si="1"/>
        <v>31.528864331500799</v>
      </c>
      <c r="K28" s="615">
        <f t="shared" si="2"/>
        <v>26.636064242752536</v>
      </c>
      <c r="L28" s="615"/>
      <c r="M28" s="133"/>
      <c r="O28" s="945">
        <v>42758</v>
      </c>
      <c r="P28" s="946">
        <v>50.936372939433603</v>
      </c>
      <c r="Q28" s="947">
        <v>-6.9</v>
      </c>
      <c r="S28" s="123"/>
      <c r="T28" s="124"/>
      <c r="U28" s="125"/>
      <c r="X28" s="124"/>
    </row>
    <row r="29" spans="1:24" ht="12" customHeight="1" x14ac:dyDescent="0.25">
      <c r="A29" s="133"/>
      <c r="B29" s="133"/>
      <c r="C29" s="133"/>
      <c r="D29" s="133"/>
      <c r="E29" s="133"/>
      <c r="F29" s="133"/>
      <c r="G29" s="133"/>
      <c r="H29" s="133"/>
      <c r="I29" s="133" t="str">
        <f t="shared" si="0"/>
        <v>květen</v>
      </c>
      <c r="J29" s="615">
        <f t="shared" si="1"/>
        <v>22.468749241411775</v>
      </c>
      <c r="K29" s="615">
        <f t="shared" si="2"/>
        <v>20.525969428787658</v>
      </c>
      <c r="L29" s="615"/>
      <c r="M29" s="133"/>
      <c r="O29" s="945">
        <v>42759</v>
      </c>
      <c r="P29" s="946">
        <v>51.017949138054838</v>
      </c>
      <c r="Q29" s="947">
        <v>-6.1</v>
      </c>
      <c r="S29" s="123"/>
      <c r="T29" s="124"/>
      <c r="U29" s="125"/>
      <c r="X29" s="124"/>
    </row>
    <row r="30" spans="1:24" ht="12" customHeight="1" x14ac:dyDescent="0.25">
      <c r="A30" s="133"/>
      <c r="B30" s="133"/>
      <c r="C30" s="133"/>
      <c r="D30" s="133"/>
      <c r="E30" s="133"/>
      <c r="F30" s="133"/>
      <c r="G30" s="133"/>
      <c r="H30" s="133"/>
      <c r="I30" s="133" t="str">
        <f t="shared" si="0"/>
        <v>červen</v>
      </c>
      <c r="J30" s="615">
        <f t="shared" si="1"/>
        <v>13.754760822558547</v>
      </c>
      <c r="K30" s="615">
        <f t="shared" si="2"/>
        <v>12.584260417329359</v>
      </c>
      <c r="L30" s="615"/>
      <c r="M30" s="133"/>
      <c r="O30" s="945">
        <v>42760</v>
      </c>
      <c r="P30" s="946">
        <v>48.146990453078672</v>
      </c>
      <c r="Q30" s="947">
        <v>-3.2</v>
      </c>
      <c r="S30" s="123"/>
      <c r="T30" s="124"/>
      <c r="U30" s="125"/>
      <c r="X30" s="124"/>
    </row>
    <row r="31" spans="1:24" ht="12" customHeight="1" x14ac:dyDescent="0.25">
      <c r="A31" s="133"/>
      <c r="B31" s="133"/>
      <c r="C31" s="133"/>
      <c r="D31" s="133"/>
      <c r="E31" s="133"/>
      <c r="F31" s="133"/>
      <c r="G31" s="133"/>
      <c r="H31" s="133"/>
      <c r="I31" s="133" t="str">
        <f t="shared" si="0"/>
        <v>červenec</v>
      </c>
      <c r="J31" s="615">
        <f t="shared" si="1"/>
        <v>14.139373374500213</v>
      </c>
      <c r="K31" s="615">
        <f t="shared" si="2"/>
        <v>12.844611432593446</v>
      </c>
      <c r="L31" s="615"/>
      <c r="M31" s="133"/>
      <c r="O31" s="945">
        <v>42761</v>
      </c>
      <c r="P31" s="946">
        <v>46.198378519408145</v>
      </c>
      <c r="Q31" s="947">
        <v>-3.6</v>
      </c>
      <c r="S31" s="123"/>
      <c r="T31" s="124"/>
      <c r="U31" s="125"/>
      <c r="X31" s="124"/>
    </row>
    <row r="32" spans="1:24" ht="12" customHeight="1" x14ac:dyDescent="0.25">
      <c r="A32" s="133"/>
      <c r="B32" s="133"/>
      <c r="C32" s="133"/>
      <c r="D32" s="133"/>
      <c r="E32" s="133"/>
      <c r="F32" s="133"/>
      <c r="G32" s="133"/>
      <c r="H32" s="133"/>
      <c r="I32" s="133" t="str">
        <f t="shared" si="0"/>
        <v>srpen</v>
      </c>
      <c r="J32" s="615">
        <f t="shared" si="1"/>
        <v>13.419884103970487</v>
      </c>
      <c r="K32" s="615">
        <f t="shared" si="2"/>
        <v>13.608466003931655</v>
      </c>
      <c r="L32" s="615"/>
      <c r="M32" s="133"/>
      <c r="O32" s="945">
        <v>42762</v>
      </c>
      <c r="P32" s="946">
        <v>46.661457251326262</v>
      </c>
      <c r="Q32" s="947">
        <v>-6.4</v>
      </c>
      <c r="S32" s="123"/>
      <c r="T32" s="124"/>
      <c r="U32" s="125"/>
      <c r="X32" s="124"/>
    </row>
    <row r="33" spans="1:24" ht="12" customHeight="1" x14ac:dyDescent="0.25">
      <c r="A33" s="133"/>
      <c r="B33" s="133"/>
      <c r="C33" s="133"/>
      <c r="D33" s="133"/>
      <c r="E33" s="133"/>
      <c r="F33" s="133"/>
      <c r="G33" s="133"/>
      <c r="H33" s="133"/>
      <c r="I33" s="133" t="str">
        <f t="shared" si="0"/>
        <v>září</v>
      </c>
      <c r="J33" s="615">
        <f t="shared" si="1"/>
        <v>21.829451333880407</v>
      </c>
      <c r="K33" s="615">
        <f t="shared" si="2"/>
        <v>16.827523511546527</v>
      </c>
      <c r="L33" s="615"/>
      <c r="M33" s="133"/>
      <c r="O33" s="945">
        <v>42763</v>
      </c>
      <c r="P33" s="946">
        <v>44.627866695508438</v>
      </c>
      <c r="Q33" s="947">
        <v>-7.5</v>
      </c>
      <c r="S33" s="123"/>
      <c r="T33" s="124"/>
      <c r="U33" s="125"/>
      <c r="X33" s="124"/>
    </row>
    <row r="34" spans="1:24" ht="12" customHeight="1" x14ac:dyDescent="0.25">
      <c r="A34" s="133"/>
      <c r="B34" s="133"/>
      <c r="C34" s="133"/>
      <c r="D34" s="133"/>
      <c r="E34" s="133"/>
      <c r="F34" s="133"/>
      <c r="G34" s="133"/>
      <c r="H34" s="133"/>
      <c r="I34" s="133" t="str">
        <f t="shared" si="0"/>
        <v>říjen</v>
      </c>
      <c r="J34" s="615">
        <f t="shared" si="1"/>
        <v>29.443041226558663</v>
      </c>
      <c r="K34" s="615">
        <f t="shared" si="2"/>
        <v>30.3341209282577</v>
      </c>
      <c r="L34" s="615"/>
      <c r="M34" s="133"/>
      <c r="O34" s="945">
        <v>42764</v>
      </c>
      <c r="P34" s="946">
        <v>45.718578562225112</v>
      </c>
      <c r="Q34" s="947">
        <v>-7.8</v>
      </c>
      <c r="S34" s="123"/>
      <c r="T34" s="124"/>
      <c r="U34" s="125"/>
      <c r="X34" s="124"/>
    </row>
    <row r="35" spans="1:24" ht="12" customHeight="1" x14ac:dyDescent="0.25">
      <c r="A35" s="133"/>
      <c r="B35" s="133"/>
      <c r="C35" s="133"/>
      <c r="D35" s="133"/>
      <c r="E35" s="133"/>
      <c r="F35" s="133"/>
      <c r="G35" s="133"/>
      <c r="H35" s="133"/>
      <c r="I35" s="133" t="str">
        <f t="shared" si="0"/>
        <v>listopad</v>
      </c>
      <c r="J35" s="615">
        <f t="shared" si="1"/>
        <v>38.630258231123364</v>
      </c>
      <c r="K35" s="615">
        <f t="shared" si="2"/>
        <v>42.397125840796427</v>
      </c>
      <c r="L35" s="615"/>
      <c r="M35" s="133"/>
      <c r="O35" s="945">
        <v>42765</v>
      </c>
      <c r="P35" s="946">
        <v>50.743394891230793</v>
      </c>
      <c r="Q35" s="947">
        <v>-7.1</v>
      </c>
      <c r="S35" s="123"/>
      <c r="T35" s="124"/>
      <c r="U35" s="125"/>
      <c r="X35" s="124"/>
    </row>
    <row r="36" spans="1:24" ht="12" customHeight="1" x14ac:dyDescent="0.25">
      <c r="A36" s="133"/>
      <c r="B36" s="133"/>
      <c r="C36" s="133"/>
      <c r="D36" s="133"/>
      <c r="E36" s="133"/>
      <c r="F36" s="133"/>
      <c r="G36" s="133"/>
      <c r="H36" s="133"/>
      <c r="I36" s="133" t="str">
        <f t="shared" si="0"/>
        <v>prosinec</v>
      </c>
      <c r="J36" s="615">
        <f t="shared" si="1"/>
        <v>44.007256154655437</v>
      </c>
      <c r="K36" s="615">
        <f>E19</f>
        <v>45.924287208840511</v>
      </c>
      <c r="L36" s="615"/>
      <c r="M36" s="133"/>
      <c r="O36" s="945">
        <v>42766</v>
      </c>
      <c r="P36" s="946">
        <v>49.263468509195853</v>
      </c>
      <c r="Q36" s="947">
        <v>-4.5999999999999996</v>
      </c>
      <c r="S36" s="123"/>
      <c r="T36" s="124"/>
      <c r="U36" s="125"/>
      <c r="X36" s="124"/>
    </row>
    <row r="37" spans="1:24" ht="12" customHeight="1" x14ac:dyDescent="0.25">
      <c r="A37" s="133"/>
      <c r="B37" s="133"/>
      <c r="C37" s="133"/>
      <c r="D37" s="133"/>
      <c r="E37" s="133"/>
      <c r="F37" s="133"/>
      <c r="G37" s="133"/>
      <c r="H37" s="133"/>
      <c r="I37" s="133"/>
      <c r="J37" s="615"/>
      <c r="K37" s="615"/>
      <c r="L37" s="133"/>
      <c r="M37" s="133"/>
      <c r="O37" s="945">
        <v>42767</v>
      </c>
      <c r="P37" s="946">
        <v>45.852518113979073</v>
      </c>
      <c r="Q37" s="947">
        <v>-3</v>
      </c>
      <c r="S37" s="123"/>
      <c r="T37" s="124"/>
      <c r="U37" s="125"/>
      <c r="X37" s="124"/>
    </row>
    <row r="38" spans="1:24" ht="12" customHeight="1" x14ac:dyDescent="0.25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O38" s="945">
        <v>42768</v>
      </c>
      <c r="P38" s="946">
        <v>43.377608413477567</v>
      </c>
      <c r="Q38" s="947">
        <v>-1.3</v>
      </c>
      <c r="S38" s="123"/>
      <c r="T38" s="124"/>
      <c r="U38" s="125"/>
      <c r="X38" s="124"/>
    </row>
    <row r="39" spans="1:24" ht="12" customHeight="1" x14ac:dyDescent="0.25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O39" s="945">
        <v>42769</v>
      </c>
      <c r="P39" s="946">
        <v>40.191160813082753</v>
      </c>
      <c r="Q39" s="947">
        <v>0.4</v>
      </c>
      <c r="S39" s="123"/>
      <c r="T39" s="124"/>
      <c r="U39" s="125"/>
      <c r="X39" s="124"/>
    </row>
    <row r="40" spans="1:24" ht="12" customHeight="1" x14ac:dyDescent="0.25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O40" s="945">
        <v>42770</v>
      </c>
      <c r="P40" s="946">
        <v>33.820725135271729</v>
      </c>
      <c r="Q40" s="947">
        <v>1.5</v>
      </c>
      <c r="S40" s="123"/>
      <c r="T40" s="124"/>
      <c r="U40" s="125"/>
      <c r="X40" s="124"/>
    </row>
    <row r="41" spans="1:24" ht="12" customHeight="1" x14ac:dyDescent="0.25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O41" s="945">
        <v>42771</v>
      </c>
      <c r="P41" s="946">
        <v>33.703265188189853</v>
      </c>
      <c r="Q41" s="947">
        <v>1.4</v>
      </c>
      <c r="S41" s="123"/>
      <c r="T41" s="124"/>
      <c r="U41" s="125"/>
      <c r="X41" s="124"/>
    </row>
    <row r="42" spans="1:24" ht="12" customHeight="1" x14ac:dyDescent="0.25">
      <c r="O42" s="945">
        <v>42772</v>
      </c>
      <c r="P42" s="946">
        <v>40.389762244342954</v>
      </c>
      <c r="Q42" s="947">
        <v>0.2</v>
      </c>
      <c r="S42" s="123"/>
      <c r="T42" s="124"/>
      <c r="U42" s="125"/>
      <c r="X42" s="124"/>
    </row>
    <row r="43" spans="1:24" ht="12" customHeight="1" x14ac:dyDescent="0.25">
      <c r="O43" s="945">
        <v>42773</v>
      </c>
      <c r="P43" s="946">
        <v>42.340319251949623</v>
      </c>
      <c r="Q43" s="947">
        <v>-2.1</v>
      </c>
      <c r="S43" s="123"/>
      <c r="T43" s="124"/>
      <c r="U43" s="125"/>
      <c r="X43" s="124"/>
    </row>
    <row r="44" spans="1:24" ht="12" customHeight="1" x14ac:dyDescent="0.25">
      <c r="O44" s="945">
        <v>42774</v>
      </c>
      <c r="P44" s="946">
        <v>46.445680672516012</v>
      </c>
      <c r="Q44" s="947">
        <v>-4.4000000000000004</v>
      </c>
      <c r="S44" s="123"/>
      <c r="T44" s="124"/>
      <c r="U44" s="125"/>
      <c r="X44" s="124"/>
    </row>
    <row r="45" spans="1:24" x14ac:dyDescent="0.25">
      <c r="O45" s="945">
        <v>42775</v>
      </c>
      <c r="P45" s="946">
        <v>45.881798300340904</v>
      </c>
      <c r="Q45" s="947">
        <v>-4.0999999999999996</v>
      </c>
      <c r="S45" s="123"/>
      <c r="T45" s="124"/>
      <c r="U45" s="125"/>
      <c r="X45" s="124"/>
    </row>
    <row r="46" spans="1:24" x14ac:dyDescent="0.25">
      <c r="B46" s="697"/>
      <c r="C46" s="128"/>
      <c r="D46" s="134"/>
      <c r="E46" s="134"/>
      <c r="F46" s="134"/>
      <c r="G46" s="134"/>
      <c r="H46" s="134"/>
      <c r="I46" s="134"/>
      <c r="O46" s="945">
        <v>42776</v>
      </c>
      <c r="P46" s="946">
        <v>42.679452677903392</v>
      </c>
      <c r="Q46" s="947">
        <v>-0.8</v>
      </c>
      <c r="S46" s="123"/>
      <c r="T46" s="124"/>
      <c r="U46" s="125"/>
      <c r="X46" s="124"/>
    </row>
    <row r="47" spans="1:24" x14ac:dyDescent="0.25">
      <c r="B47" s="128"/>
      <c r="C47" s="128"/>
      <c r="D47" s="134"/>
      <c r="E47" s="134"/>
      <c r="F47" s="134"/>
      <c r="G47" s="134"/>
      <c r="H47" s="134"/>
      <c r="I47" s="134"/>
      <c r="O47" s="945">
        <v>42777</v>
      </c>
      <c r="P47" s="946">
        <v>36.390041870737164</v>
      </c>
      <c r="Q47" s="947">
        <v>-0.5</v>
      </c>
      <c r="S47" s="123"/>
      <c r="T47" s="124"/>
      <c r="U47" s="125"/>
      <c r="X47" s="124"/>
    </row>
    <row r="48" spans="1:24" x14ac:dyDescent="0.25">
      <c r="B48" s="128"/>
      <c r="C48" s="128"/>
      <c r="D48" s="128"/>
      <c r="E48" s="128"/>
      <c r="F48" s="128"/>
      <c r="G48" s="128"/>
      <c r="H48" s="128"/>
      <c r="I48" s="128"/>
      <c r="O48" s="945">
        <v>42778</v>
      </c>
      <c r="P48" s="946">
        <v>36.846279671709524</v>
      </c>
      <c r="Q48" s="947">
        <v>-0.4</v>
      </c>
      <c r="S48" s="123"/>
      <c r="T48" s="124"/>
      <c r="U48" s="125"/>
      <c r="X48" s="124"/>
    </row>
    <row r="49" spans="2:24" x14ac:dyDescent="0.25">
      <c r="B49" s="128"/>
      <c r="C49" s="128"/>
      <c r="D49" s="128"/>
      <c r="E49" s="128"/>
      <c r="F49" s="128"/>
      <c r="G49" s="128"/>
      <c r="H49" s="128"/>
      <c r="I49" s="128"/>
      <c r="O49" s="945">
        <v>42779</v>
      </c>
      <c r="P49" s="946">
        <v>42.112328399892021</v>
      </c>
      <c r="Q49" s="947">
        <v>-2.6</v>
      </c>
      <c r="S49" s="123"/>
      <c r="T49" s="124"/>
      <c r="U49" s="125"/>
      <c r="X49" s="124"/>
    </row>
    <row r="50" spans="2:24" x14ac:dyDescent="0.25">
      <c r="B50" s="129"/>
      <c r="C50" s="129"/>
      <c r="D50" s="129"/>
      <c r="E50" s="129"/>
      <c r="F50" s="129"/>
      <c r="G50" s="135"/>
      <c r="H50" s="135"/>
      <c r="I50" s="135"/>
      <c r="O50" s="945">
        <v>42780</v>
      </c>
      <c r="P50" s="946">
        <v>41.736570968305749</v>
      </c>
      <c r="Q50" s="947">
        <v>-1.7</v>
      </c>
      <c r="S50" s="123"/>
      <c r="T50" s="124"/>
      <c r="U50" s="125"/>
      <c r="X50" s="124"/>
    </row>
    <row r="51" spans="2:24" x14ac:dyDescent="0.25">
      <c r="B51" s="129"/>
      <c r="C51" s="129"/>
      <c r="D51" s="129"/>
      <c r="E51" s="129"/>
      <c r="F51" s="129"/>
      <c r="G51" s="135"/>
      <c r="H51" s="135"/>
      <c r="I51" s="135"/>
      <c r="O51" s="945">
        <v>42781</v>
      </c>
      <c r="P51" s="946">
        <v>39.284182754802494</v>
      </c>
      <c r="Q51" s="947">
        <v>0.2</v>
      </c>
      <c r="S51" s="123"/>
      <c r="T51" s="124"/>
      <c r="U51" s="125"/>
      <c r="X51" s="124"/>
    </row>
    <row r="52" spans="2:24" x14ac:dyDescent="0.25">
      <c r="B52" s="129"/>
      <c r="C52" s="129"/>
      <c r="D52" s="129"/>
      <c r="E52" s="129"/>
      <c r="F52" s="129"/>
      <c r="G52" s="135"/>
      <c r="H52" s="135"/>
      <c r="I52" s="135"/>
      <c r="O52" s="945">
        <v>42782</v>
      </c>
      <c r="P52" s="946">
        <v>37.102327160767572</v>
      </c>
      <c r="Q52" s="947">
        <v>1.3</v>
      </c>
      <c r="S52" s="123"/>
      <c r="T52" s="124"/>
      <c r="U52" s="125"/>
      <c r="X52" s="124"/>
    </row>
    <row r="53" spans="2:24" x14ac:dyDescent="0.25">
      <c r="B53" s="129"/>
      <c r="C53" s="129"/>
      <c r="D53" s="129"/>
      <c r="E53" s="129"/>
      <c r="F53" s="129"/>
      <c r="G53" s="135"/>
      <c r="H53" s="135"/>
      <c r="I53" s="135"/>
      <c r="O53" s="945">
        <v>42783</v>
      </c>
      <c r="P53" s="946">
        <v>37.096843471403211</v>
      </c>
      <c r="Q53" s="947">
        <v>1.7</v>
      </c>
      <c r="S53" s="123"/>
      <c r="T53" s="124"/>
      <c r="U53" s="125"/>
      <c r="X53" s="124"/>
    </row>
    <row r="54" spans="2:24" x14ac:dyDescent="0.25">
      <c r="B54" s="129"/>
      <c r="C54" s="129"/>
      <c r="D54" s="129"/>
      <c r="E54" s="129"/>
      <c r="F54" s="129"/>
      <c r="G54" s="135"/>
      <c r="H54" s="135"/>
      <c r="I54" s="135"/>
      <c r="O54" s="945">
        <v>42784</v>
      </c>
      <c r="P54" s="946">
        <v>32.996472211262791</v>
      </c>
      <c r="Q54" s="947">
        <v>2</v>
      </c>
      <c r="S54" s="123"/>
      <c r="T54" s="124"/>
      <c r="U54" s="125"/>
      <c r="X54" s="124"/>
    </row>
    <row r="55" spans="2:24" x14ac:dyDescent="0.25">
      <c r="B55" s="129"/>
      <c r="C55" s="129"/>
      <c r="D55" s="129"/>
      <c r="E55" s="129"/>
      <c r="F55" s="129"/>
      <c r="G55" s="135"/>
      <c r="H55" s="135"/>
      <c r="I55" s="135"/>
      <c r="O55" s="945">
        <v>42785</v>
      </c>
      <c r="P55" s="946">
        <v>31.912672948467279</v>
      </c>
      <c r="Q55" s="947">
        <v>1.2</v>
      </c>
      <c r="S55" s="123"/>
      <c r="T55" s="124"/>
      <c r="U55" s="125"/>
      <c r="X55" s="124"/>
    </row>
    <row r="56" spans="2:24" x14ac:dyDescent="0.25">
      <c r="B56" s="129"/>
      <c r="C56" s="129"/>
      <c r="D56" s="129"/>
      <c r="E56" s="129"/>
      <c r="F56" s="129"/>
      <c r="G56" s="135"/>
      <c r="H56" s="135"/>
      <c r="I56" s="135"/>
      <c r="O56" s="945">
        <v>42786</v>
      </c>
      <c r="P56" s="946">
        <v>33.274419135969964</v>
      </c>
      <c r="Q56" s="947">
        <v>3.8</v>
      </c>
      <c r="S56" s="123"/>
      <c r="T56" s="124"/>
      <c r="U56" s="125"/>
      <c r="X56" s="124"/>
    </row>
    <row r="57" spans="2:24" x14ac:dyDescent="0.25">
      <c r="B57" s="129"/>
      <c r="C57" s="129"/>
      <c r="D57" s="129"/>
      <c r="E57" s="129"/>
      <c r="F57" s="129"/>
      <c r="G57" s="135"/>
      <c r="H57" s="135"/>
      <c r="I57" s="135"/>
      <c r="O57" s="945">
        <v>42787</v>
      </c>
      <c r="P57" s="946">
        <v>32.106712537408313</v>
      </c>
      <c r="Q57" s="947">
        <v>5.6</v>
      </c>
      <c r="S57" s="123"/>
      <c r="T57" s="124"/>
      <c r="U57" s="125"/>
      <c r="X57" s="124"/>
    </row>
    <row r="58" spans="2:24" x14ac:dyDescent="0.25">
      <c r="B58" s="129"/>
      <c r="C58" s="129"/>
      <c r="D58" s="129"/>
      <c r="E58" s="129"/>
      <c r="F58" s="129"/>
      <c r="G58" s="135"/>
      <c r="H58" s="135"/>
      <c r="I58" s="135"/>
      <c r="O58" s="945">
        <v>42788</v>
      </c>
      <c r="P58" s="946">
        <v>30.367758571637026</v>
      </c>
      <c r="Q58" s="947">
        <v>7.3</v>
      </c>
      <c r="S58" s="123"/>
      <c r="T58" s="124"/>
      <c r="U58" s="125"/>
      <c r="X58" s="124"/>
    </row>
    <row r="59" spans="2:24" x14ac:dyDescent="0.25">
      <c r="B59" s="129"/>
      <c r="C59" s="129"/>
      <c r="D59" s="129"/>
      <c r="E59" s="129"/>
      <c r="F59" s="129"/>
      <c r="G59" s="135"/>
      <c r="H59" s="135"/>
      <c r="I59" s="135"/>
      <c r="O59" s="945">
        <v>42789</v>
      </c>
      <c r="P59" s="946">
        <v>27.993366334471432</v>
      </c>
      <c r="Q59" s="947">
        <v>9.5</v>
      </c>
      <c r="S59" s="123"/>
      <c r="T59" s="124"/>
      <c r="U59" s="125"/>
      <c r="X59" s="124"/>
    </row>
    <row r="60" spans="2:24" x14ac:dyDescent="0.25">
      <c r="B60" s="129"/>
      <c r="C60" s="129"/>
      <c r="D60" s="129"/>
      <c r="E60" s="129"/>
      <c r="F60" s="129"/>
      <c r="G60" s="135"/>
      <c r="H60" s="135"/>
      <c r="I60" s="135"/>
      <c r="O60" s="945">
        <v>42790</v>
      </c>
      <c r="P60" s="946">
        <v>30.449492185441727</v>
      </c>
      <c r="Q60" s="947">
        <v>2.8</v>
      </c>
      <c r="S60" s="123"/>
      <c r="T60" s="124"/>
      <c r="U60" s="125"/>
      <c r="X60" s="124"/>
    </row>
    <row r="61" spans="2:24" x14ac:dyDescent="0.25">
      <c r="B61" s="129"/>
      <c r="C61" s="129"/>
      <c r="D61" s="129"/>
      <c r="E61" s="129"/>
      <c r="F61" s="129"/>
      <c r="G61" s="135"/>
      <c r="H61" s="135"/>
      <c r="I61" s="135"/>
      <c r="O61" s="945">
        <v>42791</v>
      </c>
      <c r="P61" s="946">
        <v>28.506715590143251</v>
      </c>
      <c r="Q61" s="947">
        <v>1</v>
      </c>
      <c r="S61" s="123"/>
      <c r="T61" s="124"/>
      <c r="U61" s="125"/>
      <c r="X61" s="124"/>
    </row>
    <row r="62" spans="2:24" x14ac:dyDescent="0.25">
      <c r="B62" s="129"/>
      <c r="C62" s="129"/>
      <c r="D62" s="129"/>
      <c r="E62" s="129"/>
      <c r="F62" s="129"/>
      <c r="G62" s="135"/>
      <c r="H62" s="135"/>
      <c r="I62" s="135"/>
      <c r="O62" s="945">
        <v>42792</v>
      </c>
      <c r="P62" s="946">
        <v>29.588540521020015</v>
      </c>
      <c r="Q62" s="947">
        <v>3.4</v>
      </c>
      <c r="S62" s="123"/>
      <c r="T62" s="124"/>
      <c r="U62" s="125"/>
      <c r="X62" s="124"/>
    </row>
    <row r="63" spans="2:24" x14ac:dyDescent="0.25">
      <c r="O63" s="945">
        <v>42793</v>
      </c>
      <c r="P63" s="946">
        <v>28.900562247505579</v>
      </c>
      <c r="Q63" s="947">
        <v>5.5</v>
      </c>
      <c r="S63" s="123"/>
      <c r="T63" s="124"/>
      <c r="U63" s="125"/>
      <c r="X63" s="124"/>
    </row>
    <row r="64" spans="2:24" x14ac:dyDescent="0.25">
      <c r="O64" s="945">
        <v>42794</v>
      </c>
      <c r="P64" s="946">
        <v>29.762830622239413</v>
      </c>
      <c r="Q64" s="947">
        <v>5</v>
      </c>
      <c r="S64" s="123"/>
      <c r="T64" s="124"/>
      <c r="U64" s="125"/>
      <c r="X64" s="124"/>
    </row>
    <row r="65" spans="15:24" x14ac:dyDescent="0.25">
      <c r="O65" s="945">
        <v>42795</v>
      </c>
      <c r="P65" s="946">
        <v>30.475560836612345</v>
      </c>
      <c r="Q65" s="947">
        <v>3.8</v>
      </c>
      <c r="S65" s="123"/>
      <c r="T65" s="124"/>
      <c r="U65" s="125"/>
      <c r="X65" s="124"/>
    </row>
    <row r="66" spans="15:24" x14ac:dyDescent="0.25">
      <c r="O66" s="945">
        <v>42796</v>
      </c>
      <c r="P66" s="946">
        <v>29.327362249490374</v>
      </c>
      <c r="Q66" s="947">
        <v>5.9</v>
      </c>
      <c r="S66" s="123"/>
      <c r="T66" s="124"/>
      <c r="U66" s="125"/>
      <c r="X66" s="124"/>
    </row>
    <row r="67" spans="15:24" x14ac:dyDescent="0.25">
      <c r="O67" s="945">
        <v>42797</v>
      </c>
      <c r="P67" s="946">
        <v>28.854621390779926</v>
      </c>
      <c r="Q67" s="947">
        <v>5.3</v>
      </c>
      <c r="S67" s="123"/>
      <c r="T67" s="124"/>
      <c r="U67" s="125"/>
      <c r="X67" s="124"/>
    </row>
    <row r="68" spans="15:24" x14ac:dyDescent="0.25">
      <c r="O68" s="945">
        <v>42798</v>
      </c>
      <c r="P68" s="946">
        <v>21.692712757684099</v>
      </c>
      <c r="Q68" s="947">
        <v>9.5</v>
      </c>
      <c r="S68" s="123"/>
      <c r="T68" s="124"/>
      <c r="U68" s="125"/>
      <c r="X68" s="124"/>
    </row>
    <row r="69" spans="15:24" x14ac:dyDescent="0.25">
      <c r="O69" s="945">
        <v>42799</v>
      </c>
      <c r="P69" s="946">
        <v>23.408619337493647</v>
      </c>
      <c r="Q69" s="947">
        <v>6.6</v>
      </c>
      <c r="S69" s="123"/>
      <c r="T69" s="124"/>
      <c r="U69" s="125"/>
      <c r="X69" s="124"/>
    </row>
    <row r="70" spans="15:24" x14ac:dyDescent="0.25">
      <c r="O70" s="945">
        <v>42800</v>
      </c>
      <c r="P70" s="946">
        <v>30.341368150367693</v>
      </c>
      <c r="Q70" s="947">
        <v>3.6</v>
      </c>
      <c r="S70" s="123"/>
      <c r="T70" s="124"/>
      <c r="U70" s="125"/>
      <c r="X70" s="124"/>
    </row>
    <row r="71" spans="15:24" x14ac:dyDescent="0.25">
      <c r="O71" s="945">
        <v>42801</v>
      </c>
      <c r="P71" s="946">
        <v>32.408470185623251</v>
      </c>
      <c r="Q71" s="947">
        <v>3</v>
      </c>
      <c r="S71" s="123"/>
      <c r="T71" s="124"/>
      <c r="U71" s="125"/>
      <c r="X71" s="124"/>
    </row>
    <row r="72" spans="15:24" x14ac:dyDescent="0.25">
      <c r="O72" s="945">
        <v>42802</v>
      </c>
      <c r="P72" s="946">
        <v>29.329652488563372</v>
      </c>
      <c r="Q72" s="947">
        <v>3.3</v>
      </c>
      <c r="S72" s="123"/>
      <c r="T72" s="124"/>
      <c r="U72" s="125"/>
      <c r="X72" s="124"/>
    </row>
    <row r="73" spans="15:24" x14ac:dyDescent="0.25">
      <c r="O73" s="945">
        <v>42803</v>
      </c>
      <c r="P73" s="946">
        <v>30.572088785074673</v>
      </c>
      <c r="Q73" s="947">
        <v>5.5</v>
      </c>
      <c r="S73" s="123"/>
      <c r="T73" s="124"/>
      <c r="U73" s="125"/>
      <c r="X73" s="124"/>
    </row>
    <row r="74" spans="15:24" x14ac:dyDescent="0.25">
      <c r="O74" s="945">
        <v>42804</v>
      </c>
      <c r="P74" s="946">
        <v>30.97669962047588</v>
      </c>
      <c r="Q74" s="947">
        <v>3.6</v>
      </c>
      <c r="S74" s="123"/>
      <c r="T74" s="124"/>
      <c r="U74" s="125"/>
      <c r="X74" s="124"/>
    </row>
    <row r="75" spans="15:24" x14ac:dyDescent="0.25">
      <c r="O75" s="945">
        <v>42805</v>
      </c>
      <c r="P75" s="946">
        <v>26.148949074012183</v>
      </c>
      <c r="Q75" s="947">
        <v>3.5</v>
      </c>
      <c r="S75" s="123"/>
      <c r="T75" s="124"/>
      <c r="U75" s="125"/>
      <c r="X75" s="124"/>
    </row>
    <row r="76" spans="15:24" x14ac:dyDescent="0.25">
      <c r="O76" s="945">
        <v>42806</v>
      </c>
      <c r="P76" s="946">
        <v>28.564017570307779</v>
      </c>
      <c r="Q76" s="947">
        <v>1.8</v>
      </c>
      <c r="S76" s="123"/>
      <c r="T76" s="124"/>
      <c r="U76" s="125"/>
      <c r="X76" s="124"/>
    </row>
    <row r="77" spans="15:24" x14ac:dyDescent="0.25">
      <c r="O77" s="945">
        <v>42807</v>
      </c>
      <c r="P77" s="946">
        <v>30.781549714968246</v>
      </c>
      <c r="Q77" s="947">
        <v>2.9</v>
      </c>
      <c r="S77" s="123"/>
      <c r="T77" s="124"/>
      <c r="U77" s="125"/>
      <c r="X77" s="124"/>
    </row>
    <row r="78" spans="15:24" x14ac:dyDescent="0.25">
      <c r="O78" s="945">
        <v>42808</v>
      </c>
      <c r="P78" s="946">
        <v>28.779244479764689</v>
      </c>
      <c r="Q78" s="947">
        <v>4.5999999999999996</v>
      </c>
      <c r="S78" s="123"/>
      <c r="T78" s="124"/>
      <c r="U78" s="125"/>
      <c r="X78" s="124"/>
    </row>
    <row r="79" spans="15:24" x14ac:dyDescent="0.25">
      <c r="O79" s="945">
        <v>42809</v>
      </c>
      <c r="P79" s="946">
        <v>28.001039947350513</v>
      </c>
      <c r="Q79" s="947">
        <v>5.8</v>
      </c>
      <c r="S79" s="123"/>
      <c r="T79" s="124"/>
      <c r="U79" s="125"/>
      <c r="X79" s="124"/>
    </row>
    <row r="80" spans="15:24" x14ac:dyDescent="0.25">
      <c r="O80" s="945">
        <v>42810</v>
      </c>
      <c r="P80" s="946">
        <v>25.836046302313072</v>
      </c>
      <c r="Q80" s="947">
        <v>6</v>
      </c>
      <c r="S80" s="123"/>
      <c r="T80" s="124"/>
      <c r="U80" s="125"/>
      <c r="X80" s="124"/>
    </row>
    <row r="81" spans="15:24" x14ac:dyDescent="0.25">
      <c r="O81" s="945">
        <v>42811</v>
      </c>
      <c r="P81" s="946">
        <v>24.360476891797344</v>
      </c>
      <c r="Q81" s="947">
        <v>7.7</v>
      </c>
      <c r="S81" s="123"/>
      <c r="T81" s="124"/>
      <c r="U81" s="125"/>
      <c r="X81" s="124"/>
    </row>
    <row r="82" spans="15:24" x14ac:dyDescent="0.25">
      <c r="O82" s="945">
        <v>42812</v>
      </c>
      <c r="P82" s="946">
        <v>24.559435062782352</v>
      </c>
      <c r="Q82" s="947">
        <v>5.9</v>
      </c>
      <c r="S82" s="123"/>
      <c r="T82" s="124"/>
      <c r="U82" s="125"/>
      <c r="X82" s="124"/>
    </row>
    <row r="83" spans="15:24" x14ac:dyDescent="0.25">
      <c r="O83" s="945">
        <v>42813</v>
      </c>
      <c r="P83" s="946">
        <v>24.403234857206794</v>
      </c>
      <c r="Q83" s="947">
        <v>6.4</v>
      </c>
      <c r="S83" s="123"/>
      <c r="T83" s="124"/>
      <c r="U83" s="125"/>
      <c r="X83" s="124"/>
    </row>
    <row r="84" spans="15:24" x14ac:dyDescent="0.25">
      <c r="O84" s="945">
        <v>42814</v>
      </c>
      <c r="P84" s="946">
        <v>24.129103279619041</v>
      </c>
      <c r="Q84" s="947">
        <v>9.1999999999999993</v>
      </c>
      <c r="S84" s="123"/>
      <c r="T84" s="124"/>
      <c r="U84" s="125"/>
      <c r="X84" s="124"/>
    </row>
    <row r="85" spans="15:24" x14ac:dyDescent="0.25">
      <c r="O85" s="945">
        <v>42815</v>
      </c>
      <c r="P85" s="946">
        <v>23.534278094388771</v>
      </c>
      <c r="Q85" s="947">
        <v>9</v>
      </c>
      <c r="S85" s="123"/>
      <c r="T85" s="124"/>
      <c r="U85" s="125"/>
      <c r="X85" s="124"/>
    </row>
    <row r="86" spans="15:24" x14ac:dyDescent="0.25">
      <c r="O86" s="945">
        <v>42816</v>
      </c>
      <c r="P86" s="946">
        <v>29.432150230916577</v>
      </c>
      <c r="Q86" s="947">
        <v>4.5</v>
      </c>
      <c r="S86" s="123"/>
      <c r="T86" s="124"/>
      <c r="U86" s="125"/>
      <c r="X86" s="124"/>
    </row>
    <row r="87" spans="15:24" x14ac:dyDescent="0.25">
      <c r="O87" s="945">
        <v>42817</v>
      </c>
      <c r="P87" s="946">
        <v>26.383947083859013</v>
      </c>
      <c r="Q87" s="947">
        <v>6</v>
      </c>
      <c r="S87" s="123"/>
      <c r="T87" s="124"/>
      <c r="U87" s="125"/>
      <c r="X87" s="124"/>
    </row>
    <row r="88" spans="15:24" x14ac:dyDescent="0.25">
      <c r="O88" s="945">
        <v>42818</v>
      </c>
      <c r="P88" s="946">
        <v>25.451546315586935</v>
      </c>
      <c r="Q88" s="947">
        <v>5.7</v>
      </c>
      <c r="S88" s="123"/>
      <c r="T88" s="124"/>
      <c r="U88" s="125"/>
      <c r="X88" s="124"/>
    </row>
    <row r="89" spans="15:24" x14ac:dyDescent="0.25">
      <c r="O89" s="945">
        <v>42819</v>
      </c>
      <c r="P89" s="946">
        <v>21.343139743532468</v>
      </c>
      <c r="Q89" s="947">
        <v>5.0999999999999996</v>
      </c>
      <c r="S89" s="123"/>
      <c r="T89" s="124"/>
      <c r="U89" s="125"/>
      <c r="X89" s="124"/>
    </row>
    <row r="90" spans="15:24" x14ac:dyDescent="0.25">
      <c r="O90" s="945">
        <v>42820</v>
      </c>
      <c r="P90" s="946">
        <v>23.268566965548239</v>
      </c>
      <c r="Q90" s="947">
        <v>3.9</v>
      </c>
      <c r="S90" s="123"/>
      <c r="T90" s="124"/>
      <c r="U90" s="125"/>
      <c r="X90" s="124"/>
    </row>
    <row r="91" spans="15:24" x14ac:dyDescent="0.25">
      <c r="O91" s="945">
        <v>42821</v>
      </c>
      <c r="P91" s="946">
        <v>25.015999746449971</v>
      </c>
      <c r="Q91" s="947">
        <v>5.9</v>
      </c>
      <c r="S91" s="123"/>
      <c r="T91" s="124"/>
      <c r="U91" s="125"/>
      <c r="X91" s="124"/>
    </row>
    <row r="92" spans="15:24" x14ac:dyDescent="0.25">
      <c r="O92" s="945">
        <v>42822</v>
      </c>
      <c r="P92" s="946">
        <v>21.247834927613454</v>
      </c>
      <c r="Q92" s="947">
        <v>10</v>
      </c>
      <c r="S92" s="123"/>
      <c r="T92" s="124"/>
      <c r="U92" s="125"/>
      <c r="X92" s="124"/>
    </row>
    <row r="93" spans="15:24" x14ac:dyDescent="0.25">
      <c r="O93" s="945">
        <v>42823</v>
      </c>
      <c r="P93" s="946">
        <v>19.255150826379019</v>
      </c>
      <c r="Q93" s="947">
        <v>11.9</v>
      </c>
      <c r="S93" s="123"/>
      <c r="T93" s="124"/>
      <c r="U93" s="125"/>
      <c r="X93" s="124"/>
    </row>
    <row r="94" spans="15:24" x14ac:dyDescent="0.25">
      <c r="O94" s="945">
        <v>42824</v>
      </c>
      <c r="P94" s="946">
        <v>19.078914086186497</v>
      </c>
      <c r="Q94" s="947">
        <v>11.1</v>
      </c>
      <c r="S94" s="123"/>
      <c r="T94" s="124"/>
      <c r="U94" s="125"/>
      <c r="X94" s="124"/>
    </row>
    <row r="95" spans="15:24" x14ac:dyDescent="0.25">
      <c r="O95" s="945">
        <v>42825</v>
      </c>
      <c r="P95" s="946">
        <v>16.518171639868264</v>
      </c>
      <c r="Q95" s="947">
        <v>12.8</v>
      </c>
      <c r="S95" s="123"/>
      <c r="T95" s="124"/>
      <c r="U95" s="125"/>
      <c r="X95" s="124"/>
    </row>
    <row r="96" spans="15:24" x14ac:dyDescent="0.25">
      <c r="O96" s="945">
        <v>42826</v>
      </c>
      <c r="P96" s="946">
        <v>12.914201111614561</v>
      </c>
      <c r="Q96" s="947">
        <v>13.8</v>
      </c>
      <c r="S96" s="123"/>
      <c r="T96" s="124"/>
      <c r="U96" s="125"/>
      <c r="X96" s="124"/>
    </row>
    <row r="97" spans="15:24" x14ac:dyDescent="0.25">
      <c r="O97" s="945">
        <v>42827</v>
      </c>
      <c r="P97" s="946">
        <v>13.457431666727679</v>
      </c>
      <c r="Q97" s="947">
        <v>13.8</v>
      </c>
      <c r="S97" s="123"/>
      <c r="T97" s="124"/>
      <c r="U97" s="125"/>
      <c r="X97" s="124"/>
    </row>
    <row r="98" spans="15:24" x14ac:dyDescent="0.25">
      <c r="O98" s="945">
        <v>42828</v>
      </c>
      <c r="P98" s="946">
        <v>17.70980134348487</v>
      </c>
      <c r="Q98" s="947">
        <v>10</v>
      </c>
      <c r="S98" s="123"/>
      <c r="T98" s="124"/>
      <c r="U98" s="125"/>
      <c r="X98" s="124"/>
    </row>
    <row r="99" spans="15:24" x14ac:dyDescent="0.25">
      <c r="O99" s="945">
        <v>42829</v>
      </c>
      <c r="P99" s="946">
        <v>21.295822839637331</v>
      </c>
      <c r="Q99" s="947">
        <v>8.9</v>
      </c>
      <c r="S99" s="123"/>
      <c r="T99" s="124"/>
      <c r="U99" s="125"/>
      <c r="X99" s="124"/>
    </row>
    <row r="100" spans="15:24" x14ac:dyDescent="0.25">
      <c r="O100" s="945">
        <v>42830</v>
      </c>
      <c r="P100" s="946">
        <v>20.281092485942622</v>
      </c>
      <c r="Q100" s="947">
        <v>8.8000000000000007</v>
      </c>
      <c r="S100" s="123"/>
      <c r="T100" s="124"/>
      <c r="U100" s="125"/>
      <c r="X100" s="124"/>
    </row>
    <row r="101" spans="15:24" x14ac:dyDescent="0.25">
      <c r="O101" s="945">
        <v>42831</v>
      </c>
      <c r="P101" s="946">
        <v>22.841812004851782</v>
      </c>
      <c r="Q101" s="947">
        <v>5.8</v>
      </c>
      <c r="S101" s="123"/>
      <c r="T101" s="124"/>
      <c r="U101" s="125"/>
      <c r="X101" s="124"/>
    </row>
    <row r="102" spans="15:24" x14ac:dyDescent="0.25">
      <c r="O102" s="945">
        <v>42832</v>
      </c>
      <c r="P102" s="946">
        <v>23.66037906068787</v>
      </c>
      <c r="Q102" s="947">
        <v>6.8</v>
      </c>
      <c r="S102" s="123"/>
      <c r="T102" s="124"/>
      <c r="U102" s="125"/>
      <c r="X102" s="124"/>
    </row>
    <row r="103" spans="15:24" x14ac:dyDescent="0.25">
      <c r="O103" s="945">
        <v>42833</v>
      </c>
      <c r="P103" s="946">
        <v>18.723522495456784</v>
      </c>
      <c r="Q103" s="947">
        <v>9.6999999999999993</v>
      </c>
      <c r="S103" s="123"/>
      <c r="T103" s="124"/>
      <c r="U103" s="125"/>
      <c r="X103" s="124"/>
    </row>
    <row r="104" spans="15:24" x14ac:dyDescent="0.25">
      <c r="O104" s="945">
        <v>42834</v>
      </c>
      <c r="P104" s="946">
        <v>16.883420269237998</v>
      </c>
      <c r="Q104" s="947">
        <v>10.4</v>
      </c>
      <c r="S104" s="123"/>
      <c r="T104" s="124"/>
      <c r="U104" s="125"/>
      <c r="X104" s="124"/>
    </row>
    <row r="105" spans="15:24" x14ac:dyDescent="0.25">
      <c r="O105" s="945">
        <v>42835</v>
      </c>
      <c r="P105" s="946">
        <v>17.238490687665731</v>
      </c>
      <c r="Q105" s="947">
        <v>13.1</v>
      </c>
      <c r="S105" s="123"/>
      <c r="T105" s="124"/>
      <c r="U105" s="125"/>
      <c r="X105" s="124"/>
    </row>
    <row r="106" spans="15:24" x14ac:dyDescent="0.25">
      <c r="O106" s="945">
        <v>42836</v>
      </c>
      <c r="P106" s="946">
        <v>21.296070309897861</v>
      </c>
      <c r="Q106" s="947">
        <v>6.9</v>
      </c>
      <c r="S106" s="123"/>
      <c r="T106" s="124"/>
      <c r="U106" s="125"/>
      <c r="X106" s="124"/>
    </row>
    <row r="107" spans="15:24" x14ac:dyDescent="0.25">
      <c r="O107" s="945">
        <v>42837</v>
      </c>
      <c r="P107" s="946">
        <v>21.688678214946329</v>
      </c>
      <c r="Q107" s="947">
        <v>9.1</v>
      </c>
      <c r="S107" s="123"/>
      <c r="T107" s="124"/>
      <c r="U107" s="125"/>
      <c r="X107" s="124"/>
    </row>
    <row r="108" spans="15:24" x14ac:dyDescent="0.25">
      <c r="O108" s="945">
        <v>42838</v>
      </c>
      <c r="P108" s="946">
        <v>21.318256526473569</v>
      </c>
      <c r="Q108" s="947">
        <v>7.7</v>
      </c>
      <c r="S108" s="123"/>
      <c r="T108" s="124"/>
      <c r="U108" s="125"/>
      <c r="X108" s="124"/>
    </row>
    <row r="109" spans="15:24" x14ac:dyDescent="0.25">
      <c r="O109" s="945">
        <v>42839</v>
      </c>
      <c r="P109" s="946">
        <v>17.983224821988607</v>
      </c>
      <c r="Q109" s="947">
        <v>7.9</v>
      </c>
      <c r="S109" s="123"/>
      <c r="T109" s="124"/>
      <c r="U109" s="125"/>
      <c r="X109" s="124"/>
    </row>
    <row r="110" spans="15:24" x14ac:dyDescent="0.25">
      <c r="O110" s="945">
        <v>42840</v>
      </c>
      <c r="P110" s="946">
        <v>17.860398645893518</v>
      </c>
      <c r="Q110" s="947">
        <v>9.1999999999999993</v>
      </c>
      <c r="S110" s="123"/>
      <c r="T110" s="124"/>
      <c r="U110" s="125"/>
      <c r="X110" s="124"/>
    </row>
    <row r="111" spans="15:24" x14ac:dyDescent="0.25">
      <c r="O111" s="945">
        <v>42841</v>
      </c>
      <c r="P111" s="946">
        <v>18.789179473807486</v>
      </c>
      <c r="Q111" s="947">
        <v>5.0999999999999996</v>
      </c>
      <c r="S111" s="123"/>
      <c r="T111" s="124"/>
      <c r="U111" s="125"/>
      <c r="X111" s="124"/>
    </row>
    <row r="112" spans="15:24" x14ac:dyDescent="0.25">
      <c r="O112" s="945">
        <v>42842</v>
      </c>
      <c r="P112" s="946">
        <v>23.103981873457638</v>
      </c>
      <c r="Q112" s="947">
        <v>3.6</v>
      </c>
      <c r="S112" s="123"/>
      <c r="T112" s="124"/>
      <c r="U112" s="125"/>
      <c r="X112" s="124"/>
    </row>
    <row r="113" spans="15:24" x14ac:dyDescent="0.25">
      <c r="O113" s="945">
        <v>42843</v>
      </c>
      <c r="P113" s="946">
        <v>27.908104990849438</v>
      </c>
      <c r="Q113" s="947">
        <v>2.2000000000000002</v>
      </c>
      <c r="S113" s="123"/>
      <c r="T113" s="124"/>
      <c r="U113" s="125"/>
      <c r="X113" s="124"/>
    </row>
    <row r="114" spans="15:24" x14ac:dyDescent="0.25">
      <c r="O114" s="945">
        <v>42844</v>
      </c>
      <c r="P114" s="946">
        <v>31.21254607184461</v>
      </c>
      <c r="Q114" s="947">
        <v>1</v>
      </c>
      <c r="S114" s="123"/>
      <c r="T114" s="124"/>
      <c r="U114" s="125"/>
      <c r="X114" s="124"/>
    </row>
    <row r="115" spans="15:24" x14ac:dyDescent="0.25">
      <c r="O115" s="945">
        <v>42845</v>
      </c>
      <c r="P115" s="946">
        <v>31.528864331500799</v>
      </c>
      <c r="Q115" s="947">
        <v>1.1000000000000001</v>
      </c>
      <c r="S115" s="123"/>
      <c r="T115" s="124"/>
      <c r="U115" s="125"/>
      <c r="X115" s="124"/>
    </row>
    <row r="116" spans="15:24" x14ac:dyDescent="0.25">
      <c r="O116" s="945">
        <v>42846</v>
      </c>
      <c r="P116" s="946">
        <v>26.065586409361732</v>
      </c>
      <c r="Q116" s="947">
        <v>6.4</v>
      </c>
      <c r="S116" s="123"/>
      <c r="T116" s="124"/>
      <c r="U116" s="125"/>
      <c r="X116" s="124"/>
    </row>
    <row r="117" spans="15:24" x14ac:dyDescent="0.25">
      <c r="O117" s="945">
        <v>42847</v>
      </c>
      <c r="P117" s="946">
        <v>23.231177674813942</v>
      </c>
      <c r="Q117" s="947">
        <v>5.7</v>
      </c>
      <c r="S117" s="123"/>
      <c r="T117" s="124"/>
      <c r="U117" s="125"/>
      <c r="X117" s="124"/>
    </row>
    <row r="118" spans="15:24" x14ac:dyDescent="0.25">
      <c r="O118" s="945">
        <v>42848</v>
      </c>
      <c r="P118" s="946">
        <v>24.352728864271263</v>
      </c>
      <c r="Q118" s="947">
        <v>4.3</v>
      </c>
      <c r="S118" s="123"/>
      <c r="T118" s="124"/>
      <c r="U118" s="125"/>
      <c r="X118" s="124"/>
    </row>
    <row r="119" spans="15:24" x14ac:dyDescent="0.25">
      <c r="O119" s="945">
        <v>42849</v>
      </c>
      <c r="P119" s="946">
        <v>22.983716437019705</v>
      </c>
      <c r="Q119" s="947">
        <v>7.3</v>
      </c>
      <c r="S119" s="123"/>
      <c r="T119" s="124"/>
      <c r="U119" s="125"/>
      <c r="X119" s="124"/>
    </row>
    <row r="120" spans="15:24" x14ac:dyDescent="0.25">
      <c r="O120" s="945">
        <v>42850</v>
      </c>
      <c r="P120" s="946">
        <v>22.366003239632384</v>
      </c>
      <c r="Q120" s="947">
        <v>9.3000000000000007</v>
      </c>
      <c r="S120" s="123"/>
      <c r="T120" s="124"/>
      <c r="U120" s="125"/>
      <c r="X120" s="124"/>
    </row>
    <row r="121" spans="15:24" x14ac:dyDescent="0.25">
      <c r="O121" s="945">
        <v>42851</v>
      </c>
      <c r="P121" s="946">
        <v>28.468413507886215</v>
      </c>
      <c r="Q121" s="947">
        <v>3.5</v>
      </c>
      <c r="S121" s="123"/>
      <c r="T121" s="124"/>
      <c r="U121" s="125"/>
      <c r="X121" s="124"/>
    </row>
    <row r="122" spans="15:24" x14ac:dyDescent="0.25">
      <c r="O122" s="945">
        <v>42852</v>
      </c>
      <c r="P122" s="946">
        <v>29.068711609433826</v>
      </c>
      <c r="Q122" s="947">
        <v>4.3</v>
      </c>
      <c r="S122" s="123"/>
      <c r="T122" s="124"/>
      <c r="U122" s="125"/>
      <c r="X122" s="124"/>
    </row>
    <row r="123" spans="15:24" x14ac:dyDescent="0.25">
      <c r="O123" s="945">
        <v>42853</v>
      </c>
      <c r="P123" s="946">
        <v>27.464888840120111</v>
      </c>
      <c r="Q123" s="947">
        <v>3.3</v>
      </c>
      <c r="S123" s="123"/>
      <c r="T123" s="124"/>
      <c r="U123" s="125"/>
      <c r="X123" s="124"/>
    </row>
    <row r="124" spans="15:24" x14ac:dyDescent="0.25">
      <c r="O124" s="945">
        <v>42854</v>
      </c>
      <c r="P124" s="946">
        <v>21.44448766540301</v>
      </c>
      <c r="Q124" s="947">
        <v>6.4</v>
      </c>
      <c r="S124" s="123"/>
      <c r="T124" s="124"/>
      <c r="U124" s="125"/>
      <c r="X124" s="124"/>
    </row>
    <row r="125" spans="15:24" x14ac:dyDescent="0.25">
      <c r="O125" s="945">
        <v>42855</v>
      </c>
      <c r="P125" s="946">
        <v>18.809671955299258</v>
      </c>
      <c r="Q125" s="947">
        <v>8.4</v>
      </c>
      <c r="S125" s="123"/>
      <c r="T125" s="124"/>
      <c r="U125" s="125"/>
      <c r="X125" s="124"/>
    </row>
    <row r="126" spans="15:24" x14ac:dyDescent="0.25">
      <c r="O126" s="945">
        <v>42856</v>
      </c>
      <c r="P126" s="946">
        <v>17.992894749548793</v>
      </c>
      <c r="Q126" s="947">
        <v>11</v>
      </c>
      <c r="S126" s="123"/>
      <c r="T126" s="124"/>
      <c r="U126" s="125"/>
      <c r="X126" s="124"/>
    </row>
    <row r="127" spans="15:24" x14ac:dyDescent="0.25">
      <c r="O127" s="945">
        <v>42857</v>
      </c>
      <c r="P127" s="946">
        <v>20.697542704167834</v>
      </c>
      <c r="Q127" s="947">
        <v>8.1999999999999993</v>
      </c>
      <c r="S127" s="123"/>
      <c r="T127" s="124"/>
      <c r="U127" s="125"/>
      <c r="X127" s="124"/>
    </row>
    <row r="128" spans="15:24" x14ac:dyDescent="0.25">
      <c r="O128" s="945">
        <v>42858</v>
      </c>
      <c r="P128" s="946">
        <v>18.575012491982854</v>
      </c>
      <c r="Q128" s="947">
        <v>11.4</v>
      </c>
      <c r="S128" s="123"/>
      <c r="T128" s="124"/>
      <c r="U128" s="125"/>
      <c r="X128" s="124"/>
    </row>
    <row r="129" spans="15:24" x14ac:dyDescent="0.25">
      <c r="O129" s="945">
        <v>42859</v>
      </c>
      <c r="P129" s="946">
        <v>18.143586664798708</v>
      </c>
      <c r="Q129" s="947">
        <v>11</v>
      </c>
      <c r="S129" s="123"/>
      <c r="T129" s="124"/>
      <c r="U129" s="125"/>
      <c r="X129" s="124"/>
    </row>
    <row r="130" spans="15:24" x14ac:dyDescent="0.25">
      <c r="O130" s="945">
        <v>42860</v>
      </c>
      <c r="P130" s="946">
        <v>17.552941743489011</v>
      </c>
      <c r="Q130" s="947">
        <v>10.7</v>
      </c>
      <c r="S130" s="123"/>
      <c r="T130" s="124"/>
      <c r="U130" s="125"/>
      <c r="X130" s="124"/>
    </row>
    <row r="131" spans="15:24" x14ac:dyDescent="0.25">
      <c r="O131" s="945">
        <v>42861</v>
      </c>
      <c r="P131" s="946">
        <v>13.886366246443469</v>
      </c>
      <c r="Q131" s="947">
        <v>13</v>
      </c>
      <c r="S131" s="123"/>
      <c r="T131" s="124"/>
      <c r="U131" s="125"/>
      <c r="X131" s="124"/>
    </row>
    <row r="132" spans="15:24" x14ac:dyDescent="0.25">
      <c r="O132" s="945">
        <v>42862</v>
      </c>
      <c r="P132" s="946">
        <v>13.458082547416897</v>
      </c>
      <c r="Q132" s="947">
        <v>11.7</v>
      </c>
      <c r="S132" s="123"/>
      <c r="T132" s="124"/>
      <c r="U132" s="125"/>
      <c r="X132" s="124"/>
    </row>
    <row r="133" spans="15:24" x14ac:dyDescent="0.25">
      <c r="O133" s="945">
        <v>42863</v>
      </c>
      <c r="P133" s="946">
        <v>15.701267321850901</v>
      </c>
      <c r="Q133" s="947">
        <v>9.8000000000000007</v>
      </c>
      <c r="S133" s="123"/>
      <c r="T133" s="124"/>
      <c r="U133" s="125"/>
      <c r="X133" s="124"/>
    </row>
    <row r="134" spans="15:24" x14ac:dyDescent="0.25">
      <c r="O134" s="945">
        <v>42864</v>
      </c>
      <c r="P134" s="946">
        <v>22.468749241411775</v>
      </c>
      <c r="Q134" s="947">
        <v>3.6</v>
      </c>
      <c r="S134" s="123"/>
      <c r="T134" s="124"/>
      <c r="U134" s="125"/>
      <c r="X134" s="124"/>
    </row>
    <row r="135" spans="15:24" x14ac:dyDescent="0.25">
      <c r="O135" s="945">
        <v>42865</v>
      </c>
      <c r="P135" s="946">
        <v>20.237090126048571</v>
      </c>
      <c r="Q135" s="947">
        <v>7.1</v>
      </c>
      <c r="S135" s="123"/>
      <c r="T135" s="124"/>
      <c r="U135" s="125"/>
      <c r="X135" s="124"/>
    </row>
    <row r="136" spans="15:24" x14ac:dyDescent="0.25">
      <c r="O136" s="945">
        <v>42866</v>
      </c>
      <c r="P136" s="946">
        <v>16.401659861326927</v>
      </c>
      <c r="Q136" s="947">
        <v>13.3</v>
      </c>
      <c r="S136" s="123"/>
      <c r="T136" s="124"/>
      <c r="U136" s="125"/>
      <c r="X136" s="124"/>
    </row>
    <row r="137" spans="15:24" x14ac:dyDescent="0.25">
      <c r="O137" s="945">
        <v>42867</v>
      </c>
      <c r="P137" s="946">
        <v>13.817556124463705</v>
      </c>
      <c r="Q137" s="947">
        <v>14.6</v>
      </c>
      <c r="S137" s="123"/>
      <c r="T137" s="124"/>
      <c r="U137" s="125"/>
      <c r="X137" s="124"/>
    </row>
    <row r="138" spans="15:24" x14ac:dyDescent="0.25">
      <c r="O138" s="945">
        <v>42868</v>
      </c>
      <c r="P138" s="946">
        <v>11.830210394278238</v>
      </c>
      <c r="Q138" s="947">
        <v>14.1</v>
      </c>
      <c r="S138" s="123"/>
      <c r="T138" s="124"/>
      <c r="U138" s="125"/>
      <c r="X138" s="124"/>
    </row>
    <row r="139" spans="15:24" x14ac:dyDescent="0.25">
      <c r="O139" s="945">
        <v>42869</v>
      </c>
      <c r="P139" s="946">
        <v>11.768947542888734</v>
      </c>
      <c r="Q139" s="947">
        <v>14.3</v>
      </c>
      <c r="S139" s="123"/>
      <c r="T139" s="124"/>
      <c r="U139" s="125"/>
      <c r="X139" s="124"/>
    </row>
    <row r="140" spans="15:24" x14ac:dyDescent="0.25">
      <c r="O140" s="945">
        <v>42870</v>
      </c>
      <c r="P140" s="946">
        <v>13.341338742040787</v>
      </c>
      <c r="Q140" s="947">
        <v>14.2</v>
      </c>
      <c r="S140" s="123"/>
      <c r="T140" s="124"/>
      <c r="U140" s="125"/>
      <c r="X140" s="124"/>
    </row>
    <row r="141" spans="15:24" x14ac:dyDescent="0.25">
      <c r="O141" s="945">
        <v>42871</v>
      </c>
      <c r="P141" s="946">
        <v>12.75162610753036</v>
      </c>
      <c r="Q141" s="947">
        <v>15.4</v>
      </c>
      <c r="S141" s="123"/>
      <c r="T141" s="124"/>
      <c r="U141" s="125"/>
      <c r="X141" s="124"/>
    </row>
    <row r="142" spans="15:24" x14ac:dyDescent="0.25">
      <c r="O142" s="945">
        <v>42872</v>
      </c>
      <c r="P142" s="946">
        <v>12.254045126981016</v>
      </c>
      <c r="Q142" s="947">
        <v>16.399999999999999</v>
      </c>
      <c r="S142" s="123"/>
      <c r="T142" s="124"/>
      <c r="U142" s="125"/>
      <c r="X142" s="124"/>
    </row>
    <row r="143" spans="15:24" x14ac:dyDescent="0.25">
      <c r="O143" s="945">
        <v>42873</v>
      </c>
      <c r="P143" s="946">
        <v>11.677782663225351</v>
      </c>
      <c r="Q143" s="947">
        <v>18.7</v>
      </c>
      <c r="S143" s="123"/>
      <c r="T143" s="124"/>
      <c r="U143" s="125"/>
      <c r="X143" s="124"/>
    </row>
    <row r="144" spans="15:24" x14ac:dyDescent="0.25">
      <c r="O144" s="945">
        <v>42874</v>
      </c>
      <c r="P144" s="946">
        <v>10.617689749692408</v>
      </c>
      <c r="Q144" s="947">
        <v>19.5</v>
      </c>
      <c r="S144" s="123"/>
      <c r="T144" s="124"/>
      <c r="U144" s="125"/>
      <c r="X144" s="124"/>
    </row>
    <row r="145" spans="15:24" x14ac:dyDescent="0.25">
      <c r="O145" s="945">
        <v>42875</v>
      </c>
      <c r="P145" s="946">
        <v>9.7834775951259179</v>
      </c>
      <c r="Q145" s="947">
        <v>13.4</v>
      </c>
      <c r="S145" s="123"/>
      <c r="T145" s="124"/>
      <c r="U145" s="125"/>
      <c r="X145" s="124"/>
    </row>
    <row r="146" spans="15:24" x14ac:dyDescent="0.25">
      <c r="O146" s="945">
        <v>42876</v>
      </c>
      <c r="P146" s="946">
        <v>9.9670306089681642</v>
      </c>
      <c r="Q146" s="947">
        <v>14.1</v>
      </c>
      <c r="S146" s="123"/>
      <c r="T146" s="124"/>
      <c r="U146" s="125"/>
      <c r="X146" s="124"/>
    </row>
    <row r="147" spans="15:24" x14ac:dyDescent="0.25">
      <c r="O147" s="945">
        <v>42877</v>
      </c>
      <c r="P147" s="946">
        <v>11.651360758985636</v>
      </c>
      <c r="Q147" s="947">
        <v>15</v>
      </c>
      <c r="S147" s="123"/>
      <c r="T147" s="124"/>
      <c r="U147" s="125"/>
      <c r="X147" s="124"/>
    </row>
    <row r="148" spans="15:24" x14ac:dyDescent="0.25">
      <c r="O148" s="945">
        <v>42878</v>
      </c>
      <c r="P148" s="946">
        <v>11.459481550891937</v>
      </c>
      <c r="Q148" s="947">
        <v>16.899999999999999</v>
      </c>
      <c r="S148" s="123"/>
      <c r="T148" s="124"/>
      <c r="U148" s="125"/>
      <c r="X148" s="124"/>
    </row>
    <row r="149" spans="15:24" x14ac:dyDescent="0.25">
      <c r="O149" s="945">
        <v>42879</v>
      </c>
      <c r="P149" s="946">
        <v>12.175376968548306</v>
      </c>
      <c r="Q149" s="947">
        <v>12.5</v>
      </c>
      <c r="S149" s="123"/>
      <c r="T149" s="124"/>
      <c r="U149" s="125"/>
      <c r="X149" s="124"/>
    </row>
    <row r="150" spans="15:24" x14ac:dyDescent="0.25">
      <c r="O150" s="945">
        <v>42880</v>
      </c>
      <c r="P150" s="946">
        <v>12.449983040729547</v>
      </c>
      <c r="Q150" s="947">
        <v>12.6</v>
      </c>
      <c r="S150" s="123"/>
      <c r="T150" s="124"/>
      <c r="U150" s="125"/>
      <c r="X150" s="124"/>
    </row>
    <row r="151" spans="15:24" x14ac:dyDescent="0.25">
      <c r="O151" s="945">
        <v>42881</v>
      </c>
      <c r="P151" s="946">
        <v>11.295351348962145</v>
      </c>
      <c r="Q151" s="947">
        <v>15.9</v>
      </c>
      <c r="S151" s="123"/>
      <c r="T151" s="124"/>
      <c r="U151" s="125"/>
      <c r="X151" s="124"/>
    </row>
    <row r="152" spans="15:24" x14ac:dyDescent="0.25">
      <c r="O152" s="945">
        <v>42882</v>
      </c>
      <c r="P152" s="946">
        <v>9.4462637866360808</v>
      </c>
      <c r="Q152" s="947">
        <v>17.100000000000001</v>
      </c>
      <c r="S152" s="123"/>
      <c r="T152" s="124"/>
      <c r="U152" s="125"/>
      <c r="X152" s="124"/>
    </row>
    <row r="153" spans="15:24" x14ac:dyDescent="0.25">
      <c r="O153" s="945">
        <v>42883</v>
      </c>
      <c r="P153" s="946">
        <v>9.3971368295736859</v>
      </c>
      <c r="Q153" s="947">
        <v>18.7</v>
      </c>
      <c r="S153" s="123"/>
      <c r="T153" s="124"/>
      <c r="U153" s="125"/>
      <c r="X153" s="124"/>
    </row>
    <row r="154" spans="15:24" x14ac:dyDescent="0.25">
      <c r="O154" s="945">
        <v>42884</v>
      </c>
      <c r="P154" s="946">
        <v>13.001246625629593</v>
      </c>
      <c r="Q154" s="947">
        <v>21.4</v>
      </c>
      <c r="S154" s="123"/>
      <c r="T154" s="124"/>
      <c r="U154" s="125"/>
      <c r="X154" s="124"/>
    </row>
    <row r="155" spans="15:24" x14ac:dyDescent="0.25">
      <c r="O155" s="945">
        <v>42885</v>
      </c>
      <c r="P155" s="946">
        <v>10.825032297585738</v>
      </c>
      <c r="Q155" s="947">
        <v>21.6</v>
      </c>
      <c r="S155" s="123"/>
      <c r="T155" s="124"/>
      <c r="U155" s="125"/>
      <c r="X155" s="124"/>
    </row>
    <row r="156" spans="15:24" x14ac:dyDescent="0.25">
      <c r="O156" s="945">
        <v>42886</v>
      </c>
      <c r="P156" s="946">
        <v>11.119589962580726</v>
      </c>
      <c r="Q156" s="947">
        <v>18.5</v>
      </c>
      <c r="S156" s="123"/>
      <c r="T156" s="124"/>
      <c r="U156" s="125"/>
      <c r="X156" s="124"/>
    </row>
    <row r="157" spans="15:24" x14ac:dyDescent="0.25">
      <c r="O157" s="945">
        <v>42887</v>
      </c>
      <c r="P157" s="946">
        <v>12.894997852462319</v>
      </c>
      <c r="Q157" s="947">
        <v>17</v>
      </c>
      <c r="S157" s="123"/>
      <c r="T157" s="124"/>
      <c r="U157" s="125"/>
      <c r="X157" s="124"/>
    </row>
    <row r="158" spans="15:24" x14ac:dyDescent="0.25">
      <c r="O158" s="945">
        <v>42888</v>
      </c>
      <c r="P158" s="946">
        <v>10.395611657203151</v>
      </c>
      <c r="Q158" s="947">
        <v>18.3</v>
      </c>
      <c r="S158" s="123"/>
      <c r="T158" s="124"/>
      <c r="U158" s="125"/>
      <c r="X158" s="124"/>
    </row>
    <row r="159" spans="15:24" x14ac:dyDescent="0.25">
      <c r="O159" s="945">
        <v>42889</v>
      </c>
      <c r="P159" s="946">
        <v>8.685953631103045</v>
      </c>
      <c r="Q159" s="947">
        <v>20.2</v>
      </c>
      <c r="S159" s="123"/>
      <c r="T159" s="124"/>
      <c r="U159" s="125"/>
      <c r="X159" s="124"/>
    </row>
    <row r="160" spans="15:24" x14ac:dyDescent="0.25">
      <c r="O160" s="945">
        <v>42890</v>
      </c>
      <c r="P160" s="946">
        <v>9.2819326402634719</v>
      </c>
      <c r="Q160" s="947">
        <v>16.2</v>
      </c>
      <c r="S160" s="123"/>
      <c r="T160" s="124"/>
      <c r="U160" s="125"/>
      <c r="X160" s="124"/>
    </row>
    <row r="161" spans="15:24" x14ac:dyDescent="0.25">
      <c r="O161" s="945">
        <v>42891</v>
      </c>
      <c r="P161" s="946">
        <v>11.587661491430966</v>
      </c>
      <c r="Q161" s="947">
        <v>16.8</v>
      </c>
      <c r="S161" s="123"/>
      <c r="T161" s="124"/>
      <c r="U161" s="125"/>
      <c r="X161" s="124"/>
    </row>
    <row r="162" spans="15:24" x14ac:dyDescent="0.25">
      <c r="O162" s="945">
        <v>42892</v>
      </c>
      <c r="P162" s="946">
        <v>13.42771364330226</v>
      </c>
      <c r="Q162" s="947">
        <v>16.899999999999999</v>
      </c>
      <c r="S162" s="123"/>
      <c r="T162" s="124"/>
      <c r="U162" s="125"/>
      <c r="X162" s="124"/>
    </row>
    <row r="163" spans="15:24" x14ac:dyDescent="0.25">
      <c r="O163" s="945">
        <v>42893</v>
      </c>
      <c r="P163" s="946">
        <v>13.308588433917036</v>
      </c>
      <c r="Q163" s="947">
        <v>12.3</v>
      </c>
      <c r="S163" s="123"/>
      <c r="T163" s="124"/>
      <c r="U163" s="125"/>
      <c r="X163" s="124"/>
    </row>
    <row r="164" spans="15:24" x14ac:dyDescent="0.25">
      <c r="O164" s="945">
        <v>42894</v>
      </c>
      <c r="P164" s="946">
        <v>11.427617473240009</v>
      </c>
      <c r="Q164" s="947">
        <v>15.1</v>
      </c>
      <c r="S164" s="123"/>
      <c r="T164" s="124"/>
      <c r="U164" s="125"/>
      <c r="X164" s="124"/>
    </row>
    <row r="165" spans="15:24" x14ac:dyDescent="0.25">
      <c r="O165" s="945">
        <v>42895</v>
      </c>
      <c r="P165" s="946">
        <v>10.548668791561893</v>
      </c>
      <c r="Q165" s="947">
        <v>19.399999999999999</v>
      </c>
      <c r="S165" s="123"/>
      <c r="T165" s="124"/>
      <c r="U165" s="125"/>
      <c r="X165" s="124"/>
    </row>
    <row r="166" spans="15:24" x14ac:dyDescent="0.25">
      <c r="O166" s="945">
        <v>42896</v>
      </c>
      <c r="P166" s="946">
        <v>9.1252500024944556</v>
      </c>
      <c r="Q166" s="947">
        <v>15.7</v>
      </c>
      <c r="S166" s="123"/>
      <c r="T166" s="124"/>
      <c r="U166" s="125"/>
      <c r="X166" s="124"/>
    </row>
    <row r="167" spans="15:24" x14ac:dyDescent="0.25">
      <c r="O167" s="945">
        <v>42897</v>
      </c>
      <c r="P167" s="946">
        <v>8.9746613396824788</v>
      </c>
      <c r="Q167" s="947">
        <v>18.7</v>
      </c>
      <c r="S167" s="123"/>
      <c r="T167" s="124"/>
      <c r="U167" s="125"/>
      <c r="X167" s="124"/>
    </row>
    <row r="168" spans="15:24" x14ac:dyDescent="0.25">
      <c r="O168" s="945">
        <v>42898</v>
      </c>
      <c r="P168" s="946">
        <v>11.380389602892727</v>
      </c>
      <c r="Q168" s="947">
        <v>20.399999999999999</v>
      </c>
      <c r="S168" s="123"/>
      <c r="T168" s="124"/>
      <c r="U168" s="125"/>
      <c r="X168" s="124"/>
    </row>
    <row r="169" spans="15:24" x14ac:dyDescent="0.25">
      <c r="O169" s="945">
        <v>42899</v>
      </c>
      <c r="P169" s="946">
        <v>11.050849011276252</v>
      </c>
      <c r="Q169" s="947">
        <v>16.5</v>
      </c>
      <c r="S169" s="123"/>
      <c r="T169" s="124"/>
      <c r="U169" s="125"/>
      <c r="X169" s="124"/>
    </row>
    <row r="170" spans="15:24" x14ac:dyDescent="0.25">
      <c r="O170" s="945">
        <v>42900</v>
      </c>
      <c r="P170" s="946">
        <v>13.277974543709876</v>
      </c>
      <c r="Q170" s="947">
        <v>16.7</v>
      </c>
      <c r="S170" s="123"/>
      <c r="T170" s="124"/>
      <c r="U170" s="125"/>
      <c r="X170" s="124"/>
    </row>
    <row r="171" spans="15:24" x14ac:dyDescent="0.25">
      <c r="O171" s="945">
        <v>42901</v>
      </c>
      <c r="P171" s="946">
        <v>10.63268325971217</v>
      </c>
      <c r="Q171" s="947">
        <v>19.5</v>
      </c>
      <c r="S171" s="123"/>
      <c r="T171" s="124"/>
      <c r="U171" s="125"/>
      <c r="X171" s="124"/>
    </row>
    <row r="172" spans="15:24" x14ac:dyDescent="0.25">
      <c r="O172" s="945">
        <v>42902</v>
      </c>
      <c r="P172" s="946">
        <v>10.260330099660406</v>
      </c>
      <c r="Q172" s="947">
        <v>16.600000000000001</v>
      </c>
      <c r="S172" s="123"/>
      <c r="T172" s="124"/>
      <c r="U172" s="125"/>
      <c r="X172" s="124"/>
    </row>
    <row r="173" spans="15:24" x14ac:dyDescent="0.25">
      <c r="O173" s="945">
        <v>42903</v>
      </c>
      <c r="P173" s="946">
        <v>9.1461463347856231</v>
      </c>
      <c r="Q173" s="947">
        <v>14.1</v>
      </c>
      <c r="S173" s="123"/>
      <c r="T173" s="124"/>
      <c r="U173" s="125"/>
      <c r="X173" s="124"/>
    </row>
    <row r="174" spans="15:24" x14ac:dyDescent="0.25">
      <c r="O174" s="945">
        <v>42904</v>
      </c>
      <c r="P174" s="946">
        <v>9.4417594617185596</v>
      </c>
      <c r="Q174" s="947">
        <v>17.2</v>
      </c>
      <c r="S174" s="123"/>
      <c r="T174" s="124"/>
      <c r="U174" s="125"/>
      <c r="X174" s="124"/>
    </row>
    <row r="175" spans="15:24" x14ac:dyDescent="0.25">
      <c r="O175" s="945">
        <v>42905</v>
      </c>
      <c r="P175" s="946">
        <v>13.748361637102519</v>
      </c>
      <c r="Q175" s="947">
        <v>20.7</v>
      </c>
      <c r="S175" s="123"/>
      <c r="T175" s="124"/>
      <c r="U175" s="125"/>
      <c r="X175" s="124"/>
    </row>
    <row r="176" spans="15:24" x14ac:dyDescent="0.25">
      <c r="O176" s="945">
        <v>42906</v>
      </c>
      <c r="P176" s="946">
        <v>13.637896607876918</v>
      </c>
      <c r="Q176" s="947">
        <v>23.7</v>
      </c>
      <c r="S176" s="123"/>
      <c r="T176" s="124"/>
      <c r="U176" s="125"/>
      <c r="X176" s="124"/>
    </row>
    <row r="177" spans="15:24" x14ac:dyDescent="0.25">
      <c r="O177" s="945">
        <v>42907</v>
      </c>
      <c r="P177" s="946">
        <v>13.399146208116164</v>
      </c>
      <c r="Q177" s="947">
        <v>21.1</v>
      </c>
      <c r="S177" s="123"/>
      <c r="T177" s="124"/>
      <c r="U177" s="125"/>
      <c r="X177" s="124"/>
    </row>
    <row r="178" spans="15:24" x14ac:dyDescent="0.25">
      <c r="O178" s="945">
        <v>42908</v>
      </c>
      <c r="P178" s="946">
        <v>13.059180659753872</v>
      </c>
      <c r="Q178" s="947">
        <v>22.9</v>
      </c>
      <c r="S178" s="123"/>
      <c r="T178" s="124"/>
      <c r="U178" s="125"/>
      <c r="X178" s="124"/>
    </row>
    <row r="179" spans="15:24" x14ac:dyDescent="0.25">
      <c r="O179" s="945">
        <v>42909</v>
      </c>
      <c r="P179" s="946">
        <v>12.184046438710272</v>
      </c>
      <c r="Q179" s="947">
        <v>19.7</v>
      </c>
      <c r="S179" s="123"/>
      <c r="T179" s="124"/>
      <c r="U179" s="125"/>
      <c r="X179" s="124"/>
    </row>
    <row r="180" spans="15:24" x14ac:dyDescent="0.25">
      <c r="O180" s="945">
        <v>42910</v>
      </c>
      <c r="P180" s="946">
        <v>8.2877401260625394</v>
      </c>
      <c r="Q180" s="947">
        <v>21.4</v>
      </c>
      <c r="S180" s="123"/>
      <c r="T180" s="124"/>
      <c r="U180" s="125"/>
      <c r="X180" s="124"/>
    </row>
    <row r="181" spans="15:24" x14ac:dyDescent="0.25">
      <c r="O181" s="945">
        <v>42911</v>
      </c>
      <c r="P181" s="946">
        <v>8.6595105075861891</v>
      </c>
      <c r="Q181" s="947">
        <v>20.6</v>
      </c>
      <c r="S181" s="123"/>
      <c r="T181" s="124"/>
      <c r="U181" s="125"/>
      <c r="X181" s="124"/>
    </row>
    <row r="182" spans="15:24" x14ac:dyDescent="0.25">
      <c r="O182" s="945">
        <v>42912</v>
      </c>
      <c r="P182" s="946">
        <v>12.599378193209468</v>
      </c>
      <c r="Q182" s="947">
        <v>20.100000000000001</v>
      </c>
      <c r="S182" s="123"/>
      <c r="T182" s="124"/>
      <c r="U182" s="125"/>
      <c r="X182" s="124"/>
    </row>
    <row r="183" spans="15:24" x14ac:dyDescent="0.25">
      <c r="O183" s="945">
        <v>42913</v>
      </c>
      <c r="P183" s="946">
        <v>13.754760822558547</v>
      </c>
      <c r="Q183" s="947">
        <v>19.3</v>
      </c>
      <c r="S183" s="123"/>
      <c r="T183" s="124"/>
      <c r="U183" s="125"/>
      <c r="X183" s="124"/>
    </row>
    <row r="184" spans="15:24" x14ac:dyDescent="0.25">
      <c r="O184" s="945">
        <v>42914</v>
      </c>
      <c r="P184" s="946">
        <v>12.634599281104569</v>
      </c>
      <c r="Q184" s="947">
        <v>22</v>
      </c>
      <c r="S184" s="123"/>
      <c r="T184" s="124"/>
      <c r="U184" s="125"/>
      <c r="X184" s="124"/>
    </row>
    <row r="185" spans="15:24" x14ac:dyDescent="0.25">
      <c r="O185" s="945">
        <v>42915</v>
      </c>
      <c r="P185" s="946">
        <v>12.509221475632318</v>
      </c>
      <c r="Q185" s="947">
        <v>16.899999999999999</v>
      </c>
      <c r="S185" s="123"/>
      <c r="T185" s="124"/>
      <c r="U185" s="125"/>
      <c r="X185" s="124"/>
    </row>
    <row r="186" spans="15:24" x14ac:dyDescent="0.25">
      <c r="O186" s="945">
        <v>42916</v>
      </c>
      <c r="P186" s="946">
        <v>11.850745658989343</v>
      </c>
      <c r="Q186" s="947">
        <v>17.100000000000001</v>
      </c>
      <c r="S186" s="123"/>
      <c r="T186" s="124"/>
      <c r="U186" s="125"/>
      <c r="X186" s="124"/>
    </row>
    <row r="187" spans="15:24" x14ac:dyDescent="0.25">
      <c r="O187" s="945">
        <v>42917</v>
      </c>
      <c r="P187" s="946">
        <v>8.4923245599821922</v>
      </c>
      <c r="Q187" s="947">
        <v>17</v>
      </c>
      <c r="S187" s="123"/>
      <c r="T187" s="124"/>
      <c r="U187" s="125"/>
      <c r="X187" s="124"/>
    </row>
    <row r="188" spans="15:24" x14ac:dyDescent="0.25">
      <c r="O188" s="945">
        <v>42918</v>
      </c>
      <c r="P188" s="946">
        <v>8.6999870429229649</v>
      </c>
      <c r="Q188" s="947">
        <v>17</v>
      </c>
      <c r="S188" s="123"/>
      <c r="T188" s="124"/>
      <c r="U188" s="125"/>
      <c r="X188" s="124"/>
    </row>
    <row r="189" spans="15:24" x14ac:dyDescent="0.25">
      <c r="O189" s="945">
        <v>42919</v>
      </c>
      <c r="P189" s="946">
        <v>11.975166323627022</v>
      </c>
      <c r="Q189" s="947">
        <v>16.399999999999999</v>
      </c>
      <c r="S189" s="123"/>
      <c r="T189" s="124"/>
      <c r="U189" s="125"/>
      <c r="X189" s="124"/>
    </row>
    <row r="190" spans="15:24" x14ac:dyDescent="0.25">
      <c r="O190" s="945">
        <v>42920</v>
      </c>
      <c r="P190" s="946">
        <v>12.837844166041696</v>
      </c>
      <c r="Q190" s="947">
        <v>17.399999999999999</v>
      </c>
      <c r="S190" s="123"/>
      <c r="T190" s="124"/>
      <c r="U190" s="125"/>
      <c r="X190" s="124"/>
    </row>
    <row r="191" spans="15:24" x14ac:dyDescent="0.25">
      <c r="O191" s="945">
        <v>42921</v>
      </c>
      <c r="P191" s="946">
        <v>11.719454784412696</v>
      </c>
      <c r="Q191" s="947">
        <v>19.7</v>
      </c>
      <c r="S191" s="123"/>
      <c r="T191" s="124"/>
      <c r="U191" s="125"/>
      <c r="X191" s="124"/>
    </row>
    <row r="192" spans="15:24" x14ac:dyDescent="0.25">
      <c r="O192" s="945">
        <v>42922</v>
      </c>
      <c r="P192" s="946">
        <v>10.985650478663215</v>
      </c>
      <c r="Q192" s="947">
        <v>19.899999999999999</v>
      </c>
      <c r="S192" s="123"/>
      <c r="T192" s="124"/>
      <c r="U192" s="125"/>
      <c r="X192" s="124"/>
    </row>
    <row r="193" spans="15:24" x14ac:dyDescent="0.25">
      <c r="O193" s="945">
        <v>42923</v>
      </c>
      <c r="P193" s="946">
        <v>10.862728898296794</v>
      </c>
      <c r="Q193" s="947">
        <v>20.5</v>
      </c>
      <c r="S193" s="123"/>
      <c r="T193" s="124"/>
      <c r="U193" s="125"/>
      <c r="X193" s="124"/>
    </row>
    <row r="194" spans="15:24" x14ac:dyDescent="0.25">
      <c r="O194" s="945">
        <v>42924</v>
      </c>
      <c r="P194" s="946">
        <v>8.1273028017103908</v>
      </c>
      <c r="Q194" s="947">
        <v>21.2</v>
      </c>
      <c r="S194" s="123"/>
      <c r="T194" s="124"/>
      <c r="U194" s="125"/>
      <c r="X194" s="124"/>
    </row>
    <row r="195" spans="15:24" x14ac:dyDescent="0.25">
      <c r="O195" s="945">
        <v>42925</v>
      </c>
      <c r="P195" s="946">
        <v>8.6299821589125951</v>
      </c>
      <c r="Q195" s="947">
        <v>22</v>
      </c>
      <c r="S195" s="123"/>
      <c r="T195" s="124"/>
      <c r="U195" s="125"/>
      <c r="X195" s="124"/>
    </row>
    <row r="196" spans="15:24" x14ac:dyDescent="0.25">
      <c r="O196" s="945">
        <v>42926</v>
      </c>
      <c r="P196" s="946">
        <v>12.911103577757618</v>
      </c>
      <c r="Q196" s="947">
        <v>22.3</v>
      </c>
      <c r="S196" s="123"/>
      <c r="T196" s="124"/>
      <c r="U196" s="125"/>
      <c r="X196" s="124"/>
    </row>
    <row r="197" spans="15:24" x14ac:dyDescent="0.25">
      <c r="O197" s="945">
        <v>42927</v>
      </c>
      <c r="P197" s="946">
        <v>13.463015474328893</v>
      </c>
      <c r="Q197" s="947">
        <v>18.100000000000001</v>
      </c>
      <c r="S197" s="123"/>
      <c r="T197" s="124"/>
      <c r="U197" s="125"/>
      <c r="X197" s="124"/>
    </row>
    <row r="198" spans="15:24" x14ac:dyDescent="0.25">
      <c r="O198" s="945">
        <v>42928</v>
      </c>
      <c r="P198" s="946">
        <v>13.700790340720157</v>
      </c>
      <c r="Q198" s="947">
        <v>18.899999999999999</v>
      </c>
      <c r="S198" s="123"/>
      <c r="T198" s="124"/>
      <c r="U198" s="125"/>
      <c r="X198" s="124"/>
    </row>
    <row r="199" spans="15:24" x14ac:dyDescent="0.25">
      <c r="O199" s="945">
        <v>42929</v>
      </c>
      <c r="P199" s="946">
        <v>14.139373374500213</v>
      </c>
      <c r="Q199" s="947">
        <v>13.8</v>
      </c>
      <c r="S199" s="123"/>
      <c r="T199" s="124"/>
      <c r="U199" s="125"/>
      <c r="X199" s="124"/>
    </row>
    <row r="200" spans="15:24" x14ac:dyDescent="0.25">
      <c r="O200" s="945">
        <v>42930</v>
      </c>
      <c r="P200" s="946">
        <v>12.9514906246325</v>
      </c>
      <c r="Q200" s="947">
        <v>14.5</v>
      </c>
      <c r="S200" s="123"/>
      <c r="T200" s="124"/>
      <c r="U200" s="125"/>
      <c r="X200" s="124"/>
    </row>
    <row r="201" spans="15:24" x14ac:dyDescent="0.25">
      <c r="O201" s="945">
        <v>42931</v>
      </c>
      <c r="P201" s="946">
        <v>9.436131689998053</v>
      </c>
      <c r="Q201" s="947">
        <v>13.5</v>
      </c>
      <c r="S201" s="123"/>
      <c r="T201" s="124"/>
      <c r="U201" s="125"/>
      <c r="X201" s="124"/>
    </row>
    <row r="202" spans="15:24" x14ac:dyDescent="0.25">
      <c r="O202" s="945">
        <v>42932</v>
      </c>
      <c r="P202" s="946">
        <v>9.5948664163565347</v>
      </c>
      <c r="Q202" s="947">
        <v>17.3</v>
      </c>
      <c r="S202" s="123"/>
      <c r="T202" s="124"/>
      <c r="U202" s="125"/>
      <c r="X202" s="124"/>
    </row>
    <row r="203" spans="15:24" x14ac:dyDescent="0.25">
      <c r="O203" s="945">
        <v>42933</v>
      </c>
      <c r="P203" s="946">
        <v>13.526585099363103</v>
      </c>
      <c r="Q203" s="947">
        <v>19.100000000000001</v>
      </c>
      <c r="S203" s="123"/>
      <c r="T203" s="124"/>
      <c r="U203" s="125"/>
      <c r="X203" s="124"/>
    </row>
    <row r="204" spans="15:24" x14ac:dyDescent="0.25">
      <c r="O204" s="945">
        <v>42934</v>
      </c>
      <c r="P204" s="946">
        <v>13.589649273371254</v>
      </c>
      <c r="Q204" s="947">
        <v>20.9</v>
      </c>
      <c r="S204" s="123"/>
      <c r="T204" s="124"/>
      <c r="U204" s="125"/>
      <c r="X204" s="124"/>
    </row>
    <row r="205" spans="15:24" x14ac:dyDescent="0.25">
      <c r="O205" s="945">
        <v>42935</v>
      </c>
      <c r="P205" s="946">
        <v>13.442233684317657</v>
      </c>
      <c r="Q205" s="947">
        <v>22.4</v>
      </c>
      <c r="S205" s="123"/>
      <c r="T205" s="124"/>
      <c r="U205" s="125"/>
      <c r="X205" s="124"/>
    </row>
    <row r="206" spans="15:24" x14ac:dyDescent="0.25">
      <c r="O206" s="945">
        <v>42936</v>
      </c>
      <c r="P206" s="946">
        <v>13.078955356317676</v>
      </c>
      <c r="Q206" s="947">
        <v>22.2</v>
      </c>
      <c r="S206" s="123"/>
      <c r="T206" s="124"/>
      <c r="U206" s="125"/>
      <c r="X206" s="124"/>
    </row>
    <row r="207" spans="15:24" x14ac:dyDescent="0.25">
      <c r="O207" s="945">
        <v>42937</v>
      </c>
      <c r="P207" s="946">
        <v>11.908070923925022</v>
      </c>
      <c r="Q207" s="947">
        <v>20.8</v>
      </c>
      <c r="S207" s="123"/>
      <c r="T207" s="124"/>
      <c r="U207" s="125"/>
      <c r="X207" s="124"/>
    </row>
    <row r="208" spans="15:24" x14ac:dyDescent="0.25">
      <c r="O208" s="945">
        <v>42938</v>
      </c>
      <c r="P208" s="946">
        <v>8.3127056014831187</v>
      </c>
      <c r="Q208" s="947">
        <v>21.4</v>
      </c>
      <c r="S208" s="123"/>
      <c r="T208" s="124"/>
      <c r="U208" s="125"/>
      <c r="X208" s="124"/>
    </row>
    <row r="209" spans="15:24" x14ac:dyDescent="0.25">
      <c r="O209" s="945">
        <v>42939</v>
      </c>
      <c r="P209" s="946">
        <v>8.6258487084508069</v>
      </c>
      <c r="Q209" s="947">
        <v>19.2</v>
      </c>
      <c r="S209" s="123"/>
      <c r="T209" s="124"/>
      <c r="U209" s="125"/>
      <c r="X209" s="124"/>
    </row>
    <row r="210" spans="15:24" x14ac:dyDescent="0.25">
      <c r="O210" s="945">
        <v>42940</v>
      </c>
      <c r="P210" s="946">
        <v>12.112596664937866</v>
      </c>
      <c r="Q210" s="947">
        <v>16.2</v>
      </c>
      <c r="S210" s="123"/>
      <c r="T210" s="124"/>
      <c r="U210" s="125"/>
      <c r="X210" s="124"/>
    </row>
    <row r="211" spans="15:24" x14ac:dyDescent="0.25">
      <c r="O211" s="945">
        <v>42941</v>
      </c>
      <c r="P211" s="946">
        <v>12.051612855629569</v>
      </c>
      <c r="Q211" s="947">
        <v>14.7</v>
      </c>
      <c r="S211" s="123"/>
      <c r="T211" s="124"/>
      <c r="U211" s="125"/>
      <c r="X211" s="124"/>
    </row>
    <row r="212" spans="15:24" x14ac:dyDescent="0.25">
      <c r="O212" s="945">
        <v>42942</v>
      </c>
      <c r="P212" s="946">
        <v>12.240118610727617</v>
      </c>
      <c r="Q212" s="947">
        <v>15.1</v>
      </c>
      <c r="S212" s="123"/>
      <c r="T212" s="124"/>
      <c r="U212" s="125"/>
      <c r="X212" s="124"/>
    </row>
    <row r="213" spans="15:24" x14ac:dyDescent="0.25">
      <c r="O213" s="945">
        <v>42943</v>
      </c>
      <c r="P213" s="946">
        <v>12.11544366179905</v>
      </c>
      <c r="Q213" s="947">
        <v>16</v>
      </c>
      <c r="S213" s="123"/>
      <c r="T213" s="124"/>
      <c r="U213" s="125"/>
      <c r="X213" s="124"/>
    </row>
    <row r="214" spans="15:24" x14ac:dyDescent="0.25">
      <c r="O214" s="945">
        <v>42944</v>
      </c>
      <c r="P214" s="946">
        <v>11.101876763845752</v>
      </c>
      <c r="Q214" s="947">
        <v>17.5</v>
      </c>
      <c r="S214" s="123"/>
      <c r="T214" s="124"/>
      <c r="U214" s="125"/>
      <c r="X214" s="124"/>
    </row>
    <row r="215" spans="15:24" x14ac:dyDescent="0.25">
      <c r="O215" s="945">
        <v>42945</v>
      </c>
      <c r="P215" s="946">
        <v>7.8055585825826057</v>
      </c>
      <c r="Q215" s="947">
        <v>19.5</v>
      </c>
      <c r="S215" s="123"/>
      <c r="T215" s="124"/>
      <c r="U215" s="125"/>
      <c r="X215" s="124"/>
    </row>
    <row r="216" spans="15:24" x14ac:dyDescent="0.25">
      <c r="O216" s="945">
        <v>42946</v>
      </c>
      <c r="P216" s="946">
        <v>7.8980797290159845</v>
      </c>
      <c r="Q216" s="947">
        <v>23.1</v>
      </c>
      <c r="S216" s="123"/>
      <c r="T216" s="124"/>
      <c r="U216" s="125"/>
      <c r="X216" s="124"/>
    </row>
    <row r="217" spans="15:24" x14ac:dyDescent="0.25">
      <c r="O217" s="945">
        <v>42947</v>
      </c>
      <c r="P217" s="946">
        <v>10.963145171143411</v>
      </c>
      <c r="Q217" s="947">
        <v>24.2</v>
      </c>
      <c r="S217" s="123"/>
      <c r="T217" s="124"/>
      <c r="U217" s="125"/>
      <c r="X217" s="124"/>
    </row>
    <row r="218" spans="15:24" x14ac:dyDescent="0.25">
      <c r="O218" s="945">
        <v>42948</v>
      </c>
      <c r="P218" s="946">
        <v>10.017272561686079</v>
      </c>
      <c r="Q218" s="947">
        <v>27.2</v>
      </c>
      <c r="S218" s="123"/>
      <c r="T218" s="124"/>
      <c r="U218" s="125"/>
      <c r="X218" s="124"/>
    </row>
    <row r="219" spans="15:24" x14ac:dyDescent="0.25">
      <c r="O219" s="945">
        <v>42949</v>
      </c>
      <c r="P219" s="946">
        <v>10.260174376416341</v>
      </c>
      <c r="Q219" s="947">
        <v>23.3</v>
      </c>
      <c r="S219" s="123"/>
      <c r="T219" s="124"/>
      <c r="U219" s="125"/>
      <c r="X219" s="124"/>
    </row>
    <row r="220" spans="15:24" x14ac:dyDescent="0.25">
      <c r="O220" s="945">
        <v>42950</v>
      </c>
      <c r="P220" s="946">
        <v>11.500912013198869</v>
      </c>
      <c r="Q220" s="947">
        <v>22.5</v>
      </c>
      <c r="S220" s="123"/>
      <c r="T220" s="124"/>
      <c r="U220" s="125"/>
      <c r="X220" s="124"/>
    </row>
    <row r="221" spans="15:24" x14ac:dyDescent="0.25">
      <c r="O221" s="945">
        <v>42951</v>
      </c>
      <c r="P221" s="946">
        <v>9.2212674996349122</v>
      </c>
      <c r="Q221" s="947">
        <v>22.2</v>
      </c>
      <c r="S221" s="123"/>
      <c r="T221" s="124"/>
      <c r="U221" s="125"/>
      <c r="X221" s="124"/>
    </row>
    <row r="222" spans="15:24" x14ac:dyDescent="0.25">
      <c r="O222" s="945">
        <v>42952</v>
      </c>
      <c r="P222" s="946">
        <v>7.2249207554083377</v>
      </c>
      <c r="Q222" s="947">
        <v>22.7</v>
      </c>
      <c r="S222" s="123"/>
      <c r="T222" s="124"/>
      <c r="U222" s="125"/>
      <c r="X222" s="124"/>
    </row>
    <row r="223" spans="15:24" x14ac:dyDescent="0.25">
      <c r="O223" s="945">
        <v>42953</v>
      </c>
      <c r="P223" s="946">
        <v>7.8473610822540545</v>
      </c>
      <c r="Q223" s="947">
        <v>17.399999999999999</v>
      </c>
      <c r="S223" s="123"/>
      <c r="T223" s="124"/>
      <c r="U223" s="125"/>
      <c r="X223" s="124"/>
    </row>
    <row r="224" spans="15:24" x14ac:dyDescent="0.25">
      <c r="O224" s="945">
        <v>42954</v>
      </c>
      <c r="P224" s="946">
        <v>10.724974748353068</v>
      </c>
      <c r="Q224" s="947">
        <v>17.5</v>
      </c>
      <c r="S224" s="123"/>
      <c r="T224" s="124"/>
      <c r="U224" s="125"/>
      <c r="X224" s="124"/>
    </row>
    <row r="225" spans="15:24" x14ac:dyDescent="0.25">
      <c r="O225" s="945">
        <v>42955</v>
      </c>
      <c r="P225" s="946">
        <v>10.316164089873606</v>
      </c>
      <c r="Q225" s="947">
        <v>19.8</v>
      </c>
      <c r="S225" s="123"/>
      <c r="T225" s="124"/>
      <c r="U225" s="125"/>
      <c r="X225" s="124"/>
    </row>
    <row r="226" spans="15:24" x14ac:dyDescent="0.25">
      <c r="O226" s="945">
        <v>42956</v>
      </c>
      <c r="P226" s="946">
        <v>11.802558257279822</v>
      </c>
      <c r="Q226" s="947">
        <v>21.9</v>
      </c>
      <c r="S226" s="123"/>
      <c r="T226" s="124"/>
      <c r="U226" s="125"/>
      <c r="X226" s="124"/>
    </row>
    <row r="227" spans="15:24" x14ac:dyDescent="0.25">
      <c r="O227" s="945">
        <v>42957</v>
      </c>
      <c r="P227" s="946">
        <v>11.601295377692898</v>
      </c>
      <c r="Q227" s="947">
        <v>22.1</v>
      </c>
      <c r="S227" s="123"/>
      <c r="T227" s="124"/>
      <c r="U227" s="125"/>
      <c r="X227" s="124"/>
    </row>
    <row r="228" spans="15:24" x14ac:dyDescent="0.25">
      <c r="O228" s="945">
        <v>42958</v>
      </c>
      <c r="P228" s="946">
        <v>11.321315716472782</v>
      </c>
      <c r="Q228" s="947">
        <v>16.899999999999999</v>
      </c>
      <c r="S228" s="123"/>
      <c r="T228" s="124"/>
      <c r="U228" s="125"/>
      <c r="X228" s="124"/>
    </row>
    <row r="229" spans="15:24" x14ac:dyDescent="0.25">
      <c r="O229" s="945">
        <v>42959</v>
      </c>
      <c r="P229" s="946">
        <v>8.2210754168758129</v>
      </c>
      <c r="Q229" s="947">
        <v>15</v>
      </c>
      <c r="S229" s="123"/>
      <c r="T229" s="124"/>
      <c r="U229" s="125"/>
      <c r="X229" s="124"/>
    </row>
    <row r="230" spans="15:24" x14ac:dyDescent="0.25">
      <c r="O230" s="945">
        <v>42960</v>
      </c>
      <c r="P230" s="946">
        <v>8.5554767040879014</v>
      </c>
      <c r="Q230" s="947">
        <v>16.8</v>
      </c>
      <c r="S230" s="123"/>
      <c r="T230" s="124"/>
      <c r="U230" s="125"/>
      <c r="X230" s="124"/>
    </row>
    <row r="231" spans="15:24" x14ac:dyDescent="0.25">
      <c r="O231" s="945">
        <v>42961</v>
      </c>
      <c r="P231" s="946">
        <v>10.216131915738924</v>
      </c>
      <c r="Q231" s="947">
        <v>17.600000000000001</v>
      </c>
      <c r="S231" s="123"/>
      <c r="T231" s="124"/>
      <c r="U231" s="125"/>
      <c r="X231" s="124"/>
    </row>
    <row r="232" spans="15:24" x14ac:dyDescent="0.25">
      <c r="O232" s="945">
        <v>42962</v>
      </c>
      <c r="P232" s="946">
        <v>10.233642235552193</v>
      </c>
      <c r="Q232" s="947">
        <v>20.399999999999999</v>
      </c>
      <c r="S232" s="123"/>
      <c r="T232" s="124"/>
      <c r="U232" s="125"/>
      <c r="X232" s="124"/>
    </row>
    <row r="233" spans="15:24" x14ac:dyDescent="0.25">
      <c r="O233" s="945">
        <v>42963</v>
      </c>
      <c r="P233" s="946">
        <v>12.369189151144367</v>
      </c>
      <c r="Q233" s="947">
        <v>19</v>
      </c>
      <c r="S233" s="123"/>
      <c r="T233" s="124"/>
      <c r="U233" s="125"/>
      <c r="X233" s="124"/>
    </row>
    <row r="234" spans="15:24" x14ac:dyDescent="0.25">
      <c r="O234" s="945">
        <v>42964</v>
      </c>
      <c r="P234" s="946">
        <v>10.333725730133134</v>
      </c>
      <c r="Q234" s="947">
        <v>20.100000000000001</v>
      </c>
      <c r="S234" s="123"/>
      <c r="T234" s="124"/>
      <c r="U234" s="125"/>
      <c r="X234" s="124"/>
    </row>
    <row r="235" spans="15:24" x14ac:dyDescent="0.25">
      <c r="O235" s="945">
        <v>42965</v>
      </c>
      <c r="P235" s="946">
        <v>9.5602862531230866</v>
      </c>
      <c r="Q235" s="947">
        <v>23.2</v>
      </c>
      <c r="S235" s="123"/>
      <c r="T235" s="124"/>
      <c r="U235" s="125"/>
      <c r="X235" s="124"/>
    </row>
    <row r="236" spans="15:24" x14ac:dyDescent="0.25">
      <c r="O236" s="945">
        <v>42966</v>
      </c>
      <c r="P236" s="946">
        <v>8.4374634255367127</v>
      </c>
      <c r="Q236" s="947">
        <v>16.7</v>
      </c>
      <c r="S236" s="123"/>
      <c r="T236" s="124"/>
      <c r="U236" s="125"/>
      <c r="X236" s="124"/>
    </row>
    <row r="237" spans="15:24" x14ac:dyDescent="0.25">
      <c r="O237" s="945">
        <v>42967</v>
      </c>
      <c r="P237" s="946">
        <v>8.9864858042567661</v>
      </c>
      <c r="Q237" s="947">
        <v>14.7</v>
      </c>
      <c r="S237" s="123"/>
      <c r="T237" s="124"/>
      <c r="U237" s="125"/>
      <c r="X237" s="124"/>
    </row>
    <row r="238" spans="15:24" x14ac:dyDescent="0.25">
      <c r="O238" s="945">
        <v>42968</v>
      </c>
      <c r="P238" s="946">
        <v>10.92195510743127</v>
      </c>
      <c r="Q238" s="947">
        <v>13.7</v>
      </c>
      <c r="S238" s="123"/>
      <c r="T238" s="124"/>
      <c r="U238" s="125"/>
      <c r="X238" s="124"/>
    </row>
    <row r="239" spans="15:24" x14ac:dyDescent="0.25">
      <c r="O239" s="945">
        <v>42969</v>
      </c>
      <c r="P239" s="946">
        <v>13.266144022755586</v>
      </c>
      <c r="Q239" s="947">
        <v>13.3</v>
      </c>
      <c r="S239" s="123"/>
      <c r="T239" s="124"/>
      <c r="U239" s="125"/>
      <c r="X239" s="124"/>
    </row>
    <row r="240" spans="15:24" x14ac:dyDescent="0.25">
      <c r="O240" s="945">
        <v>42970</v>
      </c>
      <c r="P240" s="946">
        <v>13.419884103970487</v>
      </c>
      <c r="Q240" s="947">
        <v>13.2</v>
      </c>
      <c r="S240" s="123"/>
      <c r="T240" s="124"/>
      <c r="U240" s="125"/>
      <c r="X240" s="124"/>
    </row>
    <row r="241" spans="15:24" x14ac:dyDescent="0.25">
      <c r="O241" s="945">
        <v>42971</v>
      </c>
      <c r="P241" s="946">
        <v>11.048714274751632</v>
      </c>
      <c r="Q241" s="947">
        <v>18.2</v>
      </c>
      <c r="S241" s="123"/>
      <c r="T241" s="124"/>
      <c r="U241" s="125"/>
      <c r="X241" s="124"/>
    </row>
    <row r="242" spans="15:24" x14ac:dyDescent="0.25">
      <c r="O242" s="945">
        <v>42972</v>
      </c>
      <c r="P242" s="946">
        <v>11.72660710698783</v>
      </c>
      <c r="Q242" s="947">
        <v>20.100000000000001</v>
      </c>
      <c r="S242" s="123"/>
      <c r="T242" s="124"/>
      <c r="U242" s="125"/>
      <c r="X242" s="124"/>
    </row>
    <row r="243" spans="15:24" x14ac:dyDescent="0.25">
      <c r="O243" s="945">
        <v>42973</v>
      </c>
      <c r="P243" s="946">
        <v>8.0969067949212601</v>
      </c>
      <c r="Q243" s="947">
        <v>21.3</v>
      </c>
      <c r="S243" s="123"/>
      <c r="T243" s="124"/>
      <c r="U243" s="125"/>
      <c r="X243" s="124"/>
    </row>
    <row r="244" spans="15:24" x14ac:dyDescent="0.25">
      <c r="O244" s="945">
        <v>42974</v>
      </c>
      <c r="P244" s="946">
        <v>8.6290083450131991</v>
      </c>
      <c r="Q244" s="947">
        <v>19.399999999999999</v>
      </c>
      <c r="S244" s="123"/>
      <c r="T244" s="124"/>
      <c r="U244" s="125"/>
      <c r="X244" s="124"/>
    </row>
    <row r="245" spans="15:24" x14ac:dyDescent="0.25">
      <c r="O245" s="945">
        <v>42975</v>
      </c>
      <c r="P245" s="946">
        <v>12.386322400730371</v>
      </c>
      <c r="Q245" s="947">
        <v>16.3</v>
      </c>
      <c r="S245" s="123"/>
      <c r="T245" s="124"/>
      <c r="U245" s="125"/>
      <c r="X245" s="124"/>
    </row>
    <row r="246" spans="15:24" x14ac:dyDescent="0.25">
      <c r="O246" s="945">
        <v>42976</v>
      </c>
      <c r="P246" s="946">
        <v>12.801624132128445</v>
      </c>
      <c r="Q246" s="947">
        <v>17</v>
      </c>
      <c r="S246" s="123"/>
      <c r="T246" s="124"/>
      <c r="U246" s="125"/>
      <c r="X246" s="124"/>
    </row>
    <row r="247" spans="15:24" x14ac:dyDescent="0.25">
      <c r="O247" s="945">
        <v>42977</v>
      </c>
      <c r="P247" s="946">
        <v>12.436900608248957</v>
      </c>
      <c r="Q247" s="947">
        <v>20</v>
      </c>
      <c r="S247" s="123"/>
      <c r="T247" s="124"/>
      <c r="U247" s="125"/>
      <c r="X247" s="124"/>
    </row>
    <row r="248" spans="15:24" x14ac:dyDescent="0.25">
      <c r="O248" s="945">
        <v>42978</v>
      </c>
      <c r="P248" s="946">
        <v>12.370481704836488</v>
      </c>
      <c r="Q248" s="947">
        <v>20.3</v>
      </c>
      <c r="S248" s="123"/>
      <c r="T248" s="124"/>
      <c r="U248" s="125"/>
      <c r="X248" s="124"/>
    </row>
    <row r="249" spans="15:24" x14ac:dyDescent="0.25">
      <c r="O249" s="945">
        <v>42979</v>
      </c>
      <c r="P249" s="946">
        <v>12.196933598065904</v>
      </c>
      <c r="Q249" s="947">
        <v>13</v>
      </c>
      <c r="S249" s="123"/>
      <c r="T249" s="124"/>
      <c r="U249" s="125"/>
      <c r="X249" s="124"/>
    </row>
    <row r="250" spans="15:24" x14ac:dyDescent="0.25">
      <c r="O250" s="945">
        <v>42980</v>
      </c>
      <c r="P250" s="946">
        <v>9.0461063131957058</v>
      </c>
      <c r="Q250" s="947">
        <v>12.1</v>
      </c>
      <c r="S250" s="123"/>
      <c r="T250" s="124"/>
      <c r="U250" s="125"/>
      <c r="X250" s="124"/>
    </row>
    <row r="251" spans="15:24" x14ac:dyDescent="0.25">
      <c r="O251" s="945">
        <v>42981</v>
      </c>
      <c r="P251" s="946">
        <v>10.287186678379179</v>
      </c>
      <c r="Q251" s="947">
        <v>11.4</v>
      </c>
      <c r="S251" s="123"/>
      <c r="T251" s="124"/>
      <c r="U251" s="125"/>
      <c r="X251" s="124"/>
    </row>
    <row r="252" spans="15:24" x14ac:dyDescent="0.25">
      <c r="O252" s="945">
        <v>42982</v>
      </c>
      <c r="P252" s="946">
        <v>14.106081065127219</v>
      </c>
      <c r="Q252" s="947">
        <v>12.2</v>
      </c>
      <c r="S252" s="123"/>
      <c r="T252" s="124"/>
      <c r="U252" s="125"/>
      <c r="X252" s="124"/>
    </row>
    <row r="253" spans="15:24" x14ac:dyDescent="0.25">
      <c r="O253" s="945">
        <v>42983</v>
      </c>
      <c r="P253" s="946">
        <v>13.97264448543886</v>
      </c>
      <c r="Q253" s="947">
        <v>14.2</v>
      </c>
      <c r="S253" s="123"/>
      <c r="T253" s="124"/>
      <c r="U253" s="125"/>
      <c r="X253" s="124"/>
    </row>
    <row r="254" spans="15:24" x14ac:dyDescent="0.25">
      <c r="O254" s="945">
        <v>42984</v>
      </c>
      <c r="P254" s="946">
        <v>11.881784630049411</v>
      </c>
      <c r="Q254" s="947">
        <v>15.9</v>
      </c>
      <c r="S254" s="123"/>
      <c r="T254" s="124"/>
      <c r="U254" s="125"/>
      <c r="X254" s="124"/>
    </row>
    <row r="255" spans="15:24" x14ac:dyDescent="0.25">
      <c r="O255" s="945">
        <v>42985</v>
      </c>
      <c r="P255" s="946">
        <v>12.65463505358542</v>
      </c>
      <c r="Q255" s="947">
        <v>12</v>
      </c>
      <c r="S255" s="123"/>
      <c r="T255" s="124"/>
      <c r="U255" s="125"/>
      <c r="X255" s="124"/>
    </row>
    <row r="256" spans="15:24" x14ac:dyDescent="0.25">
      <c r="O256" s="945">
        <v>42986</v>
      </c>
      <c r="P256" s="946">
        <v>11.94042643123761</v>
      </c>
      <c r="Q256" s="947">
        <v>13.6</v>
      </c>
      <c r="S256" s="123"/>
      <c r="T256" s="124"/>
      <c r="U256" s="125"/>
      <c r="X256" s="124"/>
    </row>
    <row r="257" spans="15:24" x14ac:dyDescent="0.25">
      <c r="O257" s="945">
        <v>42987</v>
      </c>
      <c r="P257" s="946">
        <v>9.7775935598373866</v>
      </c>
      <c r="Q257" s="947">
        <v>15.6</v>
      </c>
      <c r="S257" s="123"/>
      <c r="T257" s="124"/>
      <c r="U257" s="125"/>
      <c r="X257" s="124"/>
    </row>
    <row r="258" spans="15:24" x14ac:dyDescent="0.25">
      <c r="O258" s="945">
        <v>42988</v>
      </c>
      <c r="P258" s="946">
        <v>10.527192814971832</v>
      </c>
      <c r="Q258" s="947">
        <v>13.9</v>
      </c>
      <c r="S258" s="123"/>
      <c r="T258" s="124"/>
      <c r="U258" s="125"/>
      <c r="X258" s="124"/>
    </row>
    <row r="259" spans="15:24" x14ac:dyDescent="0.25">
      <c r="O259" s="945">
        <v>42989</v>
      </c>
      <c r="P259" s="946">
        <v>12.696516923752915</v>
      </c>
      <c r="Q259" s="947">
        <v>13.9</v>
      </c>
      <c r="S259" s="123"/>
      <c r="T259" s="124"/>
      <c r="U259" s="125"/>
      <c r="X259" s="124"/>
    </row>
    <row r="260" spans="15:24" x14ac:dyDescent="0.25">
      <c r="O260" s="945">
        <v>42990</v>
      </c>
      <c r="P260" s="946">
        <v>13.54538175241882</v>
      </c>
      <c r="Q260" s="947">
        <v>11.9</v>
      </c>
      <c r="S260" s="123"/>
      <c r="T260" s="124"/>
      <c r="U260" s="125"/>
      <c r="X260" s="124"/>
    </row>
    <row r="261" spans="15:24" x14ac:dyDescent="0.25">
      <c r="O261" s="945">
        <v>42991</v>
      </c>
      <c r="P261" s="946">
        <v>14.09250989722446</v>
      </c>
      <c r="Q261" s="947">
        <v>14.2</v>
      </c>
      <c r="S261" s="123"/>
      <c r="T261" s="124"/>
      <c r="U261" s="125"/>
      <c r="X261" s="124"/>
    </row>
    <row r="262" spans="15:24" x14ac:dyDescent="0.25">
      <c r="O262" s="945">
        <v>42992</v>
      </c>
      <c r="P262" s="946">
        <v>14.685942722218412</v>
      </c>
      <c r="Q262" s="947">
        <v>12.7</v>
      </c>
      <c r="S262" s="123"/>
      <c r="T262" s="124"/>
      <c r="U262" s="125"/>
      <c r="X262" s="124"/>
    </row>
    <row r="263" spans="15:24" x14ac:dyDescent="0.25">
      <c r="O263" s="945">
        <v>42993</v>
      </c>
      <c r="P263" s="946">
        <v>14.920871955053475</v>
      </c>
      <c r="Q263" s="947">
        <v>11.2</v>
      </c>
      <c r="S263" s="123"/>
      <c r="T263" s="124"/>
      <c r="U263" s="125"/>
      <c r="X263" s="124"/>
    </row>
    <row r="264" spans="15:24" x14ac:dyDescent="0.25">
      <c r="O264" s="945">
        <v>42994</v>
      </c>
      <c r="P264" s="946">
        <v>14.206799132003422</v>
      </c>
      <c r="Q264" s="947">
        <v>10.199999999999999</v>
      </c>
      <c r="S264" s="123"/>
      <c r="T264" s="124"/>
      <c r="U264" s="125"/>
      <c r="X264" s="124"/>
    </row>
    <row r="265" spans="15:24" x14ac:dyDescent="0.25">
      <c r="O265" s="945">
        <v>42995</v>
      </c>
      <c r="P265" s="946">
        <v>15.500102087728248</v>
      </c>
      <c r="Q265" s="947">
        <v>9.6</v>
      </c>
      <c r="S265" s="123"/>
      <c r="T265" s="124"/>
      <c r="U265" s="125"/>
      <c r="X265" s="124"/>
    </row>
    <row r="266" spans="15:24" x14ac:dyDescent="0.25">
      <c r="O266" s="945">
        <v>42996</v>
      </c>
      <c r="P266" s="946">
        <v>20.420566380996224</v>
      </c>
      <c r="Q266" s="947">
        <v>8.9</v>
      </c>
      <c r="S266" s="123"/>
      <c r="T266" s="124"/>
      <c r="U266" s="125"/>
      <c r="X266" s="124"/>
    </row>
    <row r="267" spans="15:24" x14ac:dyDescent="0.25">
      <c r="O267" s="945">
        <v>42997</v>
      </c>
      <c r="P267" s="946">
        <v>21.275718954118272</v>
      </c>
      <c r="Q267" s="947">
        <v>9.4</v>
      </c>
      <c r="S267" s="123"/>
      <c r="T267" s="124"/>
      <c r="U267" s="125"/>
      <c r="X267" s="124"/>
    </row>
    <row r="268" spans="15:24" x14ac:dyDescent="0.25">
      <c r="O268" s="945">
        <v>42998</v>
      </c>
      <c r="P268" s="946">
        <v>21.829451333880407</v>
      </c>
      <c r="Q268" s="947">
        <v>9.8000000000000007</v>
      </c>
      <c r="S268" s="123"/>
      <c r="T268" s="124"/>
      <c r="U268" s="125"/>
      <c r="X268" s="124"/>
    </row>
    <row r="269" spans="15:24" x14ac:dyDescent="0.25">
      <c r="O269" s="945">
        <v>42999</v>
      </c>
      <c r="P269" s="946">
        <v>21.823973867859085</v>
      </c>
      <c r="Q269" s="947">
        <v>10.7</v>
      </c>
      <c r="S269" s="123"/>
      <c r="T269" s="124"/>
      <c r="U269" s="125"/>
      <c r="X269" s="124"/>
    </row>
    <row r="270" spans="15:24" x14ac:dyDescent="0.25">
      <c r="O270" s="945">
        <v>43000</v>
      </c>
      <c r="P270" s="946">
        <v>20.348355073214506</v>
      </c>
      <c r="Q270" s="947">
        <v>10</v>
      </c>
      <c r="S270" s="123"/>
      <c r="T270" s="124"/>
      <c r="U270" s="125"/>
      <c r="X270" s="124"/>
    </row>
    <row r="271" spans="15:24" x14ac:dyDescent="0.25">
      <c r="O271" s="945">
        <v>43001</v>
      </c>
      <c r="P271" s="946">
        <v>17.244435008008601</v>
      </c>
      <c r="Q271" s="947">
        <v>10.1</v>
      </c>
      <c r="S271" s="123"/>
      <c r="T271" s="124"/>
      <c r="U271" s="125"/>
      <c r="X271" s="124"/>
    </row>
    <row r="272" spans="15:24" x14ac:dyDescent="0.25">
      <c r="O272" s="945">
        <v>43002</v>
      </c>
      <c r="P272" s="946">
        <v>17.247424618910422</v>
      </c>
      <c r="Q272" s="947">
        <v>11.2</v>
      </c>
      <c r="S272" s="123"/>
      <c r="T272" s="124"/>
      <c r="U272" s="125"/>
      <c r="X272" s="124"/>
    </row>
    <row r="273" spans="15:24" x14ac:dyDescent="0.25">
      <c r="O273" s="945">
        <v>43003</v>
      </c>
      <c r="P273" s="946">
        <v>20.607216759520849</v>
      </c>
      <c r="Q273" s="947">
        <v>11.9</v>
      </c>
      <c r="S273" s="123"/>
      <c r="T273" s="124"/>
      <c r="U273" s="125"/>
      <c r="X273" s="124"/>
    </row>
    <row r="274" spans="15:24" x14ac:dyDescent="0.25">
      <c r="O274" s="945">
        <v>43004</v>
      </c>
      <c r="P274" s="946">
        <v>20.242633819990225</v>
      </c>
      <c r="Q274" s="947">
        <v>12.8</v>
      </c>
      <c r="S274" s="123"/>
      <c r="T274" s="124"/>
      <c r="U274" s="125"/>
      <c r="X274" s="124"/>
    </row>
    <row r="275" spans="15:24" x14ac:dyDescent="0.25">
      <c r="O275" s="945">
        <v>43005</v>
      </c>
      <c r="P275" s="946">
        <v>16.823659319421093</v>
      </c>
      <c r="Q275" s="947">
        <v>13.8</v>
      </c>
      <c r="S275" s="123"/>
      <c r="T275" s="124"/>
      <c r="U275" s="125"/>
      <c r="X275" s="124"/>
    </row>
    <row r="276" spans="15:24" x14ac:dyDescent="0.25">
      <c r="O276" s="945">
        <v>43006</v>
      </c>
      <c r="P276" s="946">
        <v>16.898530594381636</v>
      </c>
      <c r="Q276" s="947">
        <v>12.8</v>
      </c>
      <c r="S276" s="123"/>
      <c r="T276" s="124"/>
      <c r="U276" s="125"/>
      <c r="X276" s="124"/>
    </row>
    <row r="277" spans="15:24" x14ac:dyDescent="0.25">
      <c r="O277" s="945">
        <v>43007</v>
      </c>
      <c r="P277" s="946">
        <v>15.383152680287697</v>
      </c>
      <c r="Q277" s="947">
        <v>11.5</v>
      </c>
      <c r="S277" s="123"/>
      <c r="T277" s="124"/>
      <c r="U277" s="125"/>
      <c r="X277" s="124"/>
    </row>
    <row r="278" spans="15:24" x14ac:dyDescent="0.25">
      <c r="O278" s="945">
        <v>43008</v>
      </c>
      <c r="P278" s="946">
        <v>14.469196285975531</v>
      </c>
      <c r="Q278" s="947">
        <v>10.7</v>
      </c>
      <c r="S278" s="123"/>
      <c r="T278" s="124"/>
      <c r="U278" s="125"/>
      <c r="X278" s="124"/>
    </row>
    <row r="279" spans="15:24" x14ac:dyDescent="0.25">
      <c r="O279" s="945">
        <v>43009</v>
      </c>
      <c r="P279" s="946">
        <v>16.017587818141084</v>
      </c>
      <c r="Q279" s="947">
        <v>9.8000000000000007</v>
      </c>
      <c r="S279" s="123"/>
      <c r="T279" s="124"/>
      <c r="U279" s="125"/>
      <c r="X279" s="124"/>
    </row>
    <row r="280" spans="15:24" x14ac:dyDescent="0.25">
      <c r="O280" s="945">
        <v>43010</v>
      </c>
      <c r="P280" s="946">
        <v>18.249307472479362</v>
      </c>
      <c r="Q280" s="947">
        <v>11.9</v>
      </c>
      <c r="S280" s="123"/>
      <c r="T280" s="124"/>
      <c r="U280" s="125"/>
      <c r="X280" s="124"/>
    </row>
    <row r="281" spans="15:24" x14ac:dyDescent="0.25">
      <c r="O281" s="945">
        <v>43011</v>
      </c>
      <c r="P281" s="946">
        <v>20.161142818372486</v>
      </c>
      <c r="Q281" s="947">
        <v>10</v>
      </c>
      <c r="S281" s="123"/>
      <c r="T281" s="124"/>
      <c r="U281" s="125"/>
      <c r="X281" s="124"/>
    </row>
    <row r="282" spans="15:24" x14ac:dyDescent="0.25">
      <c r="O282" s="945">
        <v>43012</v>
      </c>
      <c r="P282" s="946">
        <v>19.728116020231852</v>
      </c>
      <c r="Q282" s="947">
        <v>10.6</v>
      </c>
      <c r="S282" s="123"/>
      <c r="T282" s="124"/>
      <c r="U282" s="125"/>
      <c r="X282" s="124"/>
    </row>
    <row r="283" spans="15:24" x14ac:dyDescent="0.25">
      <c r="O283" s="945">
        <v>43013</v>
      </c>
      <c r="P283" s="946">
        <v>20.249228036518296</v>
      </c>
      <c r="Q283" s="947">
        <v>11</v>
      </c>
      <c r="S283" s="123"/>
      <c r="T283" s="124"/>
      <c r="U283" s="125"/>
      <c r="X283" s="124"/>
    </row>
    <row r="284" spans="15:24" x14ac:dyDescent="0.25">
      <c r="O284" s="945">
        <v>43014</v>
      </c>
      <c r="P284" s="946">
        <v>20.939021739597422</v>
      </c>
      <c r="Q284" s="947">
        <v>8.4</v>
      </c>
      <c r="S284" s="123"/>
      <c r="T284" s="124"/>
      <c r="U284" s="125"/>
      <c r="X284" s="124"/>
    </row>
    <row r="285" spans="15:24" x14ac:dyDescent="0.25">
      <c r="O285" s="945">
        <v>43015</v>
      </c>
      <c r="P285" s="946">
        <v>18.661121000348206</v>
      </c>
      <c r="Q285" s="947">
        <v>8.8000000000000007</v>
      </c>
      <c r="S285" s="123"/>
      <c r="T285" s="124"/>
      <c r="U285" s="125"/>
      <c r="X285" s="124"/>
    </row>
    <row r="286" spans="15:24" x14ac:dyDescent="0.25">
      <c r="O286" s="945">
        <v>43016</v>
      </c>
      <c r="P286" s="946">
        <v>20.030077369744728</v>
      </c>
      <c r="Q286" s="947">
        <v>8.5</v>
      </c>
      <c r="S286" s="123"/>
      <c r="T286" s="124"/>
      <c r="U286" s="125"/>
      <c r="X286" s="124"/>
    </row>
    <row r="287" spans="15:24" x14ac:dyDescent="0.25">
      <c r="O287" s="945">
        <v>43017</v>
      </c>
      <c r="P287" s="946">
        <v>25.588057559178768</v>
      </c>
      <c r="Q287" s="947">
        <v>6.8</v>
      </c>
      <c r="S287" s="123"/>
      <c r="T287" s="124"/>
      <c r="U287" s="125"/>
      <c r="X287" s="124"/>
    </row>
    <row r="288" spans="15:24" x14ac:dyDescent="0.25">
      <c r="O288" s="945">
        <v>43018</v>
      </c>
      <c r="P288" s="946">
        <v>23.162463689574846</v>
      </c>
      <c r="Q288" s="947">
        <v>10.4</v>
      </c>
      <c r="S288" s="123"/>
      <c r="T288" s="124"/>
      <c r="U288" s="125"/>
      <c r="X288" s="124"/>
    </row>
    <row r="289" spans="15:24" x14ac:dyDescent="0.25">
      <c r="O289" s="945">
        <v>43019</v>
      </c>
      <c r="P289" s="946">
        <v>20.803858022023448</v>
      </c>
      <c r="Q289" s="947">
        <v>11.6</v>
      </c>
      <c r="S289" s="123"/>
      <c r="T289" s="124"/>
      <c r="U289" s="125"/>
      <c r="X289" s="124"/>
    </row>
    <row r="290" spans="15:24" x14ac:dyDescent="0.25">
      <c r="O290" s="945">
        <v>43020</v>
      </c>
      <c r="P290" s="946">
        <v>20.037637943948027</v>
      </c>
      <c r="Q290" s="947">
        <v>12</v>
      </c>
      <c r="S290" s="123"/>
      <c r="T290" s="124"/>
      <c r="U290" s="125"/>
      <c r="X290" s="124"/>
    </row>
    <row r="291" spans="15:24" x14ac:dyDescent="0.25">
      <c r="O291" s="945">
        <v>43021</v>
      </c>
      <c r="P291" s="946">
        <v>21.02040812040611</v>
      </c>
      <c r="Q291" s="947">
        <v>10.9</v>
      </c>
      <c r="S291" s="123"/>
      <c r="T291" s="124"/>
      <c r="U291" s="125"/>
      <c r="X291" s="124"/>
    </row>
    <row r="292" spans="15:24" x14ac:dyDescent="0.25">
      <c r="O292" s="945">
        <v>43022</v>
      </c>
      <c r="P292" s="946">
        <v>16.267106184616512</v>
      </c>
      <c r="Q292" s="947">
        <v>11.6</v>
      </c>
      <c r="S292" s="123"/>
      <c r="T292" s="124"/>
      <c r="U292" s="125"/>
      <c r="X292" s="124"/>
    </row>
    <row r="293" spans="15:24" x14ac:dyDescent="0.25">
      <c r="O293" s="945">
        <v>43023</v>
      </c>
      <c r="P293" s="946">
        <v>15.859245524941235</v>
      </c>
      <c r="Q293" s="947">
        <v>12.5</v>
      </c>
      <c r="S293" s="123"/>
      <c r="T293" s="124"/>
      <c r="U293" s="125"/>
      <c r="X293" s="124"/>
    </row>
    <row r="294" spans="15:24" x14ac:dyDescent="0.25">
      <c r="O294" s="945">
        <v>43024</v>
      </c>
      <c r="P294" s="946">
        <v>19.730419550107204</v>
      </c>
      <c r="Q294" s="947">
        <v>12.8</v>
      </c>
      <c r="S294" s="123"/>
      <c r="T294" s="124"/>
      <c r="U294" s="125"/>
      <c r="X294" s="124"/>
    </row>
    <row r="295" spans="15:24" x14ac:dyDescent="0.25">
      <c r="O295" s="945">
        <v>43025</v>
      </c>
      <c r="P295" s="946">
        <v>18.029060890775003</v>
      </c>
      <c r="Q295" s="947">
        <v>12.8</v>
      </c>
      <c r="S295" s="123"/>
      <c r="T295" s="124"/>
      <c r="U295" s="125"/>
      <c r="X295" s="124"/>
    </row>
    <row r="296" spans="15:24" x14ac:dyDescent="0.25">
      <c r="O296" s="945">
        <v>43026</v>
      </c>
      <c r="P296" s="946">
        <v>21.519464723123871</v>
      </c>
      <c r="Q296" s="947">
        <v>11.3</v>
      </c>
      <c r="S296" s="123"/>
      <c r="T296" s="124"/>
      <c r="U296" s="125"/>
      <c r="X296" s="124"/>
    </row>
    <row r="297" spans="15:24" x14ac:dyDescent="0.25">
      <c r="O297" s="945">
        <v>43027</v>
      </c>
      <c r="P297" s="946">
        <v>21.696111262993579</v>
      </c>
      <c r="Q297" s="947">
        <v>10.4</v>
      </c>
      <c r="S297" s="123"/>
      <c r="T297" s="124"/>
      <c r="U297" s="125"/>
      <c r="X297" s="124"/>
    </row>
    <row r="298" spans="15:24" x14ac:dyDescent="0.25">
      <c r="O298" s="945">
        <v>43028</v>
      </c>
      <c r="P298" s="946">
        <v>21.912682977926085</v>
      </c>
      <c r="Q298" s="947">
        <v>10.3</v>
      </c>
      <c r="S298" s="123"/>
      <c r="T298" s="124"/>
      <c r="U298" s="125"/>
      <c r="X298" s="124"/>
    </row>
    <row r="299" spans="15:24" x14ac:dyDescent="0.25">
      <c r="O299" s="945">
        <v>43029</v>
      </c>
      <c r="P299" s="946">
        <v>17.487504916221109</v>
      </c>
      <c r="Q299" s="947">
        <v>11</v>
      </c>
      <c r="S299" s="123"/>
      <c r="T299" s="124"/>
      <c r="U299" s="125"/>
      <c r="X299" s="124"/>
    </row>
    <row r="300" spans="15:24" x14ac:dyDescent="0.25">
      <c r="O300" s="945">
        <v>43030</v>
      </c>
      <c r="P300" s="946">
        <v>19.263169363224982</v>
      </c>
      <c r="Q300" s="947">
        <v>8.6999999999999993</v>
      </c>
      <c r="S300" s="123"/>
      <c r="T300" s="124"/>
      <c r="U300" s="125"/>
      <c r="X300" s="124"/>
    </row>
    <row r="301" spans="15:24" x14ac:dyDescent="0.25">
      <c r="O301" s="945">
        <v>43031</v>
      </c>
      <c r="P301" s="946">
        <v>25.708469830406894</v>
      </c>
      <c r="Q301" s="947">
        <v>7.9</v>
      </c>
      <c r="S301" s="123"/>
      <c r="T301" s="124"/>
      <c r="U301" s="125"/>
      <c r="X301" s="124"/>
    </row>
    <row r="302" spans="15:24" x14ac:dyDescent="0.25">
      <c r="O302" s="945">
        <v>43032</v>
      </c>
      <c r="P302" s="946">
        <v>24.913877702081418</v>
      </c>
      <c r="Q302" s="947">
        <v>8.6999999999999993</v>
      </c>
      <c r="S302" s="123"/>
      <c r="T302" s="124"/>
      <c r="U302" s="125"/>
      <c r="X302" s="124"/>
    </row>
    <row r="303" spans="15:24" x14ac:dyDescent="0.25">
      <c r="O303" s="945">
        <v>43033</v>
      </c>
      <c r="P303" s="946">
        <v>22.13407095647193</v>
      </c>
      <c r="Q303" s="947">
        <v>11.3</v>
      </c>
      <c r="S303" s="123"/>
      <c r="T303" s="124"/>
      <c r="U303" s="125"/>
      <c r="X303" s="124"/>
    </row>
    <row r="304" spans="15:24" x14ac:dyDescent="0.25">
      <c r="O304" s="945">
        <v>43034</v>
      </c>
      <c r="P304" s="946">
        <v>22.463291430379456</v>
      </c>
      <c r="Q304" s="947">
        <v>11.3</v>
      </c>
      <c r="S304" s="123"/>
      <c r="T304" s="124"/>
      <c r="U304" s="125"/>
      <c r="X304" s="124"/>
    </row>
    <row r="305" spans="15:24" x14ac:dyDescent="0.25">
      <c r="O305" s="945">
        <v>43035</v>
      </c>
      <c r="P305" s="946">
        <v>21.963584234640251</v>
      </c>
      <c r="Q305" s="947">
        <v>8.5</v>
      </c>
      <c r="S305" s="123"/>
      <c r="T305" s="124"/>
      <c r="U305" s="125"/>
      <c r="X305" s="124"/>
    </row>
    <row r="306" spans="15:24" x14ac:dyDescent="0.25">
      <c r="O306" s="945">
        <v>43036</v>
      </c>
      <c r="P306" s="946">
        <v>22.220387452566321</v>
      </c>
      <c r="Q306" s="947">
        <v>7.3</v>
      </c>
      <c r="S306" s="123"/>
      <c r="T306" s="124"/>
      <c r="U306" s="125"/>
      <c r="X306" s="124"/>
    </row>
    <row r="307" spans="15:24" x14ac:dyDescent="0.25">
      <c r="O307" s="945">
        <v>43037</v>
      </c>
      <c r="P307" s="946">
        <v>23.155173446515555</v>
      </c>
      <c r="Q307" s="947">
        <v>5.9</v>
      </c>
      <c r="S307" s="123"/>
      <c r="T307" s="124"/>
      <c r="U307" s="125"/>
      <c r="X307" s="124"/>
    </row>
    <row r="308" spans="15:24" x14ac:dyDescent="0.25">
      <c r="O308" s="945">
        <v>43038</v>
      </c>
      <c r="P308" s="946">
        <v>28.929507205246221</v>
      </c>
      <c r="Q308" s="947">
        <v>3.4</v>
      </c>
      <c r="S308" s="123"/>
      <c r="T308" s="124"/>
      <c r="U308" s="125"/>
      <c r="X308" s="124"/>
    </row>
    <row r="309" spans="15:24" x14ac:dyDescent="0.25">
      <c r="O309" s="945">
        <v>43039</v>
      </c>
      <c r="P309" s="946">
        <v>29.443203678558362</v>
      </c>
      <c r="Q309" s="947">
        <v>4.7</v>
      </c>
      <c r="S309" s="123"/>
      <c r="T309" s="124"/>
      <c r="U309" s="125"/>
      <c r="X309" s="124"/>
    </row>
    <row r="310" spans="15:24" x14ac:dyDescent="0.25">
      <c r="O310" s="945">
        <v>43040</v>
      </c>
      <c r="P310" s="946">
        <v>29.028742363658139</v>
      </c>
      <c r="Q310" s="947">
        <v>5.8</v>
      </c>
      <c r="S310" s="123"/>
      <c r="T310" s="124"/>
      <c r="U310" s="125"/>
      <c r="X310" s="124"/>
    </row>
    <row r="311" spans="15:24" x14ac:dyDescent="0.25">
      <c r="O311" s="945">
        <v>43041</v>
      </c>
      <c r="P311" s="946">
        <v>27.6214730239173</v>
      </c>
      <c r="Q311" s="947">
        <v>8.9</v>
      </c>
      <c r="S311" s="123"/>
      <c r="T311" s="124"/>
      <c r="U311" s="125"/>
      <c r="X311" s="124"/>
    </row>
    <row r="312" spans="15:24" x14ac:dyDescent="0.25">
      <c r="O312" s="945">
        <v>43042</v>
      </c>
      <c r="P312" s="946">
        <v>28.617289552170611</v>
      </c>
      <c r="Q312" s="947">
        <v>5.7</v>
      </c>
      <c r="S312" s="123"/>
      <c r="T312" s="124"/>
      <c r="U312" s="125"/>
      <c r="X312" s="124"/>
    </row>
    <row r="313" spans="15:24" x14ac:dyDescent="0.25">
      <c r="O313" s="945">
        <v>43043</v>
      </c>
      <c r="P313" s="946">
        <v>24.77184623032711</v>
      </c>
      <c r="Q313" s="947">
        <v>5.2</v>
      </c>
      <c r="S313" s="123"/>
      <c r="T313" s="124"/>
      <c r="U313" s="125"/>
      <c r="X313" s="124"/>
    </row>
    <row r="314" spans="15:24" x14ac:dyDescent="0.25">
      <c r="O314" s="945">
        <v>43044</v>
      </c>
      <c r="P314" s="946">
        <v>25.200028271999514</v>
      </c>
      <c r="Q314" s="947">
        <v>6.6</v>
      </c>
      <c r="S314" s="123"/>
      <c r="T314" s="124"/>
      <c r="U314" s="125"/>
      <c r="X314" s="124"/>
    </row>
    <row r="315" spans="15:24" x14ac:dyDescent="0.25">
      <c r="O315" s="945">
        <v>43045</v>
      </c>
      <c r="P315" s="946">
        <v>30.41136636641718</v>
      </c>
      <c r="Q315" s="947">
        <v>6.3</v>
      </c>
      <c r="S315" s="123"/>
      <c r="T315" s="124"/>
      <c r="U315" s="125"/>
      <c r="X315" s="124"/>
    </row>
    <row r="316" spans="15:24" x14ac:dyDescent="0.25">
      <c r="O316" s="945">
        <v>43046</v>
      </c>
      <c r="P316" s="946">
        <v>31.059391170064437</v>
      </c>
      <c r="Q316" s="947">
        <v>6.1</v>
      </c>
      <c r="S316" s="123"/>
      <c r="T316" s="124"/>
      <c r="U316" s="125"/>
      <c r="X316" s="124"/>
    </row>
    <row r="317" spans="15:24" x14ac:dyDescent="0.25">
      <c r="O317" s="945">
        <v>43047</v>
      </c>
      <c r="P317" s="946">
        <v>32.068858478846565</v>
      </c>
      <c r="Q317" s="947">
        <v>5.3</v>
      </c>
      <c r="S317" s="123"/>
      <c r="T317" s="124"/>
      <c r="U317" s="125"/>
      <c r="X317" s="124"/>
    </row>
    <row r="318" spans="15:24" x14ac:dyDescent="0.25">
      <c r="O318" s="945">
        <v>43048</v>
      </c>
      <c r="P318" s="946">
        <v>30.78005880583072</v>
      </c>
      <c r="Q318" s="947">
        <v>6.1</v>
      </c>
      <c r="S318" s="123"/>
      <c r="T318" s="124"/>
      <c r="U318" s="125"/>
      <c r="X318" s="124"/>
    </row>
    <row r="319" spans="15:24" x14ac:dyDescent="0.25">
      <c r="O319" s="945">
        <v>43049</v>
      </c>
      <c r="P319" s="946">
        <v>28.455566654090898</v>
      </c>
      <c r="Q319" s="947">
        <v>5.8</v>
      </c>
      <c r="S319" s="123"/>
      <c r="T319" s="124"/>
      <c r="U319" s="125"/>
      <c r="X319" s="124"/>
    </row>
    <row r="320" spans="15:24" x14ac:dyDescent="0.25">
      <c r="O320" s="945">
        <v>43050</v>
      </c>
      <c r="P320" s="946">
        <v>26.357544792169673</v>
      </c>
      <c r="Q320" s="947">
        <v>4.2</v>
      </c>
      <c r="S320" s="123"/>
      <c r="T320" s="124"/>
      <c r="U320" s="125"/>
      <c r="X320" s="124"/>
    </row>
    <row r="321" spans="15:24" x14ac:dyDescent="0.25">
      <c r="O321" s="945">
        <v>43051</v>
      </c>
      <c r="P321" s="946">
        <v>28.194048348736324</v>
      </c>
      <c r="Q321" s="947">
        <v>2.9</v>
      </c>
      <c r="S321" s="123"/>
      <c r="T321" s="124"/>
      <c r="U321" s="125"/>
      <c r="X321" s="124"/>
    </row>
    <row r="322" spans="15:24" x14ac:dyDescent="0.25">
      <c r="O322" s="945">
        <v>43052</v>
      </c>
      <c r="P322" s="946">
        <v>35.342391026187705</v>
      </c>
      <c r="Q322" s="947">
        <v>2</v>
      </c>
      <c r="S322" s="123"/>
      <c r="T322" s="124"/>
      <c r="U322" s="125"/>
      <c r="X322" s="124"/>
    </row>
    <row r="323" spans="15:24" x14ac:dyDescent="0.25">
      <c r="O323" s="945">
        <v>43053</v>
      </c>
      <c r="P323" s="946">
        <v>35.532220177342666</v>
      </c>
      <c r="Q323" s="947">
        <v>1.1000000000000001</v>
      </c>
      <c r="S323" s="123"/>
      <c r="T323" s="124"/>
      <c r="U323" s="125"/>
      <c r="X323" s="124"/>
    </row>
    <row r="324" spans="15:24" x14ac:dyDescent="0.25">
      <c r="O324" s="945">
        <v>43054</v>
      </c>
      <c r="P324" s="946">
        <v>35.690273593528175</v>
      </c>
      <c r="Q324" s="947">
        <v>2</v>
      </c>
      <c r="S324" s="123"/>
      <c r="T324" s="124"/>
      <c r="U324" s="125"/>
      <c r="X324" s="124"/>
    </row>
    <row r="325" spans="15:24" x14ac:dyDescent="0.25">
      <c r="O325" s="945">
        <v>43055</v>
      </c>
      <c r="P325" s="946">
        <v>34.459579872896676</v>
      </c>
      <c r="Q325" s="947">
        <v>2.6</v>
      </c>
      <c r="S325" s="123"/>
      <c r="T325" s="124"/>
      <c r="U325" s="125"/>
      <c r="X325" s="124"/>
    </row>
    <row r="326" spans="15:24" x14ac:dyDescent="0.25">
      <c r="O326" s="945">
        <v>43056</v>
      </c>
      <c r="P326" s="946">
        <v>32.23813118058262</v>
      </c>
      <c r="Q326" s="947">
        <v>2.8</v>
      </c>
      <c r="S326" s="123"/>
      <c r="T326" s="124"/>
      <c r="U326" s="125"/>
      <c r="X326" s="124"/>
    </row>
    <row r="327" spans="15:24" x14ac:dyDescent="0.25">
      <c r="O327" s="945">
        <v>43057</v>
      </c>
      <c r="P327" s="946">
        <v>28.57723795345068</v>
      </c>
      <c r="Q327" s="947">
        <v>2.8</v>
      </c>
      <c r="S327" s="123"/>
      <c r="T327" s="124"/>
      <c r="U327" s="125"/>
      <c r="X327" s="124"/>
    </row>
    <row r="328" spans="15:24" x14ac:dyDescent="0.25">
      <c r="O328" s="945">
        <v>43058</v>
      </c>
      <c r="P328" s="946">
        <v>30.450287332551568</v>
      </c>
      <c r="Q328" s="947">
        <v>2.7</v>
      </c>
      <c r="S328" s="123"/>
      <c r="T328" s="124"/>
      <c r="U328" s="125"/>
      <c r="X328" s="124"/>
    </row>
    <row r="329" spans="15:24" x14ac:dyDescent="0.25">
      <c r="O329" s="945">
        <v>43059</v>
      </c>
      <c r="P329" s="946">
        <v>36.31793354044494</v>
      </c>
      <c r="Q329" s="947">
        <v>2</v>
      </c>
      <c r="S329" s="123"/>
      <c r="T329" s="124"/>
      <c r="U329" s="125"/>
      <c r="X329" s="124"/>
    </row>
    <row r="330" spans="15:24" x14ac:dyDescent="0.25">
      <c r="O330" s="945">
        <v>43060</v>
      </c>
      <c r="P330" s="946">
        <v>35.196564033146259</v>
      </c>
      <c r="Q330" s="947">
        <v>4.3</v>
      </c>
      <c r="S330" s="123"/>
      <c r="T330" s="124"/>
      <c r="U330" s="125"/>
      <c r="X330" s="124"/>
    </row>
    <row r="331" spans="15:24" x14ac:dyDescent="0.25">
      <c r="O331" s="945">
        <v>43061</v>
      </c>
      <c r="P331" s="946">
        <v>31.215844681319474</v>
      </c>
      <c r="Q331" s="947">
        <v>5.4</v>
      </c>
      <c r="S331" s="123"/>
      <c r="T331" s="124"/>
      <c r="U331" s="125"/>
      <c r="X331" s="124"/>
    </row>
    <row r="332" spans="15:24" x14ac:dyDescent="0.25">
      <c r="O332" s="945">
        <v>43062</v>
      </c>
      <c r="P332" s="946">
        <v>31.867110901115758</v>
      </c>
      <c r="Q332" s="947">
        <v>3.8</v>
      </c>
      <c r="S332" s="123"/>
      <c r="T332" s="124"/>
      <c r="U332" s="125"/>
      <c r="X332" s="124"/>
    </row>
    <row r="333" spans="15:24" x14ac:dyDescent="0.25">
      <c r="O333" s="945">
        <v>43063</v>
      </c>
      <c r="P333" s="946">
        <v>32.191149309126274</v>
      </c>
      <c r="Q333" s="947">
        <v>5.5</v>
      </c>
      <c r="S333" s="123"/>
      <c r="T333" s="124"/>
      <c r="U333" s="125"/>
      <c r="X333" s="124"/>
    </row>
    <row r="334" spans="15:24" x14ac:dyDescent="0.25">
      <c r="O334" s="945">
        <v>43064</v>
      </c>
      <c r="P334" s="946">
        <v>27.939339024836443</v>
      </c>
      <c r="Q334" s="947">
        <v>4.5999999999999996</v>
      </c>
      <c r="S334" s="123"/>
      <c r="T334" s="124"/>
      <c r="U334" s="125"/>
      <c r="X334" s="124"/>
    </row>
    <row r="335" spans="15:24" x14ac:dyDescent="0.25">
      <c r="O335" s="945">
        <v>43065</v>
      </c>
      <c r="P335" s="946">
        <v>30.859602303783916</v>
      </c>
      <c r="Q335" s="947">
        <v>1</v>
      </c>
      <c r="S335" s="123"/>
      <c r="T335" s="124"/>
      <c r="U335" s="125"/>
      <c r="X335" s="124"/>
    </row>
    <row r="336" spans="15:24" x14ac:dyDescent="0.25">
      <c r="O336" s="945">
        <v>43066</v>
      </c>
      <c r="P336" s="946">
        <v>34.844405853861019</v>
      </c>
      <c r="Q336" s="947">
        <v>1.3</v>
      </c>
      <c r="S336" s="123"/>
      <c r="T336" s="124"/>
      <c r="U336" s="125"/>
      <c r="X336" s="124"/>
    </row>
    <row r="337" spans="15:24" x14ac:dyDescent="0.25">
      <c r="O337" s="945">
        <v>43067</v>
      </c>
      <c r="P337" s="946">
        <v>34.673873096890659</v>
      </c>
      <c r="Q337" s="947">
        <v>2.8</v>
      </c>
      <c r="S337" s="123"/>
      <c r="T337" s="124"/>
      <c r="U337" s="125"/>
      <c r="X337" s="124"/>
    </row>
    <row r="338" spans="15:24" x14ac:dyDescent="0.25">
      <c r="O338" s="945">
        <v>43068</v>
      </c>
      <c r="P338" s="946">
        <v>38.458290947192339</v>
      </c>
      <c r="Q338" s="947">
        <v>1.2</v>
      </c>
      <c r="S338" s="123"/>
      <c r="T338" s="124"/>
      <c r="U338" s="125"/>
      <c r="X338" s="124"/>
    </row>
    <row r="339" spans="15:24" x14ac:dyDescent="0.25">
      <c r="O339" s="945">
        <v>43069</v>
      </c>
      <c r="P339" s="946">
        <v>38.630360174203062</v>
      </c>
      <c r="Q339" s="947">
        <v>0</v>
      </c>
      <c r="S339" s="123"/>
      <c r="T339" s="124"/>
      <c r="U339" s="125"/>
      <c r="X339" s="124"/>
    </row>
    <row r="340" spans="15:24" x14ac:dyDescent="0.25">
      <c r="O340" s="945">
        <v>43070</v>
      </c>
      <c r="P340" s="946">
        <v>39.579269594923623</v>
      </c>
      <c r="Q340" s="947">
        <v>-2.4</v>
      </c>
      <c r="S340" s="123"/>
      <c r="T340" s="124"/>
      <c r="U340" s="125"/>
      <c r="X340" s="124"/>
    </row>
    <row r="341" spans="15:24" x14ac:dyDescent="0.25">
      <c r="O341" s="945">
        <v>43071</v>
      </c>
      <c r="P341" s="946">
        <v>35.405125252513784</v>
      </c>
      <c r="Q341" s="947">
        <v>-2.5</v>
      </c>
      <c r="S341" s="123"/>
      <c r="T341" s="124"/>
      <c r="U341" s="125"/>
      <c r="X341" s="124"/>
    </row>
    <row r="342" spans="15:24" x14ac:dyDescent="0.25">
      <c r="O342" s="945">
        <v>43072</v>
      </c>
      <c r="P342" s="946">
        <v>36.249633410484606</v>
      </c>
      <c r="Q342" s="947">
        <v>-1.9</v>
      </c>
      <c r="S342" s="123"/>
      <c r="T342" s="124"/>
      <c r="U342" s="125"/>
      <c r="X342" s="124"/>
    </row>
    <row r="343" spans="15:24" x14ac:dyDescent="0.25">
      <c r="O343" s="945">
        <v>43073</v>
      </c>
      <c r="P343" s="946">
        <v>39.171534770999685</v>
      </c>
      <c r="Q343" s="947">
        <v>0.3</v>
      </c>
      <c r="S343" s="123"/>
      <c r="T343" s="124"/>
      <c r="U343" s="125"/>
      <c r="X343" s="124"/>
    </row>
    <row r="344" spans="15:24" x14ac:dyDescent="0.25">
      <c r="O344" s="945">
        <v>43074</v>
      </c>
      <c r="P344" s="946">
        <v>37.10405203446652</v>
      </c>
      <c r="Q344" s="947">
        <v>2.2999999999999998</v>
      </c>
      <c r="S344" s="123"/>
      <c r="T344" s="124"/>
      <c r="U344" s="125"/>
      <c r="X344" s="124"/>
    </row>
    <row r="345" spans="15:24" x14ac:dyDescent="0.25">
      <c r="O345" s="945">
        <v>43075</v>
      </c>
      <c r="P345" s="946">
        <v>36.04272019874162</v>
      </c>
      <c r="Q345" s="947">
        <v>2.8</v>
      </c>
      <c r="S345" s="123"/>
      <c r="T345" s="124"/>
      <c r="U345" s="125"/>
      <c r="X345" s="124"/>
    </row>
    <row r="346" spans="15:24" x14ac:dyDescent="0.25">
      <c r="O346" s="945">
        <v>43076</v>
      </c>
      <c r="P346" s="946">
        <v>35.094191293350448</v>
      </c>
      <c r="Q346" s="947">
        <v>1.5</v>
      </c>
      <c r="S346" s="123"/>
      <c r="T346" s="124"/>
      <c r="U346" s="125"/>
      <c r="X346" s="124"/>
    </row>
    <row r="347" spans="15:24" x14ac:dyDescent="0.25">
      <c r="O347" s="945">
        <v>43077</v>
      </c>
      <c r="P347" s="946">
        <v>35.416081282935501</v>
      </c>
      <c r="Q347" s="947">
        <v>1.6</v>
      </c>
      <c r="S347" s="123"/>
      <c r="T347" s="124"/>
      <c r="U347" s="125"/>
      <c r="X347" s="124"/>
    </row>
    <row r="348" spans="15:24" x14ac:dyDescent="0.25">
      <c r="O348" s="945">
        <v>43078</v>
      </c>
      <c r="P348" s="946">
        <v>34.59171081644854</v>
      </c>
      <c r="Q348" s="947">
        <v>-1.1000000000000001</v>
      </c>
      <c r="S348" s="123"/>
      <c r="T348" s="124"/>
      <c r="U348" s="125"/>
      <c r="X348" s="124"/>
    </row>
    <row r="349" spans="15:24" x14ac:dyDescent="0.25">
      <c r="O349" s="945">
        <v>43079</v>
      </c>
      <c r="P349" s="946">
        <v>35.311256015795905</v>
      </c>
      <c r="Q349" s="947">
        <v>-0.9</v>
      </c>
      <c r="S349" s="123"/>
      <c r="T349" s="124"/>
      <c r="U349" s="125"/>
      <c r="X349" s="124"/>
    </row>
    <row r="350" spans="15:24" x14ac:dyDescent="0.25">
      <c r="O350" s="945">
        <v>43080</v>
      </c>
      <c r="P350" s="946">
        <v>36.350536897691214</v>
      </c>
      <c r="Q350" s="947">
        <v>5.3</v>
      </c>
      <c r="S350" s="123"/>
      <c r="T350" s="124"/>
      <c r="U350" s="125"/>
      <c r="X350" s="124"/>
    </row>
    <row r="351" spans="15:24" x14ac:dyDescent="0.25">
      <c r="O351" s="945">
        <v>43081</v>
      </c>
      <c r="P351" s="946">
        <v>34.590856746049539</v>
      </c>
      <c r="Q351" s="947">
        <v>3.5</v>
      </c>
      <c r="S351" s="123"/>
      <c r="T351" s="124"/>
      <c r="U351" s="125"/>
      <c r="X351" s="124"/>
    </row>
    <row r="352" spans="15:24" x14ac:dyDescent="0.25">
      <c r="O352" s="945">
        <v>43082</v>
      </c>
      <c r="P352" s="946">
        <v>35.783543415991382</v>
      </c>
      <c r="Q352" s="947">
        <v>0.5</v>
      </c>
      <c r="S352" s="123"/>
      <c r="T352" s="124"/>
      <c r="U352" s="125"/>
      <c r="X352" s="124"/>
    </row>
    <row r="353" spans="15:24" x14ac:dyDescent="0.25">
      <c r="O353" s="945">
        <v>43083</v>
      </c>
      <c r="P353" s="946">
        <v>35.859101837600029</v>
      </c>
      <c r="Q353" s="947">
        <v>2.2999999999999998</v>
      </c>
      <c r="S353" s="123"/>
      <c r="T353" s="124"/>
      <c r="U353" s="125"/>
      <c r="X353" s="124"/>
    </row>
    <row r="354" spans="15:24" x14ac:dyDescent="0.25">
      <c r="O354" s="945">
        <v>43084</v>
      </c>
      <c r="P354" s="946">
        <v>36.93685567585807</v>
      </c>
      <c r="Q354" s="947">
        <v>1.4</v>
      </c>
      <c r="S354" s="123"/>
      <c r="T354" s="124"/>
      <c r="U354" s="125"/>
      <c r="X354" s="124"/>
    </row>
    <row r="355" spans="15:24" x14ac:dyDescent="0.25">
      <c r="O355" s="945">
        <v>43085</v>
      </c>
      <c r="P355" s="946">
        <v>33.256049630382236</v>
      </c>
      <c r="Q355" s="947">
        <v>0.2</v>
      </c>
      <c r="S355" s="123"/>
      <c r="T355" s="124"/>
      <c r="U355" s="125"/>
      <c r="X355" s="124"/>
    </row>
    <row r="356" spans="15:24" x14ac:dyDescent="0.25">
      <c r="O356" s="945">
        <v>43086</v>
      </c>
      <c r="P356" s="946">
        <v>35.137139094189578</v>
      </c>
      <c r="Q356" s="947">
        <v>-0.8</v>
      </c>
      <c r="S356" s="123"/>
      <c r="T356" s="124"/>
      <c r="U356" s="125"/>
      <c r="X356" s="124"/>
    </row>
    <row r="357" spans="15:24" x14ac:dyDescent="0.25">
      <c r="O357" s="945">
        <v>43087</v>
      </c>
      <c r="P357" s="946">
        <v>42.521224709784413</v>
      </c>
      <c r="Q357" s="947">
        <v>-4</v>
      </c>
      <c r="S357" s="123"/>
      <c r="T357" s="124"/>
      <c r="U357" s="125"/>
      <c r="X357" s="124"/>
    </row>
    <row r="358" spans="15:24" x14ac:dyDescent="0.25">
      <c r="O358" s="945">
        <v>43088</v>
      </c>
      <c r="P358" s="946">
        <v>44.007256154655437</v>
      </c>
      <c r="Q358" s="947">
        <v>-3.2</v>
      </c>
      <c r="S358" s="123"/>
      <c r="T358" s="124"/>
      <c r="U358" s="125"/>
      <c r="X358" s="124"/>
    </row>
    <row r="359" spans="15:24" x14ac:dyDescent="0.25">
      <c r="O359" s="945">
        <v>43089</v>
      </c>
      <c r="P359" s="946">
        <v>41.49995137822804</v>
      </c>
      <c r="Q359" s="947">
        <v>-0.9</v>
      </c>
      <c r="S359" s="123"/>
      <c r="T359" s="124"/>
      <c r="U359" s="125"/>
      <c r="X359" s="124"/>
    </row>
    <row r="360" spans="15:24" x14ac:dyDescent="0.25">
      <c r="O360" s="945">
        <v>43090</v>
      </c>
      <c r="P360" s="946">
        <v>38.582163704139774</v>
      </c>
      <c r="Q360" s="947">
        <v>1.7</v>
      </c>
      <c r="S360" s="123"/>
      <c r="T360" s="124"/>
      <c r="U360" s="125"/>
      <c r="X360" s="124"/>
    </row>
    <row r="361" spans="15:24" x14ac:dyDescent="0.25">
      <c r="O361" s="945">
        <v>43091</v>
      </c>
      <c r="P361" s="946">
        <v>32.698315507880736</v>
      </c>
      <c r="Q361" s="947">
        <v>3.1</v>
      </c>
      <c r="S361" s="123"/>
      <c r="T361" s="124"/>
      <c r="U361" s="125"/>
      <c r="X361" s="124"/>
    </row>
    <row r="362" spans="15:24" x14ac:dyDescent="0.25">
      <c r="O362" s="945">
        <v>43092</v>
      </c>
      <c r="P362" s="946">
        <v>28.520705578440072</v>
      </c>
      <c r="Q362" s="947">
        <v>5.0999999999999996</v>
      </c>
      <c r="S362" s="123"/>
      <c r="T362" s="124"/>
      <c r="U362" s="125"/>
      <c r="X362" s="124"/>
    </row>
    <row r="363" spans="15:24" x14ac:dyDescent="0.25">
      <c r="O363" s="945">
        <v>43093</v>
      </c>
      <c r="P363" s="946">
        <v>25.849147557069692</v>
      </c>
      <c r="Q363" s="947">
        <v>5.8</v>
      </c>
      <c r="S363" s="123"/>
      <c r="T363" s="124"/>
      <c r="U363" s="125"/>
      <c r="X363" s="124"/>
    </row>
    <row r="364" spans="15:24" x14ac:dyDescent="0.25">
      <c r="O364" s="945">
        <v>43094</v>
      </c>
      <c r="P364" s="946">
        <v>27.413529532025109</v>
      </c>
      <c r="Q364" s="947">
        <v>2.2000000000000002</v>
      </c>
      <c r="S364" s="123"/>
      <c r="T364" s="124"/>
      <c r="U364" s="125"/>
      <c r="X364" s="124"/>
    </row>
    <row r="365" spans="15:24" x14ac:dyDescent="0.25">
      <c r="O365" s="945">
        <v>43095</v>
      </c>
      <c r="P365" s="946">
        <v>30.431928974540821</v>
      </c>
      <c r="Q365" s="947">
        <v>0.6</v>
      </c>
      <c r="S365" s="123"/>
      <c r="T365" s="124"/>
      <c r="U365" s="125"/>
      <c r="X365" s="124"/>
    </row>
    <row r="366" spans="15:24" x14ac:dyDescent="0.25">
      <c r="O366" s="945">
        <v>43096</v>
      </c>
      <c r="P366" s="946">
        <v>31.133179398023081</v>
      </c>
      <c r="Q366" s="947">
        <v>2.4</v>
      </c>
      <c r="S366" s="123"/>
      <c r="T366" s="124"/>
      <c r="U366" s="125"/>
      <c r="X366" s="124"/>
    </row>
    <row r="367" spans="15:24" x14ac:dyDescent="0.25">
      <c r="O367" s="945">
        <v>43097</v>
      </c>
      <c r="P367" s="946">
        <v>31.834017671167452</v>
      </c>
      <c r="Q367" s="947">
        <v>1.5</v>
      </c>
      <c r="S367" s="123"/>
      <c r="T367" s="124"/>
      <c r="U367" s="125"/>
      <c r="X367" s="124"/>
    </row>
    <row r="368" spans="15:24" x14ac:dyDescent="0.25">
      <c r="O368" s="945">
        <v>43098</v>
      </c>
      <c r="P368" s="946">
        <v>33.60321890376278</v>
      </c>
      <c r="Q368" s="947">
        <v>-1.8</v>
      </c>
      <c r="S368" s="123"/>
      <c r="T368" s="124"/>
      <c r="U368" s="125"/>
      <c r="X368" s="124"/>
    </row>
    <row r="369" spans="15:24" x14ac:dyDescent="0.25">
      <c r="O369" s="945">
        <v>43099</v>
      </c>
      <c r="P369" s="946">
        <v>31.974761674432219</v>
      </c>
      <c r="Q369" s="948">
        <v>0.4</v>
      </c>
      <c r="S369" s="123"/>
      <c r="T369" s="124"/>
      <c r="U369" s="125"/>
      <c r="X369" s="124"/>
    </row>
    <row r="370" spans="15:24" x14ac:dyDescent="0.25">
      <c r="O370" s="945">
        <v>43100</v>
      </c>
      <c r="P370" s="949">
        <v>27.975222030286723</v>
      </c>
      <c r="Q370" s="948">
        <v>6.3</v>
      </c>
      <c r="S370" s="123"/>
      <c r="T370" s="124"/>
      <c r="U370" s="125"/>
      <c r="X370" s="124"/>
    </row>
    <row r="371" spans="15:24" x14ac:dyDescent="0.25">
      <c r="O371" s="945"/>
      <c r="P371" s="950"/>
      <c r="S371" s="123"/>
      <c r="T371" s="136"/>
    </row>
  </sheetData>
  <mergeCells count="14">
    <mergeCell ref="K5:M5"/>
    <mergeCell ref="R16:R20"/>
    <mergeCell ref="M2:N2"/>
    <mergeCell ref="A3:M3"/>
    <mergeCell ref="B4:G4"/>
    <mergeCell ref="H4:M4"/>
    <mergeCell ref="B6:C6"/>
    <mergeCell ref="E6:F6"/>
    <mergeCell ref="H6:I6"/>
    <mergeCell ref="K6:L6"/>
    <mergeCell ref="A2:L2"/>
    <mergeCell ref="B5:D5"/>
    <mergeCell ref="E5:G5"/>
    <mergeCell ref="H5:J5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6"/>
  <sheetViews>
    <sheetView view="pageBreakPreview" zoomScaleNormal="100" zoomScaleSheetLayoutView="100" workbookViewId="0"/>
  </sheetViews>
  <sheetFormatPr defaultRowHeight="12.75" x14ac:dyDescent="0.25"/>
  <cols>
    <col min="1" max="1" width="14.42578125" style="116" customWidth="1"/>
    <col min="2" max="9" width="9.7109375" style="117" customWidth="1"/>
    <col min="10" max="10" width="1.7109375" style="116" customWidth="1"/>
    <col min="11" max="12" width="9.140625" style="116"/>
    <col min="13" max="13" width="3.7109375" style="116" customWidth="1"/>
    <col min="14" max="14" width="2.85546875" style="116" customWidth="1"/>
    <col min="15" max="16384" width="9.140625" style="116"/>
  </cols>
  <sheetData>
    <row r="1" spans="1:20" x14ac:dyDescent="0.25">
      <c r="I1" s="564"/>
      <c r="M1" s="133"/>
    </row>
    <row r="2" spans="1:20" ht="20.100000000000001" customHeight="1" thickBot="1" x14ac:dyDescent="0.3">
      <c r="A2" s="2069" t="s">
        <v>277</v>
      </c>
      <c r="B2" s="2069"/>
      <c r="C2" s="2069"/>
      <c r="D2" s="2069"/>
      <c r="E2" s="2069"/>
      <c r="F2" s="2069"/>
      <c r="G2" s="2069"/>
      <c r="H2" s="2069"/>
      <c r="I2" s="1964" t="s">
        <v>603</v>
      </c>
      <c r="J2" s="1964"/>
      <c r="K2" s="119"/>
      <c r="L2" s="119"/>
    </row>
    <row r="3" spans="1:20" ht="11.25" customHeight="1" x14ac:dyDescent="0.25">
      <c r="A3" s="2059"/>
      <c r="B3" s="2059"/>
      <c r="C3" s="2059"/>
      <c r="D3" s="2059"/>
      <c r="E3" s="2059"/>
      <c r="F3" s="2059"/>
      <c r="G3" s="2059"/>
      <c r="H3" s="2059"/>
      <c r="I3" s="2059"/>
      <c r="J3" s="119"/>
      <c r="K3" s="119"/>
      <c r="L3" s="119"/>
    </row>
    <row r="4" spans="1:20" ht="20.25" customHeight="1" x14ac:dyDescent="0.25">
      <c r="A4" s="1114"/>
      <c r="B4" s="2083" t="s">
        <v>445</v>
      </c>
      <c r="C4" s="2084"/>
      <c r="D4" s="2083" t="s">
        <v>446</v>
      </c>
      <c r="E4" s="2084"/>
      <c r="F4" s="2083" t="s">
        <v>447</v>
      </c>
      <c r="G4" s="2085"/>
      <c r="H4" s="2085"/>
      <c r="I4" s="2084"/>
      <c r="J4" s="672"/>
      <c r="O4" s="123"/>
      <c r="P4" s="124"/>
      <c r="Q4" s="125"/>
      <c r="T4" s="124"/>
    </row>
    <row r="5" spans="1:20" ht="17.25" customHeight="1" x14ac:dyDescent="0.25">
      <c r="A5" s="672"/>
      <c r="B5" s="2080">
        <v>2017</v>
      </c>
      <c r="C5" s="2081"/>
      <c r="D5" s="2080"/>
      <c r="E5" s="2081"/>
      <c r="F5" s="2080">
        <v>2017</v>
      </c>
      <c r="G5" s="2081"/>
      <c r="H5" s="2080">
        <v>2017</v>
      </c>
      <c r="I5" s="2081"/>
      <c r="J5" s="159"/>
      <c r="O5" s="123"/>
      <c r="P5" s="124"/>
      <c r="Q5" s="125"/>
      <c r="T5" s="124"/>
    </row>
    <row r="6" spans="1:20" ht="16.5" customHeight="1" x14ac:dyDescent="0.25">
      <c r="A6" s="120"/>
      <c r="B6" s="2074" t="s">
        <v>171</v>
      </c>
      <c r="C6" s="2075"/>
      <c r="D6" s="2074" t="s">
        <v>171</v>
      </c>
      <c r="E6" s="2075"/>
      <c r="F6" s="2074" t="s">
        <v>64</v>
      </c>
      <c r="G6" s="2075"/>
      <c r="H6" s="2074" t="s">
        <v>65</v>
      </c>
      <c r="I6" s="2075"/>
      <c r="J6" s="159"/>
      <c r="O6" s="123"/>
      <c r="P6" s="124"/>
      <c r="Q6" s="125"/>
      <c r="T6" s="124"/>
    </row>
    <row r="7" spans="1:20" ht="12.95" customHeight="1" x14ac:dyDescent="0.25">
      <c r="A7" s="687" t="str">
        <f>'12'!A7</f>
        <v>období</v>
      </c>
      <c r="B7" s="848" t="s">
        <v>424</v>
      </c>
      <c r="C7" s="849" t="s">
        <v>62</v>
      </c>
      <c r="D7" s="848" t="s">
        <v>424</v>
      </c>
      <c r="E7" s="849" t="s">
        <v>62</v>
      </c>
      <c r="F7" s="848" t="s">
        <v>424</v>
      </c>
      <c r="G7" s="849" t="s">
        <v>62</v>
      </c>
      <c r="H7" s="848" t="s">
        <v>424</v>
      </c>
      <c r="I7" s="849" t="s">
        <v>62</v>
      </c>
      <c r="J7" s="160"/>
      <c r="O7" s="123"/>
      <c r="P7" s="124"/>
      <c r="Q7" s="125"/>
      <c r="T7" s="124"/>
    </row>
    <row r="8" spans="1:20" ht="12.95" customHeight="1" x14ac:dyDescent="0.25">
      <c r="A8" s="134" t="str">
        <f>'12'!A8</f>
        <v>leden</v>
      </c>
      <c r="B8" s="149">
        <v>1.0323750429041172</v>
      </c>
      <c r="C8" s="150">
        <v>11.021923085768487</v>
      </c>
      <c r="D8" s="847">
        <v>1.1344274991482479</v>
      </c>
      <c r="E8" s="847">
        <v>12.111463491813572</v>
      </c>
      <c r="F8" s="149">
        <v>42.799284233855019</v>
      </c>
      <c r="G8" s="150">
        <v>456.93706196586766</v>
      </c>
      <c r="H8" s="149">
        <v>55.187784748704424</v>
      </c>
      <c r="I8" s="151">
        <v>589.20013899508945</v>
      </c>
      <c r="J8" s="159"/>
      <c r="O8" s="123"/>
      <c r="P8" s="124"/>
      <c r="Q8" s="125"/>
      <c r="T8" s="124"/>
    </row>
    <row r="9" spans="1:20" ht="12.95" customHeight="1" x14ac:dyDescent="0.25">
      <c r="A9" s="134" t="str">
        <f>'12'!A9</f>
        <v>únor</v>
      </c>
      <c r="B9" s="152">
        <v>1.5155658384541011</v>
      </c>
      <c r="C9" s="153">
        <v>16.172331611721351</v>
      </c>
      <c r="D9" s="154">
        <v>1.2083683262643772</v>
      </c>
      <c r="E9" s="154">
        <v>12.894281980769282</v>
      </c>
      <c r="F9" s="152">
        <v>39.63291894567088</v>
      </c>
      <c r="G9" s="153">
        <v>422.91577948447838</v>
      </c>
      <c r="H9" s="152">
        <v>57.819709007120096</v>
      </c>
      <c r="I9" s="154">
        <v>616.9837588251346</v>
      </c>
      <c r="J9" s="159"/>
      <c r="O9" s="123"/>
      <c r="P9" s="124"/>
      <c r="Q9" s="125"/>
      <c r="T9" s="124"/>
    </row>
    <row r="10" spans="1:20" ht="12.95" customHeight="1" x14ac:dyDescent="0.25">
      <c r="A10" s="542" t="str">
        <f>'12'!A10</f>
        <v>březen</v>
      </c>
      <c r="B10" s="156">
        <v>1.4214043504675276</v>
      </c>
      <c r="C10" s="157">
        <v>15.171898533543288</v>
      </c>
      <c r="D10" s="158">
        <v>1.1955286374032179</v>
      </c>
      <c r="E10" s="158">
        <v>12.76092842593369</v>
      </c>
      <c r="F10" s="156">
        <v>35.616515531644446</v>
      </c>
      <c r="G10" s="157">
        <v>380.16638937874353</v>
      </c>
      <c r="H10" s="156">
        <v>52.673367737254779</v>
      </c>
      <c r="I10" s="158">
        <v>562.22917178126295</v>
      </c>
      <c r="J10" s="159"/>
      <c r="O10" s="123"/>
      <c r="P10" s="124"/>
      <c r="Q10" s="125"/>
      <c r="T10" s="124"/>
    </row>
    <row r="11" spans="1:20" ht="12.95" customHeight="1" x14ac:dyDescent="0.25">
      <c r="A11" s="134" t="str">
        <f>'12'!A11</f>
        <v>duben</v>
      </c>
      <c r="B11" s="149">
        <v>1.2326638035230233</v>
      </c>
      <c r="C11" s="150">
        <v>13.174816525086545</v>
      </c>
      <c r="D11" s="847">
        <v>1.1992814159238958</v>
      </c>
      <c r="E11" s="847">
        <v>12.81802270139282</v>
      </c>
      <c r="F11" s="149">
        <v>32.042772678785887</v>
      </c>
      <c r="G11" s="150">
        <v>342.47590445303041</v>
      </c>
      <c r="H11" s="149">
        <v>46.834738321062169</v>
      </c>
      <c r="I11" s="151">
        <v>500.57370275406896</v>
      </c>
      <c r="J11" s="159"/>
      <c r="O11" s="123"/>
      <c r="P11" s="124"/>
      <c r="Q11" s="125"/>
      <c r="T11" s="124"/>
    </row>
    <row r="12" spans="1:20" ht="12.95" customHeight="1" x14ac:dyDescent="0.25">
      <c r="A12" s="134" t="str">
        <f>'12'!A12</f>
        <v>květen</v>
      </c>
      <c r="B12" s="152">
        <v>0.70330362417614078</v>
      </c>
      <c r="C12" s="153">
        <v>7.5157380765385495</v>
      </c>
      <c r="D12" s="154">
        <v>0.59000560699626692</v>
      </c>
      <c r="E12" s="154">
        <v>6.304997519481736</v>
      </c>
      <c r="F12" s="152" t="s">
        <v>67</v>
      </c>
      <c r="G12" s="153" t="s">
        <v>67</v>
      </c>
      <c r="H12" s="152" t="s">
        <v>67</v>
      </c>
      <c r="I12" s="154" t="s">
        <v>67</v>
      </c>
      <c r="J12" s="159"/>
      <c r="O12" s="123"/>
      <c r="P12" s="124"/>
      <c r="Q12" s="125"/>
      <c r="T12" s="124"/>
    </row>
    <row r="13" spans="1:20" ht="12.95" customHeight="1" x14ac:dyDescent="0.25">
      <c r="A13" s="542" t="str">
        <f>'12'!A13</f>
        <v>červen</v>
      </c>
      <c r="B13" s="156">
        <v>9.5502389176571695E-2</v>
      </c>
      <c r="C13" s="157">
        <v>1.0206850152833982</v>
      </c>
      <c r="D13" s="158">
        <v>0.14042789267916442</v>
      </c>
      <c r="E13" s="158">
        <v>1.5008278538502804</v>
      </c>
      <c r="F13" s="156" t="s">
        <v>67</v>
      </c>
      <c r="G13" s="157" t="s">
        <v>67</v>
      </c>
      <c r="H13" s="156" t="s">
        <v>67</v>
      </c>
      <c r="I13" s="158" t="s">
        <v>67</v>
      </c>
      <c r="J13" s="159"/>
      <c r="O13" s="123"/>
      <c r="P13" s="124"/>
      <c r="Q13" s="125"/>
      <c r="T13" s="124"/>
    </row>
    <row r="14" spans="1:20" ht="12.95" customHeight="1" x14ac:dyDescent="0.25">
      <c r="A14" s="134" t="str">
        <f>'12'!A14</f>
        <v>červenec</v>
      </c>
      <c r="B14" s="149">
        <v>3.2190150784403057E-2</v>
      </c>
      <c r="C14" s="150">
        <v>0.34354530840899</v>
      </c>
      <c r="D14" s="847">
        <v>0.10258190382061283</v>
      </c>
      <c r="E14" s="847">
        <v>1.0947923798576673</v>
      </c>
      <c r="F14" s="149" t="s">
        <v>67</v>
      </c>
      <c r="G14" s="150" t="s">
        <v>67</v>
      </c>
      <c r="H14" s="149" t="s">
        <v>67</v>
      </c>
      <c r="I14" s="151" t="s">
        <v>67</v>
      </c>
      <c r="J14" s="159"/>
      <c r="O14" s="123"/>
      <c r="P14" s="124"/>
      <c r="Q14" s="125"/>
      <c r="T14" s="124"/>
    </row>
    <row r="15" spans="1:20" ht="12.95" customHeight="1" x14ac:dyDescent="0.25">
      <c r="A15" s="134" t="str">
        <f>'12'!A15</f>
        <v>srpen</v>
      </c>
      <c r="B15" s="152">
        <v>0.19423089195165</v>
      </c>
      <c r="C15" s="153">
        <v>2.069636267273391</v>
      </c>
      <c r="D15" s="154">
        <v>0.21579616108443367</v>
      </c>
      <c r="E15" s="154">
        <v>2.2994259915662232</v>
      </c>
      <c r="F15" s="152" t="s">
        <v>67</v>
      </c>
      <c r="G15" s="153" t="s">
        <v>67</v>
      </c>
      <c r="H15" s="152" t="s">
        <v>67</v>
      </c>
      <c r="I15" s="154" t="s">
        <v>67</v>
      </c>
      <c r="J15" s="159"/>
      <c r="O15" s="123"/>
      <c r="P15" s="124"/>
      <c r="Q15" s="125"/>
      <c r="T15" s="124"/>
    </row>
    <row r="16" spans="1:20" ht="12.95" customHeight="1" x14ac:dyDescent="0.25">
      <c r="A16" s="542" t="str">
        <f>'12'!A16</f>
        <v>září</v>
      </c>
      <c r="B16" s="156">
        <v>1.4812072925764543</v>
      </c>
      <c r="C16" s="157">
        <v>15.818080277564716</v>
      </c>
      <c r="D16" s="158">
        <v>0.71522085807212166</v>
      </c>
      <c r="E16" s="158">
        <v>7.6379727576784022</v>
      </c>
      <c r="F16" s="156" t="s">
        <v>67</v>
      </c>
      <c r="G16" s="157" t="s">
        <v>67</v>
      </c>
      <c r="H16" s="156" t="s">
        <v>67</v>
      </c>
      <c r="I16" s="158" t="s">
        <v>67</v>
      </c>
      <c r="J16" s="159"/>
      <c r="O16" s="123"/>
      <c r="P16" s="124"/>
      <c r="Q16" s="125"/>
      <c r="T16" s="124"/>
    </row>
    <row r="17" spans="1:20" ht="12.95" customHeight="1" x14ac:dyDescent="0.25">
      <c r="A17" s="134" t="str">
        <f>'12'!A17</f>
        <v>říjen</v>
      </c>
      <c r="B17" s="149">
        <v>1.110931821223416</v>
      </c>
      <c r="C17" s="150">
        <v>11.837641289030307</v>
      </c>
      <c r="D17" s="847">
        <v>1.0088618411533539</v>
      </c>
      <c r="E17" s="847">
        <v>10.750024760846552</v>
      </c>
      <c r="F17" s="149">
        <v>33.15705413956919</v>
      </c>
      <c r="G17" s="150">
        <v>353.30819192210606</v>
      </c>
      <c r="H17" s="149">
        <v>46.488235994250182</v>
      </c>
      <c r="I17" s="151">
        <v>495.35988739046974</v>
      </c>
      <c r="J17" s="159"/>
      <c r="O17" s="123"/>
      <c r="P17" s="124"/>
      <c r="Q17" s="125"/>
      <c r="T17" s="124"/>
    </row>
    <row r="18" spans="1:20" ht="12.95" customHeight="1" x14ac:dyDescent="0.25">
      <c r="A18" s="134" t="str">
        <f>'12'!A18</f>
        <v>listopad</v>
      </c>
      <c r="B18" s="152">
        <v>1.2791989865165472</v>
      </c>
      <c r="C18" s="153">
        <v>13.635709155538356</v>
      </c>
      <c r="D18" s="154">
        <v>1.2621823783670632</v>
      </c>
      <c r="E18" s="154">
        <v>13.454319456214101</v>
      </c>
      <c r="F18" s="152">
        <v>38.09121230903051</v>
      </c>
      <c r="G18" s="153">
        <v>406.03588487996655</v>
      </c>
      <c r="H18" s="152">
        <v>53.441600147229074</v>
      </c>
      <c r="I18" s="154">
        <v>569.66439474642686</v>
      </c>
      <c r="J18" s="159"/>
      <c r="O18" s="123"/>
      <c r="P18" s="124"/>
      <c r="Q18" s="125"/>
      <c r="T18" s="124"/>
    </row>
    <row r="19" spans="1:20" ht="12.95" customHeight="1" x14ac:dyDescent="0.25">
      <c r="A19" s="134" t="str">
        <f>'12'!A19</f>
        <v>prosinec</v>
      </c>
      <c r="B19" s="156">
        <v>0.93396360835398462</v>
      </c>
      <c r="C19" s="157">
        <v>9.9558600556492625</v>
      </c>
      <c r="D19" s="158">
        <v>1.0501068415610957</v>
      </c>
      <c r="E19" s="158">
        <v>11.193923044268814</v>
      </c>
      <c r="F19" s="156">
        <v>37.606632619251883</v>
      </c>
      <c r="G19" s="157">
        <v>400.87897234169475</v>
      </c>
      <c r="H19" s="156">
        <v>48.814195919499696</v>
      </c>
      <c r="I19" s="158">
        <v>520.3492930094859</v>
      </c>
      <c r="J19" s="160"/>
      <c r="L19" s="124"/>
      <c r="M19" s="124"/>
      <c r="N19" s="124"/>
      <c r="O19" s="123"/>
      <c r="P19" s="124"/>
      <c r="Q19" s="125"/>
      <c r="T19" s="124"/>
    </row>
    <row r="20" spans="1:20" ht="5.0999999999999996" customHeight="1" x14ac:dyDescent="0.25">
      <c r="A20" s="172"/>
      <c r="B20" s="149"/>
      <c r="C20" s="151"/>
      <c r="D20" s="847"/>
      <c r="E20" s="847"/>
      <c r="F20" s="149"/>
      <c r="G20" s="151"/>
      <c r="H20" s="151"/>
      <c r="I20" s="845"/>
      <c r="J20" s="672"/>
      <c r="O20" s="123"/>
      <c r="P20" s="124"/>
      <c r="Q20" s="125"/>
      <c r="T20" s="124"/>
    </row>
    <row r="21" spans="1:20" x14ac:dyDescent="0.25">
      <c r="O21" s="123"/>
      <c r="P21" s="124"/>
      <c r="Q21" s="125"/>
      <c r="T21" s="124"/>
    </row>
    <row r="22" spans="1:20" x14ac:dyDescent="0.25">
      <c r="O22" s="123"/>
      <c r="P22" s="124"/>
      <c r="Q22" s="125"/>
      <c r="T22" s="124"/>
    </row>
    <row r="23" spans="1:20" x14ac:dyDescent="0.25">
      <c r="O23" s="123"/>
      <c r="P23" s="124"/>
      <c r="Q23" s="125"/>
      <c r="T23" s="124"/>
    </row>
    <row r="24" spans="1:20" x14ac:dyDescent="0.25">
      <c r="O24" s="123"/>
      <c r="P24" s="124"/>
      <c r="Q24" s="125"/>
      <c r="T24" s="124"/>
    </row>
    <row r="25" spans="1:20" x14ac:dyDescent="0.25">
      <c r="C25" s="117" t="str">
        <f>B4</f>
        <v>Aktuální DTG</v>
      </c>
      <c r="D25" s="117" t="str">
        <f>D4</f>
        <v>Dlouhodobý DTG</v>
      </c>
      <c r="O25" s="123"/>
      <c r="P25" s="124"/>
      <c r="Q25" s="125"/>
      <c r="T25" s="124"/>
    </row>
    <row r="26" spans="1:20" x14ac:dyDescent="0.25">
      <c r="B26" s="128" t="str">
        <f>A8</f>
        <v>leden</v>
      </c>
      <c r="C26" s="129">
        <f>B8</f>
        <v>1.0323750429041172</v>
      </c>
      <c r="D26" s="774">
        <f>D8</f>
        <v>1.1344274991482479</v>
      </c>
      <c r="E26" s="129"/>
      <c r="G26" s="134"/>
      <c r="O26" s="123"/>
      <c r="P26" s="124"/>
      <c r="Q26" s="125"/>
      <c r="T26" s="124"/>
    </row>
    <row r="27" spans="1:20" x14ac:dyDescent="0.25">
      <c r="B27" s="128" t="str">
        <f t="shared" ref="B27:C37" si="0">A9</f>
        <v>únor</v>
      </c>
      <c r="C27" s="129">
        <f t="shared" si="0"/>
        <v>1.5155658384541011</v>
      </c>
      <c r="D27" s="774">
        <f t="shared" ref="D27:D36" si="1">D9</f>
        <v>1.2083683262643772</v>
      </c>
      <c r="E27" s="129"/>
      <c r="G27" s="134"/>
      <c r="O27" s="123"/>
      <c r="P27" s="124"/>
      <c r="Q27" s="125"/>
      <c r="T27" s="124"/>
    </row>
    <row r="28" spans="1:20" x14ac:dyDescent="0.25">
      <c r="B28" s="128" t="str">
        <f t="shared" si="0"/>
        <v>březen</v>
      </c>
      <c r="C28" s="129">
        <f t="shared" si="0"/>
        <v>1.4214043504675276</v>
      </c>
      <c r="D28" s="774">
        <f t="shared" si="1"/>
        <v>1.1955286374032179</v>
      </c>
      <c r="E28" s="129"/>
      <c r="G28" s="128"/>
      <c r="O28" s="123"/>
      <c r="P28" s="124"/>
      <c r="Q28" s="125"/>
      <c r="T28" s="124"/>
    </row>
    <row r="29" spans="1:20" x14ac:dyDescent="0.25">
      <c r="B29" s="128" t="str">
        <f t="shared" si="0"/>
        <v>duben</v>
      </c>
      <c r="C29" s="129">
        <f t="shared" si="0"/>
        <v>1.2326638035230233</v>
      </c>
      <c r="D29" s="774">
        <f t="shared" si="1"/>
        <v>1.1992814159238958</v>
      </c>
      <c r="E29" s="129"/>
      <c r="G29" s="128"/>
      <c r="O29" s="123"/>
      <c r="P29" s="124"/>
      <c r="Q29" s="125"/>
      <c r="T29" s="124"/>
    </row>
    <row r="30" spans="1:20" x14ac:dyDescent="0.25">
      <c r="B30" s="128" t="str">
        <f t="shared" si="0"/>
        <v>květen</v>
      </c>
      <c r="C30" s="129">
        <f>B12</f>
        <v>0.70330362417614078</v>
      </c>
      <c r="D30" s="774">
        <f t="shared" si="1"/>
        <v>0.59000560699626692</v>
      </c>
      <c r="E30" s="129"/>
      <c r="G30" s="135"/>
      <c r="O30" s="123"/>
      <c r="P30" s="124"/>
      <c r="Q30" s="125"/>
      <c r="T30" s="124"/>
    </row>
    <row r="31" spans="1:20" x14ac:dyDescent="0.25">
      <c r="B31" s="128" t="str">
        <f t="shared" si="0"/>
        <v>červen</v>
      </c>
      <c r="C31" s="129">
        <f t="shared" si="0"/>
        <v>9.5502389176571695E-2</v>
      </c>
      <c r="D31" s="774">
        <f t="shared" si="1"/>
        <v>0.14042789267916442</v>
      </c>
      <c r="E31" s="129"/>
      <c r="G31" s="135"/>
      <c r="O31" s="123"/>
      <c r="P31" s="124"/>
      <c r="Q31" s="125"/>
      <c r="T31" s="124"/>
    </row>
    <row r="32" spans="1:20" x14ac:dyDescent="0.25">
      <c r="B32" s="128" t="str">
        <f t="shared" si="0"/>
        <v>červenec</v>
      </c>
      <c r="C32" s="129">
        <f t="shared" si="0"/>
        <v>3.2190150784403057E-2</v>
      </c>
      <c r="D32" s="774">
        <f t="shared" si="1"/>
        <v>0.10258190382061283</v>
      </c>
      <c r="E32" s="129"/>
      <c r="G32" s="135"/>
      <c r="O32" s="123"/>
      <c r="P32" s="124"/>
      <c r="Q32" s="125"/>
      <c r="T32" s="124"/>
    </row>
    <row r="33" spans="1:20" x14ac:dyDescent="0.25">
      <c r="B33" s="128" t="str">
        <f t="shared" si="0"/>
        <v>srpen</v>
      </c>
      <c r="C33" s="129">
        <f t="shared" si="0"/>
        <v>0.19423089195165</v>
      </c>
      <c r="D33" s="774">
        <f t="shared" si="1"/>
        <v>0.21579616108443367</v>
      </c>
      <c r="E33" s="129"/>
      <c r="G33" s="135"/>
      <c r="O33" s="123"/>
      <c r="P33" s="124"/>
      <c r="Q33" s="125"/>
      <c r="T33" s="124"/>
    </row>
    <row r="34" spans="1:20" x14ac:dyDescent="0.25">
      <c r="B34" s="128" t="str">
        <f t="shared" si="0"/>
        <v>září</v>
      </c>
      <c r="C34" s="129">
        <f t="shared" si="0"/>
        <v>1.4812072925764543</v>
      </c>
      <c r="D34" s="774">
        <f t="shared" si="1"/>
        <v>0.71522085807212166</v>
      </c>
      <c r="E34" s="129"/>
      <c r="G34" s="135"/>
      <c r="O34" s="123"/>
      <c r="P34" s="124"/>
      <c r="Q34" s="125"/>
      <c r="T34" s="124"/>
    </row>
    <row r="35" spans="1:20" x14ac:dyDescent="0.25">
      <c r="B35" s="128" t="str">
        <f t="shared" si="0"/>
        <v>říjen</v>
      </c>
      <c r="C35" s="129">
        <f t="shared" si="0"/>
        <v>1.110931821223416</v>
      </c>
      <c r="D35" s="774">
        <f t="shared" si="1"/>
        <v>1.0088618411533539</v>
      </c>
      <c r="E35" s="129"/>
      <c r="G35" s="135"/>
      <c r="O35" s="123"/>
      <c r="P35" s="124"/>
      <c r="Q35" s="125"/>
      <c r="T35" s="124"/>
    </row>
    <row r="36" spans="1:20" x14ac:dyDescent="0.25">
      <c r="B36" s="128" t="str">
        <f t="shared" si="0"/>
        <v>listopad</v>
      </c>
      <c r="C36" s="129">
        <f t="shared" si="0"/>
        <v>1.2791989865165472</v>
      </c>
      <c r="D36" s="774">
        <f t="shared" si="1"/>
        <v>1.2621823783670632</v>
      </c>
      <c r="E36" s="129"/>
      <c r="G36" s="135"/>
      <c r="O36" s="123"/>
      <c r="P36" s="124"/>
      <c r="Q36" s="125"/>
      <c r="T36" s="124"/>
    </row>
    <row r="37" spans="1:20" x14ac:dyDescent="0.25">
      <c r="B37" s="128" t="str">
        <f t="shared" si="0"/>
        <v>prosinec</v>
      </c>
      <c r="C37" s="129">
        <f>B19</f>
        <v>0.93396360835398462</v>
      </c>
      <c r="D37" s="774">
        <f>D19</f>
        <v>1.0501068415610957</v>
      </c>
      <c r="E37" s="129"/>
      <c r="G37" s="135"/>
      <c r="O37" s="123"/>
      <c r="P37" s="124"/>
      <c r="Q37" s="125"/>
      <c r="T37" s="124"/>
    </row>
    <row r="38" spans="1:20" x14ac:dyDescent="0.25">
      <c r="B38" s="129"/>
      <c r="C38" s="129"/>
      <c r="D38" s="129"/>
      <c r="E38" s="129"/>
      <c r="F38" s="135"/>
      <c r="G38" s="135"/>
      <c r="O38" s="123"/>
      <c r="P38" s="124"/>
      <c r="Q38" s="125"/>
      <c r="T38" s="124"/>
    </row>
    <row r="39" spans="1:20" x14ac:dyDescent="0.25">
      <c r="B39" s="129"/>
      <c r="C39" s="129"/>
      <c r="D39" s="129"/>
      <c r="E39" s="129"/>
      <c r="F39" s="135"/>
      <c r="G39" s="135"/>
      <c r="O39" s="123"/>
      <c r="P39" s="124"/>
      <c r="Q39" s="125"/>
      <c r="T39" s="124"/>
    </row>
    <row r="40" spans="1:20" x14ac:dyDescent="0.25">
      <c r="B40" s="129"/>
      <c r="C40" s="129"/>
      <c r="D40" s="129"/>
      <c r="E40" s="129"/>
      <c r="F40" s="135"/>
      <c r="G40" s="135"/>
      <c r="O40" s="123"/>
      <c r="P40" s="124"/>
      <c r="Q40" s="125"/>
      <c r="T40" s="124"/>
    </row>
    <row r="41" spans="1:20" x14ac:dyDescent="0.25">
      <c r="B41" s="129"/>
      <c r="C41" s="129"/>
      <c r="D41" s="129"/>
      <c r="E41" s="129"/>
      <c r="F41" s="135"/>
      <c r="G41" s="135"/>
      <c r="O41" s="123"/>
      <c r="P41" s="124"/>
      <c r="Q41" s="125"/>
      <c r="T41" s="124"/>
    </row>
    <row r="42" spans="1:20" x14ac:dyDescent="0.25">
      <c r="B42" s="129"/>
      <c r="C42" s="129"/>
      <c r="D42" s="129"/>
      <c r="E42" s="129"/>
      <c r="F42" s="135"/>
      <c r="G42" s="135"/>
      <c r="O42" s="123"/>
      <c r="P42" s="124"/>
      <c r="Q42" s="125"/>
      <c r="T42" s="124"/>
    </row>
    <row r="43" spans="1:20" x14ac:dyDescent="0.25">
      <c r="B43" s="129"/>
      <c r="C43" s="129"/>
      <c r="D43" s="129"/>
      <c r="E43" s="129"/>
      <c r="F43" s="135"/>
      <c r="G43" s="135"/>
      <c r="O43" s="123"/>
      <c r="P43" s="124"/>
      <c r="Q43" s="125"/>
      <c r="T43" s="124"/>
    </row>
    <row r="44" spans="1:20" x14ac:dyDescent="0.25">
      <c r="B44" s="129"/>
      <c r="C44" s="129"/>
      <c r="D44" s="129"/>
      <c r="E44" s="129"/>
      <c r="F44" s="135"/>
      <c r="G44" s="135"/>
      <c r="O44" s="123"/>
      <c r="P44" s="124"/>
      <c r="Q44" s="125"/>
      <c r="T44" s="124"/>
    </row>
    <row r="45" spans="1:20" ht="15.75" x14ac:dyDescent="0.25">
      <c r="A45" s="2082"/>
      <c r="B45" s="2082"/>
      <c r="C45" s="2082"/>
      <c r="D45" s="2082"/>
      <c r="E45" s="2082"/>
      <c r="F45" s="2082"/>
      <c r="G45" s="2082"/>
      <c r="H45" s="2082"/>
      <c r="I45" s="2082"/>
      <c r="J45" s="2082"/>
      <c r="O45" s="123"/>
      <c r="P45" s="124"/>
      <c r="Q45" s="125"/>
      <c r="T45" s="124"/>
    </row>
    <row r="46" spans="1:20" ht="13.5" x14ac:dyDescent="0.25">
      <c r="A46" s="851" t="s">
        <v>449</v>
      </c>
      <c r="B46" s="2076" t="str">
        <f>B4</f>
        <v>Aktuální DTG</v>
      </c>
      <c r="C46" s="2077"/>
      <c r="D46" s="2078" t="s">
        <v>448</v>
      </c>
      <c r="E46" s="2079"/>
      <c r="F46" s="2079"/>
      <c r="G46" s="2079"/>
      <c r="H46" s="2079"/>
      <c r="I46" s="2079"/>
      <c r="J46" s="2079"/>
      <c r="O46" s="123"/>
      <c r="P46" s="124"/>
      <c r="Q46" s="125"/>
      <c r="T46" s="124"/>
    </row>
    <row r="47" spans="1:20" x14ac:dyDescent="0.25">
      <c r="A47" s="147"/>
      <c r="B47" s="2074" t="s">
        <v>171</v>
      </c>
      <c r="C47" s="2075"/>
      <c r="D47" s="846"/>
      <c r="E47" s="846"/>
      <c r="F47" s="135"/>
      <c r="G47" s="135"/>
      <c r="H47" s="128"/>
      <c r="I47" s="128"/>
      <c r="J47" s="672"/>
      <c r="O47" s="123"/>
      <c r="P47" s="124"/>
      <c r="Q47" s="125"/>
      <c r="T47" s="124"/>
    </row>
    <row r="48" spans="1:20" ht="15.75" customHeight="1" x14ac:dyDescent="0.25">
      <c r="A48" s="120"/>
      <c r="B48" s="2064"/>
      <c r="C48" s="2065"/>
      <c r="D48" s="781"/>
      <c r="E48" s="846"/>
      <c r="F48" s="128"/>
      <c r="G48" s="128"/>
      <c r="H48" s="128"/>
      <c r="I48" s="128"/>
      <c r="J48" s="672"/>
      <c r="O48" s="123"/>
      <c r="P48" s="124"/>
      <c r="Q48" s="125"/>
      <c r="T48" s="124"/>
    </row>
    <row r="49" spans="1:20" ht="13.5" customHeight="1" x14ac:dyDescent="0.25">
      <c r="A49" s="134" t="s">
        <v>1</v>
      </c>
      <c r="B49" s="848" t="s">
        <v>424</v>
      </c>
      <c r="C49" s="849" t="s">
        <v>62</v>
      </c>
      <c r="D49" s="173"/>
      <c r="E49" s="128"/>
      <c r="F49" s="128"/>
      <c r="G49" s="128"/>
      <c r="H49" s="128"/>
      <c r="I49" s="128"/>
      <c r="J49" s="672"/>
      <c r="O49" s="123"/>
      <c r="P49" s="124"/>
      <c r="Q49" s="125"/>
      <c r="T49" s="124"/>
    </row>
    <row r="50" spans="1:20" x14ac:dyDescent="0.25">
      <c r="A50" s="148">
        <v>2008</v>
      </c>
      <c r="B50" s="149">
        <v>1.591</v>
      </c>
      <c r="C50" s="150">
        <v>16.793154112743515</v>
      </c>
      <c r="D50" s="154"/>
      <c r="E50" s="154"/>
      <c r="F50" s="128"/>
      <c r="G50" s="850"/>
      <c r="H50" s="850" t="str">
        <f>B47</f>
        <v>±1,0°C</v>
      </c>
      <c r="I50" s="128"/>
      <c r="J50" s="672"/>
      <c r="O50" s="123"/>
      <c r="P50" s="124"/>
      <c r="Q50" s="125"/>
      <c r="T50" s="124"/>
    </row>
    <row r="51" spans="1:20" x14ac:dyDescent="0.25">
      <c r="A51" s="155">
        <v>2009</v>
      </c>
      <c r="B51" s="156">
        <v>1.5880000000000001</v>
      </c>
      <c r="C51" s="157">
        <v>16.775676130028305</v>
      </c>
      <c r="D51" s="154"/>
      <c r="E51" s="154"/>
      <c r="F51" s="128"/>
      <c r="G51" s="174">
        <f t="shared" ref="G51:G60" si="2">A50</f>
        <v>2008</v>
      </c>
      <c r="H51" s="175">
        <f t="shared" ref="H51:H60" si="3">B50</f>
        <v>1.591</v>
      </c>
      <c r="I51" s="128"/>
      <c r="J51" s="672"/>
      <c r="O51" s="123"/>
      <c r="P51" s="124"/>
      <c r="Q51" s="125"/>
      <c r="T51" s="124"/>
    </row>
    <row r="52" spans="1:20" x14ac:dyDescent="0.25">
      <c r="A52" s="171">
        <v>2010</v>
      </c>
      <c r="B52" s="152">
        <v>1.5153297047843373</v>
      </c>
      <c r="C52" s="170">
        <v>16.055555459913375</v>
      </c>
      <c r="D52" s="154"/>
      <c r="E52" s="154"/>
      <c r="F52" s="128"/>
      <c r="G52" s="174">
        <f t="shared" si="2"/>
        <v>2009</v>
      </c>
      <c r="H52" s="175">
        <f t="shared" si="3"/>
        <v>1.5880000000000001</v>
      </c>
      <c r="I52" s="128"/>
      <c r="J52" s="672"/>
      <c r="O52" s="123"/>
      <c r="P52" s="124"/>
      <c r="Q52" s="125"/>
      <c r="T52" s="124"/>
    </row>
    <row r="53" spans="1:20" x14ac:dyDescent="0.25">
      <c r="A53" s="155">
        <v>2011</v>
      </c>
      <c r="B53" s="156">
        <v>1.5228429462678068</v>
      </c>
      <c r="C53" s="157">
        <v>16.130104360591911</v>
      </c>
      <c r="D53" s="154"/>
      <c r="E53" s="154"/>
      <c r="F53" s="128"/>
      <c r="G53" s="174">
        <f t="shared" si="2"/>
        <v>2010</v>
      </c>
      <c r="H53" s="175">
        <f t="shared" si="3"/>
        <v>1.5153297047843373</v>
      </c>
      <c r="I53" s="128"/>
      <c r="J53" s="672"/>
      <c r="O53" s="123"/>
      <c r="P53" s="124"/>
      <c r="Q53" s="125"/>
      <c r="T53" s="124"/>
    </row>
    <row r="54" spans="1:20" x14ac:dyDescent="0.25">
      <c r="A54" s="171">
        <v>2012</v>
      </c>
      <c r="B54" s="152">
        <v>1.4360397751045459</v>
      </c>
      <c r="C54" s="170">
        <v>15.195371174139375</v>
      </c>
      <c r="D54" s="154"/>
      <c r="E54" s="154"/>
      <c r="F54" s="128"/>
      <c r="G54" s="174">
        <f t="shared" si="2"/>
        <v>2011</v>
      </c>
      <c r="H54" s="175">
        <f t="shared" si="3"/>
        <v>1.5228429462678068</v>
      </c>
      <c r="I54" s="128"/>
      <c r="J54" s="672"/>
      <c r="O54" s="123"/>
      <c r="P54" s="124"/>
      <c r="Q54" s="125"/>
      <c r="T54" s="124"/>
    </row>
    <row r="55" spans="1:20" x14ac:dyDescent="0.25">
      <c r="A55" s="155">
        <v>2013</v>
      </c>
      <c r="B55" s="156">
        <v>1.5188402486761607</v>
      </c>
      <c r="C55" s="157">
        <v>16.142167801460968</v>
      </c>
      <c r="D55" s="154"/>
      <c r="E55" s="154"/>
      <c r="F55" s="128"/>
      <c r="G55" s="174">
        <f t="shared" si="2"/>
        <v>2012</v>
      </c>
      <c r="H55" s="175">
        <f t="shared" si="3"/>
        <v>1.4360397751045459</v>
      </c>
      <c r="I55" s="128"/>
      <c r="J55" s="672"/>
      <c r="O55" s="123"/>
      <c r="P55" s="124"/>
      <c r="Q55" s="125"/>
      <c r="T55" s="124"/>
    </row>
    <row r="56" spans="1:20" x14ac:dyDescent="0.25">
      <c r="A56" s="171">
        <v>2014</v>
      </c>
      <c r="B56" s="152">
        <v>1.562740852404906</v>
      </c>
      <c r="C56" s="170">
        <v>16.616973537572306</v>
      </c>
      <c r="D56" s="154"/>
      <c r="E56" s="154"/>
      <c r="F56" s="128"/>
      <c r="G56" s="174">
        <f t="shared" si="2"/>
        <v>2013</v>
      </c>
      <c r="H56" s="175">
        <f t="shared" si="3"/>
        <v>1.5188402486761607</v>
      </c>
      <c r="I56" s="128"/>
      <c r="J56" s="672"/>
      <c r="O56" s="123"/>
      <c r="P56" s="124"/>
      <c r="Q56" s="125"/>
      <c r="T56" s="124"/>
    </row>
    <row r="57" spans="1:20" x14ac:dyDescent="0.25">
      <c r="A57" s="155">
        <v>2015</v>
      </c>
      <c r="B57" s="156">
        <v>1.3110234890123738</v>
      </c>
      <c r="C57" s="157">
        <v>13.940306194205844</v>
      </c>
      <c r="D57" s="154"/>
      <c r="E57" s="154"/>
      <c r="F57" s="128"/>
      <c r="G57" s="174">
        <f t="shared" si="2"/>
        <v>2014</v>
      </c>
      <c r="H57" s="175">
        <f t="shared" si="3"/>
        <v>1.562740852404906</v>
      </c>
      <c r="I57" s="128"/>
      <c r="J57" s="672"/>
      <c r="O57" s="123"/>
      <c r="P57" s="124"/>
      <c r="Q57" s="125"/>
      <c r="T57" s="124"/>
    </row>
    <row r="58" spans="1:20" x14ac:dyDescent="0.25">
      <c r="A58" s="171">
        <v>2016</v>
      </c>
      <c r="B58" s="152">
        <v>1.2362613856031661</v>
      </c>
      <c r="C58" s="170">
        <v>13.202877199633219</v>
      </c>
      <c r="D58" s="154"/>
      <c r="E58" s="154"/>
      <c r="F58" s="128"/>
      <c r="G58" s="174">
        <f t="shared" si="2"/>
        <v>2015</v>
      </c>
      <c r="H58" s="175">
        <f t="shared" si="3"/>
        <v>1.3110234890123738</v>
      </c>
      <c r="I58" s="128"/>
      <c r="J58" s="672"/>
      <c r="O58" s="123"/>
      <c r="P58" s="124"/>
      <c r="Q58" s="125"/>
      <c r="T58" s="124"/>
    </row>
    <row r="59" spans="1:20" x14ac:dyDescent="0.25">
      <c r="A59" s="155">
        <v>2017</v>
      </c>
      <c r="B59" s="156">
        <v>1.5155658384541011</v>
      </c>
      <c r="C59" s="157">
        <v>16.172331611721351</v>
      </c>
      <c r="D59" s="156"/>
      <c r="E59" s="154"/>
      <c r="F59" s="128"/>
      <c r="G59" s="174">
        <f t="shared" si="2"/>
        <v>2016</v>
      </c>
      <c r="H59" s="175">
        <f t="shared" si="3"/>
        <v>1.2362613856031661</v>
      </c>
      <c r="I59" s="128"/>
      <c r="J59" s="672"/>
      <c r="O59" s="123"/>
      <c r="P59" s="124"/>
      <c r="Q59" s="125"/>
      <c r="T59" s="124"/>
    </row>
    <row r="60" spans="1:20" ht="5.0999999999999996" customHeight="1" x14ac:dyDescent="0.25">
      <c r="A60" s="128"/>
      <c r="B60" s="149"/>
      <c r="C60" s="845"/>
      <c r="D60" s="154"/>
      <c r="E60" s="154"/>
      <c r="F60" s="129"/>
      <c r="G60" s="174">
        <f t="shared" si="2"/>
        <v>2017</v>
      </c>
      <c r="H60" s="175">
        <f t="shared" si="3"/>
        <v>1.5155658384541011</v>
      </c>
      <c r="I60" s="128"/>
      <c r="J60" s="672"/>
      <c r="O60" s="123"/>
      <c r="P60" s="124"/>
      <c r="Q60" s="125"/>
      <c r="T60" s="124"/>
    </row>
    <row r="61" spans="1:20" x14ac:dyDescent="0.25">
      <c r="A61" s="128"/>
      <c r="B61" s="154"/>
      <c r="C61" s="154"/>
      <c r="D61" s="154"/>
      <c r="E61" s="154"/>
      <c r="F61" s="129"/>
      <c r="G61" s="129"/>
      <c r="H61" s="128"/>
      <c r="I61" s="128"/>
      <c r="J61" s="672"/>
      <c r="O61" s="123"/>
      <c r="P61" s="124"/>
      <c r="Q61" s="125"/>
      <c r="T61" s="124"/>
    </row>
    <row r="62" spans="1:20" x14ac:dyDescent="0.25">
      <c r="A62" s="128"/>
      <c r="B62" s="154"/>
      <c r="C62" s="154"/>
      <c r="D62" s="154"/>
      <c r="E62" s="154"/>
      <c r="F62" s="136"/>
      <c r="G62" s="136"/>
      <c r="O62" s="123"/>
      <c r="P62" s="124"/>
      <c r="Q62" s="125"/>
      <c r="T62" s="124"/>
    </row>
    <row r="63" spans="1:20" x14ac:dyDescent="0.25">
      <c r="F63" s="136"/>
      <c r="G63" s="136"/>
      <c r="O63" s="123"/>
      <c r="P63" s="124"/>
      <c r="Q63" s="125"/>
      <c r="T63" s="124"/>
    </row>
    <row r="64" spans="1:20" x14ac:dyDescent="0.25">
      <c r="F64" s="136"/>
      <c r="G64" s="136"/>
      <c r="O64" s="123"/>
      <c r="P64" s="124"/>
      <c r="Q64" s="125"/>
      <c r="T64" s="124"/>
    </row>
    <row r="65" spans="15:20" x14ac:dyDescent="0.25">
      <c r="O65" s="123"/>
      <c r="P65" s="124"/>
      <c r="Q65" s="125"/>
      <c r="T65" s="124"/>
    </row>
    <row r="66" spans="15:20" x14ac:dyDescent="0.25">
      <c r="O66" s="123"/>
      <c r="P66" s="124"/>
      <c r="Q66" s="125"/>
      <c r="T66" s="124"/>
    </row>
    <row r="67" spans="15:20" x14ac:dyDescent="0.25">
      <c r="O67" s="123"/>
      <c r="P67" s="124"/>
      <c r="Q67" s="125"/>
      <c r="T67" s="124"/>
    </row>
    <row r="68" spans="15:20" x14ac:dyDescent="0.25">
      <c r="O68" s="123"/>
      <c r="P68" s="124"/>
      <c r="Q68" s="125"/>
      <c r="T68" s="124"/>
    </row>
    <row r="69" spans="15:20" x14ac:dyDescent="0.25">
      <c r="O69" s="123"/>
      <c r="P69" s="124"/>
      <c r="Q69" s="125"/>
      <c r="T69" s="124"/>
    </row>
    <row r="70" spans="15:20" x14ac:dyDescent="0.25">
      <c r="O70" s="123"/>
      <c r="P70" s="124"/>
      <c r="Q70" s="125"/>
      <c r="T70" s="124"/>
    </row>
    <row r="71" spans="15:20" x14ac:dyDescent="0.25">
      <c r="O71" s="123"/>
      <c r="P71" s="124"/>
      <c r="Q71" s="125"/>
      <c r="T71" s="124"/>
    </row>
    <row r="72" spans="15:20" x14ac:dyDescent="0.25">
      <c r="O72" s="123"/>
      <c r="P72" s="124"/>
      <c r="Q72" s="125"/>
      <c r="T72" s="124"/>
    </row>
    <row r="73" spans="15:20" x14ac:dyDescent="0.25">
      <c r="O73" s="123"/>
      <c r="P73" s="124"/>
      <c r="Q73" s="125"/>
      <c r="T73" s="124"/>
    </row>
    <row r="74" spans="15:20" x14ac:dyDescent="0.25">
      <c r="O74" s="123"/>
      <c r="P74" s="124"/>
      <c r="Q74" s="125"/>
      <c r="T74" s="124"/>
    </row>
    <row r="75" spans="15:20" x14ac:dyDescent="0.25">
      <c r="O75" s="123"/>
      <c r="P75" s="124"/>
      <c r="Q75" s="125"/>
      <c r="T75" s="124"/>
    </row>
    <row r="76" spans="15:20" x14ac:dyDescent="0.25">
      <c r="O76" s="123"/>
      <c r="P76" s="124"/>
      <c r="Q76" s="125"/>
      <c r="T76" s="124"/>
    </row>
    <row r="77" spans="15:20" x14ac:dyDescent="0.25">
      <c r="O77" s="123"/>
      <c r="P77" s="124"/>
      <c r="Q77" s="125"/>
      <c r="T77" s="124"/>
    </row>
    <row r="78" spans="15:20" x14ac:dyDescent="0.25">
      <c r="O78" s="123"/>
      <c r="P78" s="124"/>
      <c r="Q78" s="125"/>
      <c r="T78" s="124"/>
    </row>
    <row r="79" spans="15:20" x14ac:dyDescent="0.25">
      <c r="O79" s="123"/>
      <c r="P79" s="124"/>
      <c r="Q79" s="125"/>
      <c r="T79" s="124"/>
    </row>
    <row r="80" spans="15:20" x14ac:dyDescent="0.25">
      <c r="O80" s="123"/>
      <c r="P80" s="124"/>
      <c r="Q80" s="125"/>
      <c r="T80" s="124"/>
    </row>
    <row r="81" spans="15:20" x14ac:dyDescent="0.25">
      <c r="O81" s="123"/>
      <c r="P81" s="124"/>
      <c r="Q81" s="125"/>
      <c r="T81" s="124"/>
    </row>
    <row r="82" spans="15:20" x14ac:dyDescent="0.25">
      <c r="O82" s="123"/>
      <c r="P82" s="124"/>
      <c r="Q82" s="125"/>
      <c r="T82" s="124"/>
    </row>
    <row r="83" spans="15:20" x14ac:dyDescent="0.25">
      <c r="O83" s="123"/>
      <c r="P83" s="124"/>
      <c r="Q83" s="125"/>
      <c r="T83" s="124"/>
    </row>
    <row r="84" spans="15:20" x14ac:dyDescent="0.25">
      <c r="O84" s="123"/>
      <c r="P84" s="124"/>
      <c r="Q84" s="125"/>
      <c r="T84" s="124"/>
    </row>
    <row r="85" spans="15:20" x14ac:dyDescent="0.25">
      <c r="O85" s="123"/>
      <c r="P85" s="124"/>
      <c r="Q85" s="125"/>
      <c r="T85" s="124"/>
    </row>
    <row r="86" spans="15:20" x14ac:dyDescent="0.25">
      <c r="O86" s="123"/>
      <c r="P86" s="124"/>
      <c r="Q86" s="125"/>
      <c r="T86" s="124"/>
    </row>
    <row r="87" spans="15:20" x14ac:dyDescent="0.25">
      <c r="O87" s="123"/>
      <c r="P87" s="124"/>
      <c r="Q87" s="125"/>
      <c r="T87" s="124"/>
    </row>
    <row r="88" spans="15:20" x14ac:dyDescent="0.25">
      <c r="O88" s="123"/>
      <c r="P88" s="124"/>
      <c r="Q88" s="125"/>
      <c r="T88" s="124"/>
    </row>
    <row r="89" spans="15:20" x14ac:dyDescent="0.25">
      <c r="O89" s="123"/>
      <c r="P89" s="124"/>
      <c r="Q89" s="125"/>
      <c r="T89" s="124"/>
    </row>
    <row r="90" spans="15:20" x14ac:dyDescent="0.25">
      <c r="O90" s="123"/>
      <c r="P90" s="124"/>
      <c r="Q90" s="125"/>
      <c r="T90" s="124"/>
    </row>
    <row r="91" spans="15:20" x14ac:dyDescent="0.25">
      <c r="O91" s="123"/>
      <c r="P91" s="124"/>
      <c r="Q91" s="125"/>
      <c r="T91" s="124"/>
    </row>
    <row r="92" spans="15:20" x14ac:dyDescent="0.25">
      <c r="O92" s="123"/>
      <c r="P92" s="124"/>
      <c r="Q92" s="125"/>
      <c r="T92" s="124"/>
    </row>
    <row r="93" spans="15:20" x14ac:dyDescent="0.25">
      <c r="O93" s="123"/>
      <c r="P93" s="124"/>
      <c r="Q93" s="125"/>
      <c r="T93" s="124"/>
    </row>
    <row r="94" spans="15:20" x14ac:dyDescent="0.25">
      <c r="O94" s="123"/>
      <c r="P94" s="124"/>
      <c r="Q94" s="125"/>
      <c r="T94" s="124"/>
    </row>
    <row r="95" spans="15:20" x14ac:dyDescent="0.25">
      <c r="O95" s="123"/>
      <c r="P95" s="124"/>
      <c r="Q95" s="125"/>
      <c r="T95" s="124"/>
    </row>
    <row r="96" spans="15:20" x14ac:dyDescent="0.25">
      <c r="O96" s="123"/>
      <c r="P96" s="124"/>
      <c r="Q96" s="125"/>
      <c r="T96" s="124"/>
    </row>
    <row r="97" spans="15:20" x14ac:dyDescent="0.25">
      <c r="O97" s="123"/>
      <c r="P97" s="124"/>
      <c r="Q97" s="125"/>
      <c r="T97" s="124"/>
    </row>
    <row r="98" spans="15:20" x14ac:dyDescent="0.25">
      <c r="O98" s="123"/>
      <c r="P98" s="124"/>
      <c r="Q98" s="125"/>
      <c r="T98" s="124"/>
    </row>
    <row r="99" spans="15:20" x14ac:dyDescent="0.25">
      <c r="O99" s="123"/>
      <c r="P99" s="124"/>
      <c r="Q99" s="125"/>
      <c r="T99" s="124"/>
    </row>
    <row r="100" spans="15:20" x14ac:dyDescent="0.25">
      <c r="O100" s="123"/>
      <c r="P100" s="124"/>
      <c r="Q100" s="125"/>
      <c r="T100" s="124"/>
    </row>
    <row r="101" spans="15:20" x14ac:dyDescent="0.25">
      <c r="O101" s="123"/>
      <c r="P101" s="124"/>
      <c r="Q101" s="125"/>
      <c r="T101" s="124"/>
    </row>
    <row r="102" spans="15:20" x14ac:dyDescent="0.25">
      <c r="O102" s="123"/>
      <c r="P102" s="124"/>
      <c r="Q102" s="125"/>
      <c r="T102" s="124"/>
    </row>
    <row r="103" spans="15:20" x14ac:dyDescent="0.25">
      <c r="O103" s="123"/>
      <c r="P103" s="124"/>
      <c r="Q103" s="125"/>
      <c r="T103" s="124"/>
    </row>
    <row r="104" spans="15:20" x14ac:dyDescent="0.25">
      <c r="O104" s="123"/>
      <c r="P104" s="124"/>
      <c r="Q104" s="125"/>
      <c r="T104" s="124"/>
    </row>
    <row r="105" spans="15:20" x14ac:dyDescent="0.25">
      <c r="O105" s="123"/>
      <c r="P105" s="124"/>
      <c r="Q105" s="125"/>
      <c r="T105" s="124"/>
    </row>
    <row r="106" spans="15:20" x14ac:dyDescent="0.25">
      <c r="O106" s="123"/>
      <c r="P106" s="124"/>
      <c r="Q106" s="125"/>
      <c r="T106" s="124"/>
    </row>
    <row r="107" spans="15:20" x14ac:dyDescent="0.25">
      <c r="O107" s="123"/>
      <c r="P107" s="124"/>
      <c r="Q107" s="125"/>
      <c r="T107" s="124"/>
    </row>
    <row r="108" spans="15:20" x14ac:dyDescent="0.25">
      <c r="O108" s="123"/>
      <c r="P108" s="124"/>
      <c r="Q108" s="125"/>
      <c r="T108" s="124"/>
    </row>
    <row r="109" spans="15:20" x14ac:dyDescent="0.25">
      <c r="O109" s="123"/>
      <c r="P109" s="124"/>
      <c r="Q109" s="125"/>
      <c r="T109" s="124"/>
    </row>
    <row r="110" spans="15:20" x14ac:dyDescent="0.25">
      <c r="O110" s="123"/>
      <c r="P110" s="124"/>
      <c r="Q110" s="125"/>
      <c r="T110" s="124"/>
    </row>
    <row r="111" spans="15:20" x14ac:dyDescent="0.25">
      <c r="O111" s="123"/>
      <c r="P111" s="124"/>
      <c r="Q111" s="125"/>
      <c r="T111" s="124"/>
    </row>
    <row r="112" spans="15:20" x14ac:dyDescent="0.25">
      <c r="O112" s="123"/>
      <c r="P112" s="124"/>
      <c r="Q112" s="125"/>
      <c r="T112" s="124"/>
    </row>
    <row r="113" spans="15:20" x14ac:dyDescent="0.25">
      <c r="O113" s="123"/>
      <c r="P113" s="124"/>
      <c r="Q113" s="125"/>
      <c r="T113" s="124"/>
    </row>
    <row r="114" spans="15:20" x14ac:dyDescent="0.25">
      <c r="O114" s="123"/>
      <c r="P114" s="124"/>
      <c r="Q114" s="125"/>
      <c r="T114" s="124"/>
    </row>
    <row r="115" spans="15:20" x14ac:dyDescent="0.25">
      <c r="O115" s="123"/>
      <c r="P115" s="124"/>
      <c r="Q115" s="125"/>
      <c r="T115" s="124"/>
    </row>
    <row r="116" spans="15:20" x14ac:dyDescent="0.25">
      <c r="O116" s="123"/>
      <c r="P116" s="124"/>
      <c r="Q116" s="125"/>
      <c r="T116" s="124"/>
    </row>
    <row r="117" spans="15:20" x14ac:dyDescent="0.25">
      <c r="O117" s="123"/>
      <c r="P117" s="124"/>
      <c r="Q117" s="125"/>
      <c r="T117" s="124"/>
    </row>
    <row r="118" spans="15:20" x14ac:dyDescent="0.25">
      <c r="O118" s="123"/>
      <c r="P118" s="124"/>
      <c r="Q118" s="125"/>
      <c r="T118" s="124"/>
    </row>
    <row r="119" spans="15:20" x14ac:dyDescent="0.25">
      <c r="O119" s="123"/>
      <c r="P119" s="124"/>
      <c r="Q119" s="125"/>
      <c r="T119" s="124"/>
    </row>
    <row r="120" spans="15:20" x14ac:dyDescent="0.25">
      <c r="O120" s="123"/>
      <c r="P120" s="124"/>
      <c r="Q120" s="125"/>
      <c r="T120" s="124"/>
    </row>
    <row r="121" spans="15:20" x14ac:dyDescent="0.25">
      <c r="O121" s="123"/>
      <c r="P121" s="124"/>
      <c r="Q121" s="125"/>
      <c r="T121" s="124"/>
    </row>
    <row r="122" spans="15:20" x14ac:dyDescent="0.25">
      <c r="O122" s="123"/>
      <c r="P122" s="124"/>
      <c r="Q122" s="125"/>
      <c r="T122" s="124"/>
    </row>
    <row r="123" spans="15:20" x14ac:dyDescent="0.25">
      <c r="O123" s="123"/>
      <c r="P123" s="124"/>
      <c r="Q123" s="125"/>
      <c r="T123" s="124"/>
    </row>
    <row r="124" spans="15:20" x14ac:dyDescent="0.25">
      <c r="O124" s="123"/>
      <c r="P124" s="124"/>
      <c r="Q124" s="125"/>
      <c r="T124" s="124"/>
    </row>
    <row r="125" spans="15:20" x14ac:dyDescent="0.25">
      <c r="O125" s="123"/>
      <c r="P125" s="124"/>
      <c r="Q125" s="125"/>
      <c r="T125" s="124"/>
    </row>
    <row r="126" spans="15:20" x14ac:dyDescent="0.25">
      <c r="O126" s="123"/>
      <c r="P126" s="124"/>
      <c r="Q126" s="125"/>
      <c r="T126" s="124"/>
    </row>
    <row r="127" spans="15:20" x14ac:dyDescent="0.25">
      <c r="O127" s="123"/>
      <c r="P127" s="124"/>
      <c r="Q127" s="125"/>
      <c r="T127" s="124"/>
    </row>
    <row r="128" spans="15:20" x14ac:dyDescent="0.25">
      <c r="O128" s="123"/>
      <c r="P128" s="124"/>
      <c r="Q128" s="125"/>
      <c r="T128" s="124"/>
    </row>
    <row r="129" spans="15:20" x14ac:dyDescent="0.25">
      <c r="O129" s="123"/>
      <c r="P129" s="124"/>
      <c r="Q129" s="125"/>
      <c r="T129" s="124"/>
    </row>
    <row r="130" spans="15:20" x14ac:dyDescent="0.25">
      <c r="O130" s="123"/>
      <c r="P130" s="124"/>
      <c r="Q130" s="125"/>
      <c r="T130" s="124"/>
    </row>
    <row r="131" spans="15:20" x14ac:dyDescent="0.25">
      <c r="O131" s="123"/>
      <c r="P131" s="124"/>
      <c r="Q131" s="125"/>
      <c r="T131" s="124"/>
    </row>
    <row r="132" spans="15:20" x14ac:dyDescent="0.25">
      <c r="O132" s="123"/>
      <c r="P132" s="124"/>
      <c r="Q132" s="125"/>
      <c r="T132" s="124"/>
    </row>
    <row r="133" spans="15:20" x14ac:dyDescent="0.25">
      <c r="O133" s="123"/>
      <c r="P133" s="124"/>
      <c r="Q133" s="125"/>
      <c r="T133" s="124"/>
    </row>
    <row r="134" spans="15:20" x14ac:dyDescent="0.25">
      <c r="O134" s="123"/>
      <c r="P134" s="124"/>
      <c r="Q134" s="125"/>
      <c r="T134" s="124"/>
    </row>
    <row r="135" spans="15:20" x14ac:dyDescent="0.25">
      <c r="O135" s="123"/>
      <c r="P135" s="124"/>
      <c r="Q135" s="125"/>
      <c r="T135" s="124"/>
    </row>
    <row r="136" spans="15:20" x14ac:dyDescent="0.25">
      <c r="O136" s="123"/>
      <c r="P136" s="124"/>
      <c r="Q136" s="125"/>
      <c r="T136" s="124"/>
    </row>
    <row r="137" spans="15:20" x14ac:dyDescent="0.25">
      <c r="O137" s="123"/>
      <c r="P137" s="124"/>
      <c r="Q137" s="125"/>
      <c r="T137" s="124"/>
    </row>
    <row r="138" spans="15:20" x14ac:dyDescent="0.25">
      <c r="O138" s="123"/>
      <c r="P138" s="124"/>
      <c r="Q138" s="125"/>
      <c r="T138" s="124"/>
    </row>
    <row r="139" spans="15:20" x14ac:dyDescent="0.25">
      <c r="O139" s="123"/>
      <c r="P139" s="124"/>
      <c r="Q139" s="125"/>
      <c r="T139" s="124"/>
    </row>
    <row r="140" spans="15:20" x14ac:dyDescent="0.25">
      <c r="O140" s="123"/>
      <c r="P140" s="124"/>
      <c r="Q140" s="125"/>
      <c r="T140" s="124"/>
    </row>
    <row r="141" spans="15:20" x14ac:dyDescent="0.25">
      <c r="O141" s="123"/>
      <c r="P141" s="124"/>
      <c r="Q141" s="125"/>
      <c r="T141" s="124"/>
    </row>
    <row r="142" spans="15:20" x14ac:dyDescent="0.25">
      <c r="O142" s="123"/>
      <c r="P142" s="124"/>
      <c r="Q142" s="125"/>
      <c r="T142" s="124"/>
    </row>
    <row r="143" spans="15:20" x14ac:dyDescent="0.25">
      <c r="O143" s="123"/>
      <c r="P143" s="124"/>
      <c r="Q143" s="125"/>
      <c r="T143" s="124"/>
    </row>
    <row r="144" spans="15:20" x14ac:dyDescent="0.25">
      <c r="O144" s="123"/>
      <c r="P144" s="124"/>
      <c r="Q144" s="125"/>
      <c r="T144" s="124"/>
    </row>
    <row r="145" spans="15:20" x14ac:dyDescent="0.25">
      <c r="O145" s="123"/>
      <c r="P145" s="124"/>
      <c r="Q145" s="125"/>
      <c r="T145" s="124"/>
    </row>
    <row r="146" spans="15:20" x14ac:dyDescent="0.25">
      <c r="O146" s="123"/>
      <c r="P146" s="124"/>
      <c r="Q146" s="125"/>
      <c r="T146" s="124"/>
    </row>
    <row r="147" spans="15:20" x14ac:dyDescent="0.25">
      <c r="O147" s="123"/>
      <c r="P147" s="124"/>
      <c r="Q147" s="125"/>
      <c r="T147" s="124"/>
    </row>
    <row r="148" spans="15:20" x14ac:dyDescent="0.25">
      <c r="O148" s="123"/>
      <c r="P148" s="124"/>
      <c r="Q148" s="125"/>
      <c r="T148" s="124"/>
    </row>
    <row r="149" spans="15:20" x14ac:dyDescent="0.25">
      <c r="O149" s="123"/>
      <c r="P149" s="124"/>
      <c r="Q149" s="125"/>
      <c r="T149" s="124"/>
    </row>
    <row r="150" spans="15:20" x14ac:dyDescent="0.25">
      <c r="O150" s="123"/>
      <c r="P150" s="124"/>
      <c r="Q150" s="125"/>
      <c r="T150" s="124"/>
    </row>
    <row r="151" spans="15:20" x14ac:dyDescent="0.25">
      <c r="O151" s="123"/>
      <c r="P151" s="124"/>
      <c r="Q151" s="125"/>
      <c r="T151" s="124"/>
    </row>
    <row r="152" spans="15:20" x14ac:dyDescent="0.25">
      <c r="O152" s="123"/>
      <c r="P152" s="124"/>
      <c r="Q152" s="125"/>
      <c r="T152" s="124"/>
    </row>
    <row r="153" spans="15:20" x14ac:dyDescent="0.25">
      <c r="O153" s="123"/>
      <c r="P153" s="124"/>
      <c r="Q153" s="125"/>
      <c r="T153" s="124"/>
    </row>
    <row r="154" spans="15:20" x14ac:dyDescent="0.25">
      <c r="O154" s="123"/>
      <c r="P154" s="124"/>
      <c r="Q154" s="125"/>
      <c r="T154" s="124"/>
    </row>
    <row r="155" spans="15:20" x14ac:dyDescent="0.25">
      <c r="O155" s="123"/>
      <c r="P155" s="124"/>
      <c r="Q155" s="125"/>
      <c r="T155" s="124"/>
    </row>
    <row r="156" spans="15:20" x14ac:dyDescent="0.25">
      <c r="O156" s="123"/>
      <c r="P156" s="124"/>
      <c r="Q156" s="125"/>
      <c r="T156" s="124"/>
    </row>
    <row r="157" spans="15:20" x14ac:dyDescent="0.25">
      <c r="O157" s="123"/>
      <c r="P157" s="124"/>
      <c r="Q157" s="125"/>
      <c r="T157" s="124"/>
    </row>
    <row r="158" spans="15:20" x14ac:dyDescent="0.25">
      <c r="O158" s="123"/>
      <c r="P158" s="124"/>
      <c r="Q158" s="125"/>
      <c r="T158" s="124"/>
    </row>
    <row r="159" spans="15:20" x14ac:dyDescent="0.25">
      <c r="O159" s="123"/>
      <c r="P159" s="124"/>
      <c r="Q159" s="125"/>
      <c r="T159" s="124"/>
    </row>
    <row r="160" spans="15:20" x14ac:dyDescent="0.25">
      <c r="O160" s="123"/>
      <c r="P160" s="124"/>
      <c r="Q160" s="125"/>
      <c r="T160" s="124"/>
    </row>
    <row r="161" spans="15:20" x14ac:dyDescent="0.25">
      <c r="O161" s="123"/>
      <c r="P161" s="124"/>
      <c r="Q161" s="125"/>
      <c r="T161" s="124"/>
    </row>
    <row r="162" spans="15:20" x14ac:dyDescent="0.25">
      <c r="O162" s="123"/>
      <c r="P162" s="124"/>
      <c r="Q162" s="125"/>
      <c r="T162" s="124"/>
    </row>
    <row r="163" spans="15:20" x14ac:dyDescent="0.25">
      <c r="O163" s="123"/>
      <c r="P163" s="124"/>
      <c r="Q163" s="125"/>
      <c r="T163" s="124"/>
    </row>
    <row r="164" spans="15:20" x14ac:dyDescent="0.25">
      <c r="O164" s="123"/>
      <c r="P164" s="124"/>
      <c r="Q164" s="125"/>
      <c r="T164" s="124"/>
    </row>
    <row r="165" spans="15:20" x14ac:dyDescent="0.25">
      <c r="O165" s="123"/>
      <c r="P165" s="124"/>
      <c r="Q165" s="125"/>
      <c r="T165" s="124"/>
    </row>
    <row r="166" spans="15:20" x14ac:dyDescent="0.25">
      <c r="O166" s="123"/>
      <c r="P166" s="124"/>
      <c r="Q166" s="125"/>
      <c r="T166" s="124"/>
    </row>
    <row r="167" spans="15:20" x14ac:dyDescent="0.25">
      <c r="O167" s="123"/>
      <c r="P167" s="124"/>
      <c r="Q167" s="125"/>
      <c r="T167" s="124"/>
    </row>
    <row r="168" spans="15:20" x14ac:dyDescent="0.25">
      <c r="O168" s="123"/>
      <c r="P168" s="124"/>
      <c r="Q168" s="125"/>
      <c r="T168" s="124"/>
    </row>
    <row r="169" spans="15:20" x14ac:dyDescent="0.25">
      <c r="O169" s="123"/>
      <c r="P169" s="124"/>
      <c r="Q169" s="125"/>
      <c r="T169" s="124"/>
    </row>
    <row r="170" spans="15:20" x14ac:dyDescent="0.25">
      <c r="O170" s="123"/>
      <c r="P170" s="124"/>
      <c r="Q170" s="125"/>
      <c r="T170" s="124"/>
    </row>
    <row r="171" spans="15:20" x14ac:dyDescent="0.25">
      <c r="O171" s="123"/>
      <c r="P171" s="124"/>
      <c r="Q171" s="125"/>
      <c r="T171" s="124"/>
    </row>
    <row r="172" spans="15:20" x14ac:dyDescent="0.25">
      <c r="O172" s="123"/>
      <c r="P172" s="124"/>
      <c r="Q172" s="125"/>
      <c r="T172" s="124"/>
    </row>
    <row r="173" spans="15:20" x14ac:dyDescent="0.25">
      <c r="O173" s="123"/>
      <c r="P173" s="124"/>
      <c r="Q173" s="125"/>
      <c r="T173" s="124"/>
    </row>
    <row r="174" spans="15:20" x14ac:dyDescent="0.25">
      <c r="O174" s="123"/>
      <c r="P174" s="124"/>
      <c r="Q174" s="125"/>
      <c r="T174" s="124"/>
    </row>
    <row r="175" spans="15:20" x14ac:dyDescent="0.25">
      <c r="O175" s="123"/>
      <c r="P175" s="124"/>
      <c r="Q175" s="125"/>
      <c r="T175" s="124"/>
    </row>
    <row r="176" spans="15:20" x14ac:dyDescent="0.25">
      <c r="O176" s="123"/>
      <c r="P176" s="124"/>
      <c r="Q176" s="125"/>
      <c r="T176" s="124"/>
    </row>
    <row r="177" spans="15:20" x14ac:dyDescent="0.25">
      <c r="O177" s="123"/>
      <c r="P177" s="124"/>
      <c r="Q177" s="125"/>
      <c r="T177" s="124"/>
    </row>
    <row r="178" spans="15:20" x14ac:dyDescent="0.25">
      <c r="O178" s="123"/>
      <c r="P178" s="124"/>
      <c r="Q178" s="125"/>
      <c r="T178" s="124"/>
    </row>
    <row r="179" spans="15:20" x14ac:dyDescent="0.25">
      <c r="O179" s="123"/>
      <c r="P179" s="124"/>
      <c r="Q179" s="125"/>
      <c r="T179" s="124"/>
    </row>
    <row r="180" spans="15:20" x14ac:dyDescent="0.25">
      <c r="O180" s="123"/>
      <c r="P180" s="124"/>
      <c r="Q180" s="125"/>
      <c r="T180" s="124"/>
    </row>
    <row r="181" spans="15:20" x14ac:dyDescent="0.25">
      <c r="O181" s="123"/>
      <c r="P181" s="124"/>
      <c r="Q181" s="125"/>
      <c r="T181" s="124"/>
    </row>
    <row r="182" spans="15:20" x14ac:dyDescent="0.25">
      <c r="O182" s="123"/>
      <c r="P182" s="124"/>
      <c r="Q182" s="125"/>
      <c r="T182" s="124"/>
    </row>
    <row r="183" spans="15:20" x14ac:dyDescent="0.25">
      <c r="O183" s="123"/>
      <c r="P183" s="124"/>
      <c r="Q183" s="125"/>
      <c r="T183" s="124"/>
    </row>
    <row r="184" spans="15:20" x14ac:dyDescent="0.25">
      <c r="O184" s="123"/>
      <c r="P184" s="124"/>
      <c r="Q184" s="125"/>
      <c r="T184" s="124"/>
    </row>
    <row r="185" spans="15:20" x14ac:dyDescent="0.25">
      <c r="O185" s="123"/>
      <c r="P185" s="124"/>
      <c r="Q185" s="125"/>
      <c r="T185" s="124"/>
    </row>
    <row r="186" spans="15:20" x14ac:dyDescent="0.25">
      <c r="O186" s="123"/>
      <c r="P186" s="124"/>
      <c r="Q186" s="125"/>
      <c r="T186" s="124"/>
    </row>
    <row r="187" spans="15:20" x14ac:dyDescent="0.25">
      <c r="O187" s="123"/>
      <c r="P187" s="124"/>
      <c r="Q187" s="125"/>
      <c r="T187" s="124"/>
    </row>
    <row r="188" spans="15:20" x14ac:dyDescent="0.25">
      <c r="O188" s="123"/>
      <c r="P188" s="124"/>
      <c r="Q188" s="125"/>
      <c r="T188" s="124"/>
    </row>
    <row r="189" spans="15:20" x14ac:dyDescent="0.25">
      <c r="O189" s="123"/>
      <c r="P189" s="124"/>
      <c r="Q189" s="125"/>
      <c r="T189" s="124"/>
    </row>
    <row r="190" spans="15:20" x14ac:dyDescent="0.25">
      <c r="O190" s="123"/>
      <c r="P190" s="124"/>
      <c r="Q190" s="125"/>
      <c r="T190" s="124"/>
    </row>
    <row r="191" spans="15:20" x14ac:dyDescent="0.25">
      <c r="O191" s="123"/>
      <c r="P191" s="124"/>
      <c r="Q191" s="125"/>
      <c r="T191" s="124"/>
    </row>
    <row r="192" spans="15:20" x14ac:dyDescent="0.25">
      <c r="O192" s="123"/>
      <c r="P192" s="124"/>
      <c r="Q192" s="125"/>
      <c r="T192" s="124"/>
    </row>
    <row r="193" spans="15:20" x14ac:dyDescent="0.25">
      <c r="O193" s="123"/>
      <c r="P193" s="124"/>
      <c r="Q193" s="125"/>
      <c r="T193" s="124"/>
    </row>
    <row r="194" spans="15:20" x14ac:dyDescent="0.25">
      <c r="O194" s="123"/>
      <c r="P194" s="124"/>
      <c r="Q194" s="125"/>
      <c r="T194" s="124"/>
    </row>
    <row r="195" spans="15:20" x14ac:dyDescent="0.25">
      <c r="O195" s="123"/>
      <c r="P195" s="124"/>
      <c r="Q195" s="125"/>
      <c r="T195" s="124"/>
    </row>
    <row r="196" spans="15:20" x14ac:dyDescent="0.25">
      <c r="O196" s="123"/>
      <c r="P196" s="124"/>
      <c r="Q196" s="125"/>
      <c r="T196" s="124"/>
    </row>
    <row r="197" spans="15:20" x14ac:dyDescent="0.25">
      <c r="O197" s="123"/>
      <c r="P197" s="124"/>
      <c r="Q197" s="125"/>
      <c r="T197" s="124"/>
    </row>
    <row r="198" spans="15:20" x14ac:dyDescent="0.25">
      <c r="O198" s="123"/>
      <c r="P198" s="124"/>
      <c r="Q198" s="125"/>
      <c r="T198" s="124"/>
    </row>
    <row r="199" spans="15:20" x14ac:dyDescent="0.25">
      <c r="O199" s="123"/>
      <c r="P199" s="124"/>
      <c r="Q199" s="125"/>
      <c r="T199" s="124"/>
    </row>
    <row r="200" spans="15:20" x14ac:dyDescent="0.25">
      <c r="O200" s="123"/>
      <c r="P200" s="124"/>
      <c r="Q200" s="125"/>
      <c r="T200" s="124"/>
    </row>
    <row r="201" spans="15:20" x14ac:dyDescent="0.25">
      <c r="O201" s="123"/>
      <c r="P201" s="124"/>
      <c r="Q201" s="125"/>
      <c r="T201" s="124"/>
    </row>
    <row r="202" spans="15:20" x14ac:dyDescent="0.25">
      <c r="O202" s="123"/>
      <c r="P202" s="124"/>
      <c r="Q202" s="125"/>
      <c r="T202" s="124"/>
    </row>
    <row r="203" spans="15:20" x14ac:dyDescent="0.25">
      <c r="O203" s="123"/>
      <c r="P203" s="124"/>
      <c r="Q203" s="125"/>
      <c r="T203" s="124"/>
    </row>
    <row r="204" spans="15:20" x14ac:dyDescent="0.25">
      <c r="O204" s="123"/>
      <c r="P204" s="124"/>
      <c r="Q204" s="125"/>
      <c r="T204" s="124"/>
    </row>
    <row r="205" spans="15:20" x14ac:dyDescent="0.25">
      <c r="O205" s="123"/>
      <c r="P205" s="124"/>
      <c r="Q205" s="125"/>
      <c r="T205" s="124"/>
    </row>
    <row r="206" spans="15:20" x14ac:dyDescent="0.25">
      <c r="O206" s="123"/>
      <c r="P206" s="124"/>
      <c r="Q206" s="125"/>
      <c r="T206" s="124"/>
    </row>
    <row r="207" spans="15:20" x14ac:dyDescent="0.25">
      <c r="O207" s="123"/>
      <c r="P207" s="124"/>
      <c r="Q207" s="125"/>
      <c r="T207" s="124"/>
    </row>
    <row r="208" spans="15:20" x14ac:dyDescent="0.25">
      <c r="O208" s="123"/>
      <c r="P208" s="124"/>
      <c r="Q208" s="125"/>
      <c r="T208" s="124"/>
    </row>
    <row r="209" spans="15:20" x14ac:dyDescent="0.25">
      <c r="O209" s="123"/>
      <c r="P209" s="124"/>
      <c r="Q209" s="125"/>
      <c r="T209" s="124"/>
    </row>
    <row r="210" spans="15:20" x14ac:dyDescent="0.25">
      <c r="O210" s="123"/>
      <c r="P210" s="124"/>
      <c r="Q210" s="125"/>
      <c r="T210" s="124"/>
    </row>
    <row r="211" spans="15:20" x14ac:dyDescent="0.25">
      <c r="O211" s="123"/>
      <c r="P211" s="124"/>
      <c r="Q211" s="125"/>
      <c r="T211" s="124"/>
    </row>
    <row r="212" spans="15:20" x14ac:dyDescent="0.25">
      <c r="O212" s="123"/>
      <c r="P212" s="124"/>
      <c r="Q212" s="125"/>
      <c r="T212" s="124"/>
    </row>
    <row r="213" spans="15:20" x14ac:dyDescent="0.25">
      <c r="O213" s="123"/>
      <c r="P213" s="124"/>
      <c r="Q213" s="125"/>
      <c r="T213" s="124"/>
    </row>
    <row r="214" spans="15:20" x14ac:dyDescent="0.25">
      <c r="O214" s="123"/>
      <c r="P214" s="124"/>
      <c r="Q214" s="125"/>
      <c r="T214" s="124"/>
    </row>
    <row r="215" spans="15:20" x14ac:dyDescent="0.25">
      <c r="O215" s="123"/>
      <c r="P215" s="124"/>
      <c r="Q215" s="125"/>
      <c r="T215" s="124"/>
    </row>
    <row r="216" spans="15:20" x14ac:dyDescent="0.25">
      <c r="O216" s="123"/>
      <c r="P216" s="124"/>
      <c r="Q216" s="125"/>
      <c r="T216" s="124"/>
    </row>
    <row r="217" spans="15:20" x14ac:dyDescent="0.25">
      <c r="O217" s="123"/>
      <c r="P217" s="124"/>
      <c r="Q217" s="125"/>
      <c r="T217" s="124"/>
    </row>
    <row r="218" spans="15:20" x14ac:dyDescent="0.25">
      <c r="O218" s="123"/>
      <c r="P218" s="124"/>
      <c r="Q218" s="125"/>
      <c r="T218" s="124"/>
    </row>
    <row r="219" spans="15:20" x14ac:dyDescent="0.25">
      <c r="O219" s="123"/>
      <c r="P219" s="124"/>
      <c r="Q219" s="125"/>
      <c r="T219" s="124"/>
    </row>
    <row r="220" spans="15:20" x14ac:dyDescent="0.25">
      <c r="O220" s="123"/>
      <c r="P220" s="124"/>
      <c r="Q220" s="125"/>
      <c r="T220" s="124"/>
    </row>
    <row r="221" spans="15:20" x14ac:dyDescent="0.25">
      <c r="O221" s="123"/>
      <c r="P221" s="124"/>
      <c r="Q221" s="125"/>
      <c r="T221" s="124"/>
    </row>
    <row r="222" spans="15:20" x14ac:dyDescent="0.25">
      <c r="O222" s="123"/>
      <c r="P222" s="124"/>
      <c r="Q222" s="125"/>
      <c r="T222" s="124"/>
    </row>
    <row r="223" spans="15:20" x14ac:dyDescent="0.25">
      <c r="O223" s="123"/>
      <c r="P223" s="124"/>
      <c r="Q223" s="125"/>
      <c r="T223" s="124"/>
    </row>
    <row r="224" spans="15:20" x14ac:dyDescent="0.25">
      <c r="O224" s="123"/>
      <c r="P224" s="124"/>
      <c r="Q224" s="125"/>
      <c r="T224" s="124"/>
    </row>
    <row r="225" spans="15:20" x14ac:dyDescent="0.25">
      <c r="O225" s="123"/>
      <c r="P225" s="124"/>
      <c r="Q225" s="125"/>
      <c r="T225" s="124"/>
    </row>
    <row r="226" spans="15:20" x14ac:dyDescent="0.25">
      <c r="O226" s="123"/>
      <c r="P226" s="124"/>
      <c r="Q226" s="125"/>
      <c r="T226" s="124"/>
    </row>
    <row r="227" spans="15:20" x14ac:dyDescent="0.25">
      <c r="O227" s="123"/>
      <c r="P227" s="124"/>
      <c r="Q227" s="125"/>
      <c r="T227" s="124"/>
    </row>
    <row r="228" spans="15:20" x14ac:dyDescent="0.25">
      <c r="O228" s="123"/>
      <c r="P228" s="124"/>
      <c r="Q228" s="125"/>
      <c r="T228" s="124"/>
    </row>
    <row r="229" spans="15:20" x14ac:dyDescent="0.25">
      <c r="O229" s="123"/>
      <c r="P229" s="124"/>
      <c r="Q229" s="125"/>
      <c r="T229" s="124"/>
    </row>
    <row r="230" spans="15:20" x14ac:dyDescent="0.25">
      <c r="O230" s="123"/>
      <c r="P230" s="124"/>
      <c r="Q230" s="125"/>
      <c r="T230" s="124"/>
    </row>
    <row r="231" spans="15:20" x14ac:dyDescent="0.25">
      <c r="O231" s="123"/>
      <c r="P231" s="124"/>
      <c r="Q231" s="125"/>
      <c r="T231" s="124"/>
    </row>
    <row r="232" spans="15:20" x14ac:dyDescent="0.25">
      <c r="O232" s="123"/>
      <c r="P232" s="124"/>
      <c r="Q232" s="125"/>
      <c r="T232" s="124"/>
    </row>
    <row r="233" spans="15:20" x14ac:dyDescent="0.25">
      <c r="O233" s="123"/>
      <c r="P233" s="124"/>
      <c r="Q233" s="125"/>
      <c r="T233" s="124"/>
    </row>
    <row r="234" spans="15:20" x14ac:dyDescent="0.25">
      <c r="O234" s="123"/>
      <c r="P234" s="124"/>
      <c r="Q234" s="125"/>
      <c r="T234" s="124"/>
    </row>
    <row r="235" spans="15:20" x14ac:dyDescent="0.25">
      <c r="O235" s="123"/>
      <c r="P235" s="124"/>
      <c r="Q235" s="125"/>
      <c r="T235" s="124"/>
    </row>
    <row r="236" spans="15:20" x14ac:dyDescent="0.25">
      <c r="O236" s="123"/>
      <c r="P236" s="124"/>
      <c r="Q236" s="125"/>
      <c r="T236" s="124"/>
    </row>
    <row r="237" spans="15:20" x14ac:dyDescent="0.25">
      <c r="O237" s="123"/>
      <c r="P237" s="124"/>
      <c r="Q237" s="125"/>
      <c r="T237" s="124"/>
    </row>
    <row r="238" spans="15:20" x14ac:dyDescent="0.25">
      <c r="O238" s="123"/>
      <c r="P238" s="124"/>
      <c r="Q238" s="125"/>
      <c r="T238" s="124"/>
    </row>
    <row r="239" spans="15:20" x14ac:dyDescent="0.25">
      <c r="O239" s="123"/>
      <c r="P239" s="124"/>
      <c r="Q239" s="125"/>
      <c r="T239" s="124"/>
    </row>
    <row r="240" spans="15:20" x14ac:dyDescent="0.25">
      <c r="O240" s="123"/>
      <c r="P240" s="124"/>
      <c r="Q240" s="125"/>
      <c r="T240" s="124"/>
    </row>
    <row r="241" spans="15:20" x14ac:dyDescent="0.25">
      <c r="O241" s="123"/>
      <c r="P241" s="124"/>
      <c r="Q241" s="125"/>
      <c r="T241" s="124"/>
    </row>
    <row r="242" spans="15:20" x14ac:dyDescent="0.25">
      <c r="O242" s="123"/>
      <c r="P242" s="124"/>
      <c r="Q242" s="125"/>
      <c r="T242" s="124"/>
    </row>
    <row r="243" spans="15:20" x14ac:dyDescent="0.25">
      <c r="O243" s="123"/>
      <c r="P243" s="124"/>
      <c r="Q243" s="125"/>
      <c r="T243" s="124"/>
    </row>
    <row r="244" spans="15:20" x14ac:dyDescent="0.25">
      <c r="O244" s="123"/>
      <c r="P244" s="124"/>
      <c r="Q244" s="125"/>
      <c r="T244" s="124"/>
    </row>
    <row r="245" spans="15:20" x14ac:dyDescent="0.25">
      <c r="O245" s="123"/>
      <c r="P245" s="124"/>
      <c r="Q245" s="125"/>
      <c r="T245" s="124"/>
    </row>
    <row r="246" spans="15:20" x14ac:dyDescent="0.25">
      <c r="O246" s="123"/>
      <c r="P246" s="124"/>
      <c r="Q246" s="125"/>
      <c r="T246" s="124"/>
    </row>
    <row r="247" spans="15:20" x14ac:dyDescent="0.25">
      <c r="O247" s="123"/>
      <c r="P247" s="124"/>
      <c r="Q247" s="125"/>
      <c r="T247" s="124"/>
    </row>
    <row r="248" spans="15:20" x14ac:dyDescent="0.25">
      <c r="O248" s="123"/>
      <c r="P248" s="124"/>
      <c r="Q248" s="125"/>
      <c r="T248" s="124"/>
    </row>
    <row r="249" spans="15:20" x14ac:dyDescent="0.25">
      <c r="O249" s="123"/>
      <c r="P249" s="124"/>
      <c r="Q249" s="125"/>
      <c r="T249" s="124"/>
    </row>
    <row r="250" spans="15:20" x14ac:dyDescent="0.25">
      <c r="O250" s="123"/>
      <c r="P250" s="124"/>
      <c r="Q250" s="125"/>
      <c r="T250" s="124"/>
    </row>
    <row r="251" spans="15:20" x14ac:dyDescent="0.25">
      <c r="O251" s="123"/>
      <c r="P251" s="124"/>
      <c r="Q251" s="125"/>
      <c r="T251" s="124"/>
    </row>
    <row r="252" spans="15:20" x14ac:dyDescent="0.25">
      <c r="O252" s="123"/>
      <c r="P252" s="124"/>
      <c r="Q252" s="125"/>
      <c r="T252" s="124"/>
    </row>
    <row r="253" spans="15:20" x14ac:dyDescent="0.25">
      <c r="O253" s="123"/>
      <c r="P253" s="124"/>
      <c r="Q253" s="125"/>
      <c r="T253" s="124"/>
    </row>
    <row r="254" spans="15:20" x14ac:dyDescent="0.25">
      <c r="O254" s="123"/>
      <c r="P254" s="124"/>
      <c r="Q254" s="125"/>
      <c r="T254" s="124"/>
    </row>
    <row r="255" spans="15:20" x14ac:dyDescent="0.25">
      <c r="O255" s="123"/>
      <c r="P255" s="124"/>
      <c r="Q255" s="125"/>
      <c r="T255" s="124"/>
    </row>
    <row r="256" spans="15:20" x14ac:dyDescent="0.25">
      <c r="O256" s="123"/>
      <c r="P256" s="124"/>
      <c r="Q256" s="125"/>
      <c r="T256" s="124"/>
    </row>
    <row r="257" spans="15:20" x14ac:dyDescent="0.25">
      <c r="O257" s="123"/>
      <c r="P257" s="124"/>
      <c r="Q257" s="125"/>
      <c r="T257" s="124"/>
    </row>
    <row r="258" spans="15:20" x14ac:dyDescent="0.25">
      <c r="O258" s="123"/>
      <c r="P258" s="124"/>
      <c r="Q258" s="125"/>
      <c r="T258" s="124"/>
    </row>
    <row r="259" spans="15:20" x14ac:dyDescent="0.25">
      <c r="O259" s="123"/>
      <c r="P259" s="124"/>
      <c r="Q259" s="125"/>
      <c r="T259" s="124"/>
    </row>
    <row r="260" spans="15:20" x14ac:dyDescent="0.25">
      <c r="O260" s="123"/>
      <c r="P260" s="124"/>
      <c r="Q260" s="125"/>
      <c r="T260" s="124"/>
    </row>
    <row r="261" spans="15:20" x14ac:dyDescent="0.25">
      <c r="O261" s="123"/>
      <c r="P261" s="124"/>
      <c r="Q261" s="125"/>
      <c r="T261" s="124"/>
    </row>
    <row r="262" spans="15:20" x14ac:dyDescent="0.25">
      <c r="O262" s="123"/>
      <c r="P262" s="124"/>
      <c r="Q262" s="125"/>
      <c r="T262" s="124"/>
    </row>
    <row r="263" spans="15:20" x14ac:dyDescent="0.25">
      <c r="O263" s="123"/>
      <c r="P263" s="124"/>
      <c r="Q263" s="125"/>
      <c r="T263" s="124"/>
    </row>
    <row r="264" spans="15:20" x14ac:dyDescent="0.25">
      <c r="O264" s="123"/>
      <c r="P264" s="124"/>
      <c r="Q264" s="125"/>
      <c r="T264" s="124"/>
    </row>
    <row r="265" spans="15:20" x14ac:dyDescent="0.25">
      <c r="O265" s="123"/>
      <c r="P265" s="124"/>
      <c r="Q265" s="125"/>
      <c r="T265" s="124"/>
    </row>
    <row r="266" spans="15:20" x14ac:dyDescent="0.25">
      <c r="O266" s="123"/>
      <c r="P266" s="124"/>
      <c r="Q266" s="125"/>
      <c r="T266" s="124"/>
    </row>
    <row r="267" spans="15:20" x14ac:dyDescent="0.25">
      <c r="O267" s="123"/>
      <c r="P267" s="124"/>
      <c r="Q267" s="125"/>
      <c r="T267" s="124"/>
    </row>
    <row r="268" spans="15:20" x14ac:dyDescent="0.25">
      <c r="O268" s="123"/>
      <c r="P268" s="124"/>
      <c r="Q268" s="125"/>
      <c r="T268" s="124"/>
    </row>
    <row r="269" spans="15:20" x14ac:dyDescent="0.25">
      <c r="O269" s="123"/>
      <c r="P269" s="124"/>
      <c r="Q269" s="125"/>
      <c r="T269" s="124"/>
    </row>
    <row r="270" spans="15:20" x14ac:dyDescent="0.25">
      <c r="O270" s="123"/>
      <c r="P270" s="124"/>
      <c r="Q270" s="125"/>
      <c r="T270" s="124"/>
    </row>
    <row r="271" spans="15:20" x14ac:dyDescent="0.25">
      <c r="O271" s="123"/>
      <c r="P271" s="124"/>
      <c r="Q271" s="125"/>
      <c r="T271" s="124"/>
    </row>
    <row r="272" spans="15:20" x14ac:dyDescent="0.25">
      <c r="O272" s="123"/>
      <c r="P272" s="124"/>
      <c r="Q272" s="125"/>
      <c r="T272" s="124"/>
    </row>
    <row r="273" spans="15:20" x14ac:dyDescent="0.25">
      <c r="O273" s="123"/>
      <c r="P273" s="124"/>
      <c r="Q273" s="125"/>
      <c r="T273" s="124"/>
    </row>
    <row r="274" spans="15:20" x14ac:dyDescent="0.25">
      <c r="O274" s="123"/>
      <c r="P274" s="124"/>
      <c r="Q274" s="125"/>
      <c r="T274" s="124"/>
    </row>
    <row r="275" spans="15:20" x14ac:dyDescent="0.25">
      <c r="O275" s="123"/>
      <c r="P275" s="124"/>
      <c r="Q275" s="125"/>
      <c r="T275" s="124"/>
    </row>
    <row r="276" spans="15:20" x14ac:dyDescent="0.25">
      <c r="O276" s="123"/>
      <c r="P276" s="124"/>
      <c r="Q276" s="125"/>
      <c r="T276" s="124"/>
    </row>
    <row r="277" spans="15:20" x14ac:dyDescent="0.25">
      <c r="O277" s="123"/>
      <c r="P277" s="124"/>
      <c r="Q277" s="125"/>
      <c r="T277" s="124"/>
    </row>
    <row r="278" spans="15:20" x14ac:dyDescent="0.25">
      <c r="O278" s="123"/>
      <c r="P278" s="124"/>
      <c r="Q278" s="125"/>
      <c r="T278" s="124"/>
    </row>
    <row r="279" spans="15:20" x14ac:dyDescent="0.25">
      <c r="O279" s="123"/>
      <c r="P279" s="124"/>
      <c r="Q279" s="125"/>
      <c r="T279" s="124"/>
    </row>
    <row r="280" spans="15:20" x14ac:dyDescent="0.25">
      <c r="O280" s="123"/>
      <c r="P280" s="124"/>
      <c r="Q280" s="125"/>
      <c r="T280" s="124"/>
    </row>
    <row r="281" spans="15:20" x14ac:dyDescent="0.25">
      <c r="O281" s="123"/>
      <c r="P281" s="124"/>
      <c r="Q281" s="125"/>
      <c r="T281" s="124"/>
    </row>
    <row r="282" spans="15:20" x14ac:dyDescent="0.25">
      <c r="O282" s="123"/>
      <c r="P282" s="124"/>
      <c r="Q282" s="125"/>
      <c r="T282" s="124"/>
    </row>
    <row r="283" spans="15:20" x14ac:dyDescent="0.25">
      <c r="O283" s="123"/>
      <c r="P283" s="124"/>
      <c r="Q283" s="125"/>
      <c r="T283" s="124"/>
    </row>
    <row r="284" spans="15:20" x14ac:dyDescent="0.25">
      <c r="O284" s="123"/>
      <c r="P284" s="124"/>
      <c r="Q284" s="125"/>
      <c r="T284" s="124"/>
    </row>
    <row r="285" spans="15:20" x14ac:dyDescent="0.25">
      <c r="O285" s="123"/>
      <c r="P285" s="124"/>
      <c r="Q285" s="125"/>
      <c r="T285" s="124"/>
    </row>
    <row r="286" spans="15:20" x14ac:dyDescent="0.25">
      <c r="O286" s="123"/>
      <c r="P286" s="124"/>
      <c r="Q286" s="125"/>
      <c r="T286" s="124"/>
    </row>
    <row r="287" spans="15:20" x14ac:dyDescent="0.25">
      <c r="O287" s="123"/>
      <c r="P287" s="124"/>
      <c r="Q287" s="125"/>
      <c r="T287" s="124"/>
    </row>
    <row r="288" spans="15:20" x14ac:dyDescent="0.25">
      <c r="O288" s="123"/>
      <c r="P288" s="124"/>
      <c r="Q288" s="125"/>
      <c r="T288" s="124"/>
    </row>
    <row r="289" spans="15:20" x14ac:dyDescent="0.25">
      <c r="O289" s="123"/>
      <c r="P289" s="124"/>
      <c r="Q289" s="125"/>
      <c r="T289" s="124"/>
    </row>
    <row r="290" spans="15:20" x14ac:dyDescent="0.25">
      <c r="O290" s="123"/>
      <c r="P290" s="124"/>
      <c r="Q290" s="125"/>
      <c r="T290" s="124"/>
    </row>
    <row r="291" spans="15:20" x14ac:dyDescent="0.25">
      <c r="O291" s="123"/>
      <c r="P291" s="124"/>
      <c r="Q291" s="125"/>
      <c r="T291" s="124"/>
    </row>
    <row r="292" spans="15:20" x14ac:dyDescent="0.25">
      <c r="O292" s="123"/>
      <c r="P292" s="124"/>
      <c r="Q292" s="125"/>
      <c r="T292" s="124"/>
    </row>
    <row r="293" spans="15:20" x14ac:dyDescent="0.25">
      <c r="O293" s="123"/>
      <c r="P293" s="124"/>
      <c r="Q293" s="125"/>
      <c r="T293" s="124"/>
    </row>
    <row r="294" spans="15:20" x14ac:dyDescent="0.25">
      <c r="O294" s="123"/>
      <c r="P294" s="124"/>
      <c r="Q294" s="125"/>
      <c r="T294" s="124"/>
    </row>
    <row r="295" spans="15:20" x14ac:dyDescent="0.25">
      <c r="O295" s="123"/>
      <c r="P295" s="124"/>
      <c r="Q295" s="125"/>
      <c r="T295" s="124"/>
    </row>
    <row r="296" spans="15:20" x14ac:dyDescent="0.25">
      <c r="O296" s="123"/>
      <c r="P296" s="124"/>
      <c r="Q296" s="125"/>
      <c r="T296" s="124"/>
    </row>
    <row r="297" spans="15:20" x14ac:dyDescent="0.25">
      <c r="O297" s="123"/>
      <c r="P297" s="124"/>
      <c r="Q297" s="125"/>
      <c r="T297" s="124"/>
    </row>
    <row r="298" spans="15:20" x14ac:dyDescent="0.25">
      <c r="O298" s="123"/>
      <c r="P298" s="124"/>
      <c r="Q298" s="125"/>
      <c r="T298" s="124"/>
    </row>
    <row r="299" spans="15:20" x14ac:dyDescent="0.25">
      <c r="O299" s="123"/>
      <c r="P299" s="124"/>
      <c r="Q299" s="125"/>
      <c r="T299" s="124"/>
    </row>
    <row r="300" spans="15:20" x14ac:dyDescent="0.25">
      <c r="O300" s="123"/>
      <c r="P300" s="124"/>
      <c r="Q300" s="125"/>
      <c r="T300" s="124"/>
    </row>
    <row r="301" spans="15:20" x14ac:dyDescent="0.25">
      <c r="O301" s="123"/>
      <c r="P301" s="124"/>
      <c r="Q301" s="125"/>
      <c r="T301" s="124"/>
    </row>
    <row r="302" spans="15:20" x14ac:dyDescent="0.25">
      <c r="O302" s="123"/>
      <c r="P302" s="124"/>
      <c r="Q302" s="125"/>
      <c r="T302" s="124"/>
    </row>
    <row r="303" spans="15:20" x14ac:dyDescent="0.25">
      <c r="O303" s="123"/>
      <c r="P303" s="124"/>
      <c r="Q303" s="125"/>
      <c r="T303" s="124"/>
    </row>
    <row r="304" spans="15:20" x14ac:dyDescent="0.25">
      <c r="O304" s="123"/>
      <c r="P304" s="124"/>
      <c r="Q304" s="125"/>
      <c r="T304" s="124"/>
    </row>
    <row r="305" spans="15:20" x14ac:dyDescent="0.25">
      <c r="O305" s="123"/>
      <c r="P305" s="124"/>
      <c r="Q305" s="125"/>
      <c r="T305" s="124"/>
    </row>
    <row r="306" spans="15:20" x14ac:dyDescent="0.25">
      <c r="O306" s="123"/>
      <c r="P306" s="124"/>
      <c r="Q306" s="125"/>
      <c r="T306" s="124"/>
    </row>
    <row r="307" spans="15:20" x14ac:dyDescent="0.25">
      <c r="O307" s="123"/>
      <c r="P307" s="124"/>
      <c r="Q307" s="125"/>
      <c r="T307" s="124"/>
    </row>
    <row r="308" spans="15:20" x14ac:dyDescent="0.25">
      <c r="O308" s="123"/>
      <c r="P308" s="124"/>
      <c r="Q308" s="125"/>
      <c r="T308" s="124"/>
    </row>
    <row r="309" spans="15:20" x14ac:dyDescent="0.25">
      <c r="O309" s="123"/>
      <c r="P309" s="124"/>
      <c r="Q309" s="125"/>
      <c r="T309" s="124"/>
    </row>
    <row r="310" spans="15:20" x14ac:dyDescent="0.25">
      <c r="O310" s="123"/>
      <c r="P310" s="124"/>
      <c r="Q310" s="125"/>
      <c r="T310" s="124"/>
    </row>
    <row r="311" spans="15:20" x14ac:dyDescent="0.25">
      <c r="O311" s="123"/>
      <c r="P311" s="124"/>
      <c r="Q311" s="125"/>
      <c r="T311" s="124"/>
    </row>
    <row r="312" spans="15:20" x14ac:dyDescent="0.25">
      <c r="O312" s="123"/>
      <c r="P312" s="124"/>
      <c r="Q312" s="125"/>
      <c r="T312" s="124"/>
    </row>
    <row r="313" spans="15:20" x14ac:dyDescent="0.25">
      <c r="O313" s="123"/>
      <c r="P313" s="124"/>
      <c r="Q313" s="125"/>
      <c r="T313" s="124"/>
    </row>
    <row r="314" spans="15:20" x14ac:dyDescent="0.25">
      <c r="O314" s="123"/>
      <c r="P314" s="124"/>
      <c r="Q314" s="125"/>
      <c r="T314" s="124"/>
    </row>
    <row r="315" spans="15:20" x14ac:dyDescent="0.25">
      <c r="O315" s="123"/>
      <c r="P315" s="124"/>
      <c r="Q315" s="125"/>
      <c r="T315" s="124"/>
    </row>
    <row r="316" spans="15:20" x14ac:dyDescent="0.25">
      <c r="O316" s="123"/>
      <c r="P316" s="124"/>
      <c r="Q316" s="125"/>
      <c r="T316" s="124"/>
    </row>
    <row r="317" spans="15:20" x14ac:dyDescent="0.25">
      <c r="O317" s="123"/>
      <c r="P317" s="124"/>
      <c r="Q317" s="125"/>
      <c r="T317" s="124"/>
    </row>
    <row r="318" spans="15:20" x14ac:dyDescent="0.25">
      <c r="O318" s="123"/>
      <c r="P318" s="124"/>
      <c r="Q318" s="125"/>
      <c r="T318" s="124"/>
    </row>
    <row r="319" spans="15:20" x14ac:dyDescent="0.25">
      <c r="O319" s="123"/>
      <c r="P319" s="124"/>
      <c r="Q319" s="125"/>
      <c r="T319" s="124"/>
    </row>
    <row r="320" spans="15:20" x14ac:dyDescent="0.25">
      <c r="O320" s="123"/>
      <c r="P320" s="124"/>
      <c r="Q320" s="125"/>
      <c r="T320" s="124"/>
    </row>
    <row r="321" spans="15:20" x14ac:dyDescent="0.25">
      <c r="O321" s="123"/>
      <c r="P321" s="124"/>
      <c r="Q321" s="125"/>
      <c r="T321" s="124"/>
    </row>
    <row r="322" spans="15:20" x14ac:dyDescent="0.25">
      <c r="O322" s="123"/>
      <c r="P322" s="124"/>
      <c r="Q322" s="125"/>
      <c r="T322" s="124"/>
    </row>
    <row r="323" spans="15:20" x14ac:dyDescent="0.25">
      <c r="O323" s="123"/>
      <c r="P323" s="124"/>
      <c r="Q323" s="125"/>
      <c r="T323" s="124"/>
    </row>
    <row r="324" spans="15:20" x14ac:dyDescent="0.25">
      <c r="O324" s="123"/>
      <c r="P324" s="124"/>
      <c r="Q324" s="125"/>
      <c r="T324" s="124"/>
    </row>
    <row r="325" spans="15:20" x14ac:dyDescent="0.25">
      <c r="O325" s="123"/>
      <c r="P325" s="124"/>
      <c r="Q325" s="125"/>
      <c r="T325" s="124"/>
    </row>
    <row r="326" spans="15:20" x14ac:dyDescent="0.25">
      <c r="O326" s="123"/>
      <c r="P326" s="124"/>
      <c r="Q326" s="125"/>
      <c r="T326" s="124"/>
    </row>
    <row r="327" spans="15:20" x14ac:dyDescent="0.25">
      <c r="O327" s="123"/>
      <c r="P327" s="124"/>
      <c r="Q327" s="125"/>
      <c r="T327" s="124"/>
    </row>
    <row r="328" spans="15:20" x14ac:dyDescent="0.25">
      <c r="O328" s="123"/>
      <c r="P328" s="124"/>
      <c r="Q328" s="125"/>
      <c r="T328" s="124"/>
    </row>
    <row r="329" spans="15:20" x14ac:dyDescent="0.25">
      <c r="O329" s="123"/>
      <c r="P329" s="124"/>
      <c r="Q329" s="125"/>
      <c r="T329" s="124"/>
    </row>
    <row r="330" spans="15:20" x14ac:dyDescent="0.25">
      <c r="O330" s="123"/>
      <c r="P330" s="124"/>
      <c r="Q330" s="125"/>
      <c r="T330" s="124"/>
    </row>
    <row r="331" spans="15:20" x14ac:dyDescent="0.25">
      <c r="O331" s="123"/>
      <c r="P331" s="124"/>
      <c r="Q331" s="125"/>
      <c r="T331" s="124"/>
    </row>
    <row r="332" spans="15:20" x14ac:dyDescent="0.25">
      <c r="O332" s="123"/>
      <c r="P332" s="124"/>
      <c r="Q332" s="125"/>
      <c r="T332" s="124"/>
    </row>
    <row r="333" spans="15:20" x14ac:dyDescent="0.25">
      <c r="O333" s="123"/>
      <c r="P333" s="124"/>
      <c r="Q333" s="125"/>
      <c r="T333" s="124"/>
    </row>
    <row r="334" spans="15:20" x14ac:dyDescent="0.25">
      <c r="O334" s="123"/>
      <c r="P334" s="124"/>
      <c r="Q334" s="125"/>
      <c r="T334" s="124"/>
    </row>
    <row r="335" spans="15:20" x14ac:dyDescent="0.25">
      <c r="O335" s="123"/>
      <c r="P335" s="124"/>
      <c r="Q335" s="125"/>
      <c r="T335" s="124"/>
    </row>
    <row r="336" spans="15:20" x14ac:dyDescent="0.25">
      <c r="O336" s="123"/>
      <c r="P336" s="124"/>
      <c r="Q336" s="125"/>
      <c r="T336" s="124"/>
    </row>
    <row r="337" spans="15:20" x14ac:dyDescent="0.25">
      <c r="O337" s="123"/>
      <c r="P337" s="124"/>
      <c r="Q337" s="125"/>
      <c r="T337" s="124"/>
    </row>
    <row r="338" spans="15:20" x14ac:dyDescent="0.25">
      <c r="O338" s="123"/>
      <c r="P338" s="124"/>
      <c r="Q338" s="125"/>
      <c r="T338" s="124"/>
    </row>
    <row r="339" spans="15:20" x14ac:dyDescent="0.25">
      <c r="O339" s="123"/>
      <c r="P339" s="124"/>
      <c r="Q339" s="125"/>
      <c r="T339" s="124"/>
    </row>
    <row r="340" spans="15:20" x14ac:dyDescent="0.25">
      <c r="O340" s="123"/>
      <c r="P340" s="124"/>
      <c r="Q340" s="125"/>
      <c r="T340" s="124"/>
    </row>
    <row r="341" spans="15:20" x14ac:dyDescent="0.25">
      <c r="O341" s="123"/>
      <c r="P341" s="124"/>
      <c r="Q341" s="125"/>
      <c r="T341" s="124"/>
    </row>
    <row r="342" spans="15:20" x14ac:dyDescent="0.25">
      <c r="O342" s="123"/>
      <c r="P342" s="124"/>
      <c r="Q342" s="125"/>
      <c r="T342" s="124"/>
    </row>
    <row r="343" spans="15:20" x14ac:dyDescent="0.25">
      <c r="O343" s="123"/>
      <c r="P343" s="124"/>
      <c r="Q343" s="125"/>
      <c r="T343" s="124"/>
    </row>
    <row r="344" spans="15:20" x14ac:dyDescent="0.25">
      <c r="O344" s="123"/>
      <c r="P344" s="124"/>
      <c r="Q344" s="125"/>
      <c r="T344" s="124"/>
    </row>
    <row r="345" spans="15:20" x14ac:dyDescent="0.25">
      <c r="O345" s="123"/>
      <c r="P345" s="124"/>
      <c r="Q345" s="125"/>
      <c r="T345" s="124"/>
    </row>
    <row r="346" spans="15:20" x14ac:dyDescent="0.25">
      <c r="O346" s="123"/>
      <c r="P346" s="124"/>
      <c r="Q346" s="125"/>
      <c r="T346" s="124"/>
    </row>
    <row r="347" spans="15:20" x14ac:dyDescent="0.25">
      <c r="O347" s="123"/>
      <c r="P347" s="124"/>
      <c r="Q347" s="125"/>
      <c r="T347" s="124"/>
    </row>
    <row r="348" spans="15:20" x14ac:dyDescent="0.25">
      <c r="O348" s="123"/>
      <c r="P348" s="124"/>
      <c r="Q348" s="125"/>
      <c r="T348" s="124"/>
    </row>
    <row r="349" spans="15:20" x14ac:dyDescent="0.25">
      <c r="O349" s="123"/>
      <c r="P349" s="124"/>
      <c r="Q349" s="125"/>
      <c r="T349" s="124"/>
    </row>
    <row r="350" spans="15:20" x14ac:dyDescent="0.25">
      <c r="O350" s="123"/>
      <c r="P350" s="124"/>
      <c r="Q350" s="125"/>
      <c r="T350" s="124"/>
    </row>
    <row r="351" spans="15:20" x14ac:dyDescent="0.25">
      <c r="O351" s="123"/>
      <c r="P351" s="124"/>
      <c r="Q351" s="125"/>
      <c r="T351" s="124"/>
    </row>
    <row r="352" spans="15:20" x14ac:dyDescent="0.25">
      <c r="O352" s="123"/>
      <c r="P352" s="124"/>
      <c r="Q352" s="125"/>
      <c r="T352" s="124"/>
    </row>
    <row r="353" spans="15:20" x14ac:dyDescent="0.25">
      <c r="O353" s="123"/>
      <c r="P353" s="124"/>
      <c r="Q353" s="125"/>
      <c r="T353" s="124"/>
    </row>
    <row r="354" spans="15:20" x14ac:dyDescent="0.25">
      <c r="O354" s="123"/>
      <c r="P354" s="124"/>
      <c r="Q354" s="125"/>
      <c r="T354" s="124"/>
    </row>
    <row r="355" spans="15:20" x14ac:dyDescent="0.25">
      <c r="O355" s="123"/>
      <c r="P355" s="124"/>
      <c r="Q355" s="125"/>
      <c r="T355" s="124"/>
    </row>
    <row r="356" spans="15:20" x14ac:dyDescent="0.25">
      <c r="O356" s="123"/>
      <c r="P356" s="136"/>
    </row>
  </sheetData>
  <mergeCells count="19">
    <mergeCell ref="A2:H2"/>
    <mergeCell ref="I2:J2"/>
    <mergeCell ref="B4:C4"/>
    <mergeCell ref="F4:I4"/>
    <mergeCell ref="D4:E4"/>
    <mergeCell ref="A3:I3"/>
    <mergeCell ref="B47:C47"/>
    <mergeCell ref="B48:C48"/>
    <mergeCell ref="B46:C46"/>
    <mergeCell ref="D46:J46"/>
    <mergeCell ref="H5:I5"/>
    <mergeCell ref="F6:G6"/>
    <mergeCell ref="A45:J45"/>
    <mergeCell ref="H6:I6"/>
    <mergeCell ref="B5:C5"/>
    <mergeCell ref="B6:C6"/>
    <mergeCell ref="D5:E5"/>
    <mergeCell ref="D6:E6"/>
    <mergeCell ref="F5:G5"/>
  </mergeCells>
  <pageMargins left="0.47244094488188981" right="0.39370078740157483" top="0.59055118110236227" bottom="0" header="0.31496062992125984" footer="0.19685039370078741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72"/>
  <sheetViews>
    <sheetView view="pageBreakPreview" zoomScaleNormal="100" zoomScaleSheetLayoutView="100" workbookViewId="0"/>
  </sheetViews>
  <sheetFormatPr defaultRowHeight="12.75" x14ac:dyDescent="0.2"/>
  <cols>
    <col min="1" max="1" width="11.42578125" style="87" customWidth="1"/>
    <col min="2" max="7" width="7.7109375" style="87" customWidth="1"/>
    <col min="8" max="9" width="5.7109375" style="87" customWidth="1"/>
    <col min="10" max="12" width="7.7109375" style="87" customWidth="1"/>
    <col min="13" max="13" width="1.7109375" style="87" customWidth="1"/>
    <col min="14" max="14" width="9.140625" style="87"/>
    <col min="15" max="16" width="9.140625" style="118"/>
    <col min="17" max="16384" width="9.140625" style="87"/>
  </cols>
  <sheetData>
    <row r="2" spans="1:16" ht="20.100000000000001" customHeight="1" thickBot="1" x14ac:dyDescent="0.3">
      <c r="A2" s="1911" t="s">
        <v>423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64" t="s">
        <v>604</v>
      </c>
      <c r="L2" s="1964"/>
      <c r="M2" s="1964"/>
    </row>
    <row r="3" spans="1:16" ht="14.25" customHeight="1" x14ac:dyDescent="0.2">
      <c r="B3" s="106"/>
      <c r="C3" s="106"/>
      <c r="D3" s="106"/>
      <c r="I3" s="106"/>
      <c r="J3" s="106"/>
      <c r="K3" s="106"/>
      <c r="L3" s="106"/>
    </row>
    <row r="4" spans="1:16" ht="30" customHeight="1" x14ac:dyDescent="0.25">
      <c r="B4" s="2086" t="s">
        <v>395</v>
      </c>
      <c r="C4" s="2090"/>
      <c r="D4" s="2087"/>
      <c r="E4" s="2090" t="s">
        <v>396</v>
      </c>
      <c r="F4" s="2090"/>
      <c r="G4" s="2087"/>
      <c r="H4" s="142"/>
      <c r="I4" s="854"/>
      <c r="J4" s="2090" t="s">
        <v>397</v>
      </c>
      <c r="K4" s="2090"/>
      <c r="L4" s="2087"/>
      <c r="M4" s="106"/>
    </row>
    <row r="5" spans="1:16" ht="27" customHeight="1" x14ac:dyDescent="0.25">
      <c r="A5" s="138"/>
      <c r="B5" s="2064"/>
      <c r="C5" s="2065"/>
      <c r="D5" s="859" t="s">
        <v>66</v>
      </c>
      <c r="E5" s="2064"/>
      <c r="F5" s="2065"/>
      <c r="G5" s="859" t="s">
        <v>66</v>
      </c>
      <c r="H5" s="2086" t="s">
        <v>394</v>
      </c>
      <c r="I5" s="2087"/>
      <c r="J5" s="2064"/>
      <c r="K5" s="2065"/>
      <c r="L5" s="859" t="s">
        <v>66</v>
      </c>
      <c r="M5" s="137"/>
    </row>
    <row r="6" spans="1:16" ht="12.95" customHeight="1" x14ac:dyDescent="0.2">
      <c r="A6" s="139" t="str">
        <f>'12'!A7</f>
        <v>období</v>
      </c>
      <c r="B6" s="848" t="s">
        <v>424</v>
      </c>
      <c r="C6" s="849" t="s">
        <v>62</v>
      </c>
      <c r="D6" s="752" t="s">
        <v>75</v>
      </c>
      <c r="E6" s="848" t="s">
        <v>424</v>
      </c>
      <c r="F6" s="849" t="s">
        <v>62</v>
      </c>
      <c r="G6" s="752" t="s">
        <v>75</v>
      </c>
      <c r="H6" s="2088"/>
      <c r="I6" s="2089"/>
      <c r="J6" s="848" t="s">
        <v>424</v>
      </c>
      <c r="K6" s="849" t="s">
        <v>62</v>
      </c>
      <c r="L6" s="752" t="s">
        <v>75</v>
      </c>
      <c r="M6" s="144"/>
    </row>
    <row r="7" spans="1:16" ht="12.95" customHeight="1" x14ac:dyDescent="0.25">
      <c r="A7" s="232">
        <v>2008</v>
      </c>
      <c r="B7" s="1295">
        <v>50.8</v>
      </c>
      <c r="C7" s="1296">
        <v>536.19876111085523</v>
      </c>
      <c r="D7" s="884">
        <v>-4.3</v>
      </c>
      <c r="E7" s="1295">
        <v>7.7</v>
      </c>
      <c r="F7" s="1296">
        <v>81.27422166444066</v>
      </c>
      <c r="G7" s="884">
        <v>20.100000000000001</v>
      </c>
      <c r="H7" s="878">
        <v>6.5974025974025965</v>
      </c>
      <c r="I7" s="879" t="s">
        <v>261</v>
      </c>
      <c r="J7" s="1295">
        <v>23.7</v>
      </c>
      <c r="K7" s="1296">
        <v>250.15572122691475</v>
      </c>
      <c r="L7" s="884">
        <v>9.3000000000000007</v>
      </c>
      <c r="M7" s="143"/>
      <c r="N7" s="698"/>
      <c r="O7" s="122">
        <v>-5.0999999999999996</v>
      </c>
      <c r="P7" s="140">
        <v>39.578944942835477</v>
      </c>
    </row>
    <row r="8" spans="1:16" ht="12.95" customHeight="1" x14ac:dyDescent="0.25">
      <c r="A8" s="230">
        <v>2009</v>
      </c>
      <c r="B8" s="1297">
        <v>57.2</v>
      </c>
      <c r="C8" s="886">
        <v>604.26238957028909</v>
      </c>
      <c r="D8" s="885">
        <v>-8.8000000000000007</v>
      </c>
      <c r="E8" s="1297">
        <v>6.5</v>
      </c>
      <c r="F8" s="886">
        <v>68.666180632987391</v>
      </c>
      <c r="G8" s="885">
        <v>19.399999999999999</v>
      </c>
      <c r="H8" s="880">
        <v>8.8000000000000007</v>
      </c>
      <c r="I8" s="881" t="s">
        <v>261</v>
      </c>
      <c r="J8" s="1297">
        <v>22.4</v>
      </c>
      <c r="K8" s="886">
        <v>236.63422248906423</v>
      </c>
      <c r="L8" s="886">
        <v>8.8000000000000007</v>
      </c>
      <c r="M8" s="143"/>
      <c r="N8" s="698"/>
      <c r="O8" s="122">
        <v>-3.3</v>
      </c>
      <c r="P8" s="140">
        <v>45.682125046060321</v>
      </c>
    </row>
    <row r="9" spans="1:16" ht="12.95" customHeight="1" x14ac:dyDescent="0.25">
      <c r="A9" s="232">
        <v>2010</v>
      </c>
      <c r="B9" s="1295">
        <v>57.3</v>
      </c>
      <c r="C9" s="1296">
        <v>607.11759622238048</v>
      </c>
      <c r="D9" s="884">
        <v>-12.6</v>
      </c>
      <c r="E9" s="1295">
        <v>7.1</v>
      </c>
      <c r="F9" s="1296">
        <v>75.227485744832478</v>
      </c>
      <c r="G9" s="884">
        <v>22.1</v>
      </c>
      <c r="H9" s="878">
        <v>8.070422535211268</v>
      </c>
      <c r="I9" s="879" t="s">
        <v>261</v>
      </c>
      <c r="J9" s="1295">
        <v>24.600547945205481</v>
      </c>
      <c r="K9" s="1296">
        <v>260.65315068493146</v>
      </c>
      <c r="L9" s="884">
        <v>7.6</v>
      </c>
      <c r="M9" s="143"/>
      <c r="N9" s="698"/>
      <c r="O9" s="122">
        <v>-1.1000000000000001</v>
      </c>
      <c r="P9" s="140">
        <v>42.294086666028321</v>
      </c>
    </row>
    <row r="10" spans="1:16" ht="12.95" customHeight="1" x14ac:dyDescent="0.25">
      <c r="A10" s="230">
        <v>2011</v>
      </c>
      <c r="B10" s="1297">
        <v>52.8</v>
      </c>
      <c r="C10" s="886">
        <v>559.29421671826628</v>
      </c>
      <c r="D10" s="885">
        <v>-10.1</v>
      </c>
      <c r="E10" s="1297">
        <v>7.6</v>
      </c>
      <c r="F10" s="886">
        <v>80.504470588235293</v>
      </c>
      <c r="G10" s="885">
        <v>20.6</v>
      </c>
      <c r="H10" s="880">
        <v>6.9473684210526319</v>
      </c>
      <c r="I10" s="881" t="s">
        <v>261</v>
      </c>
      <c r="J10" s="1297">
        <v>22.1</v>
      </c>
      <c r="K10" s="886">
        <v>234.09852631578948</v>
      </c>
      <c r="L10" s="886">
        <v>8.9</v>
      </c>
      <c r="M10" s="143"/>
      <c r="N10" s="698"/>
      <c r="O10" s="122">
        <v>0</v>
      </c>
      <c r="P10" s="140">
        <v>41.22904468366589</v>
      </c>
    </row>
    <row r="11" spans="1:16" ht="12.95" customHeight="1" x14ac:dyDescent="0.25">
      <c r="A11" s="232">
        <v>2012</v>
      </c>
      <c r="B11" s="1295">
        <v>61.6</v>
      </c>
      <c r="C11" s="1296">
        <v>651.5</v>
      </c>
      <c r="D11" s="884">
        <v>-14.1</v>
      </c>
      <c r="E11" s="1295">
        <v>7</v>
      </c>
      <c r="F11" s="1296">
        <v>74.099999999999994</v>
      </c>
      <c r="G11" s="884">
        <v>20.399999999999999</v>
      </c>
      <c r="H11" s="878">
        <v>8.8000000000000007</v>
      </c>
      <c r="I11" s="879" t="s">
        <v>261</v>
      </c>
      <c r="J11" s="1295">
        <v>22.3</v>
      </c>
      <c r="K11" s="1296">
        <v>235.9</v>
      </c>
      <c r="L11" s="884">
        <v>8.6999999999999993</v>
      </c>
      <c r="M11" s="143"/>
      <c r="N11" s="698"/>
      <c r="O11" s="122">
        <v>-6</v>
      </c>
      <c r="P11" s="140">
        <v>47.280801117822215</v>
      </c>
    </row>
    <row r="12" spans="1:16" ht="12.95" customHeight="1" x14ac:dyDescent="0.25">
      <c r="A12" s="230">
        <v>2013</v>
      </c>
      <c r="B12" s="1297">
        <v>47.333075975303558</v>
      </c>
      <c r="C12" s="886">
        <v>500.97320100000002</v>
      </c>
      <c r="D12" s="885">
        <v>-8.6</v>
      </c>
      <c r="E12" s="1297">
        <v>6.2877609571113462</v>
      </c>
      <c r="F12" s="886">
        <v>67.380175000000008</v>
      </c>
      <c r="G12" s="885">
        <v>21.9</v>
      </c>
      <c r="H12" s="880">
        <v>7.5278109804366347</v>
      </c>
      <c r="I12" s="881" t="s">
        <v>261</v>
      </c>
      <c r="J12" s="1297">
        <v>22.676970999368358</v>
      </c>
      <c r="K12" s="886">
        <v>241.00985697457406</v>
      </c>
      <c r="L12" s="886">
        <v>8.2918759600614447</v>
      </c>
      <c r="M12" s="143"/>
      <c r="N12" s="698"/>
      <c r="O12" s="122">
        <v>-10.4</v>
      </c>
      <c r="P12" s="140">
        <v>50.739636446154215</v>
      </c>
    </row>
    <row r="13" spans="1:16" ht="12.95" customHeight="1" x14ac:dyDescent="0.25">
      <c r="A13" s="232">
        <v>2014</v>
      </c>
      <c r="B13" s="1295">
        <v>44.959295144984566</v>
      </c>
      <c r="C13" s="1296">
        <v>478.87262393100002</v>
      </c>
      <c r="D13" s="884">
        <v>-4.0999999999999996</v>
      </c>
      <c r="E13" s="1295">
        <v>7.0910306035338895</v>
      </c>
      <c r="F13" s="1296">
        <v>75.69005817548387</v>
      </c>
      <c r="G13" s="884">
        <v>21</v>
      </c>
      <c r="H13" s="878">
        <v>6.3403047679104123</v>
      </c>
      <c r="I13" s="879" t="s">
        <v>261</v>
      </c>
      <c r="J13" s="1295">
        <v>19.946355478354565</v>
      </c>
      <c r="K13" s="1296">
        <v>212.07977965750626</v>
      </c>
      <c r="L13" s="884">
        <v>9.7440194572452654</v>
      </c>
      <c r="M13" s="143"/>
      <c r="N13" s="698"/>
      <c r="O13" s="122">
        <v>-11.8</v>
      </c>
      <c r="P13" s="140">
        <v>48.506921645880432</v>
      </c>
    </row>
    <row r="14" spans="1:16" ht="12.95" customHeight="1" x14ac:dyDescent="0.25">
      <c r="A14" s="230">
        <v>2015</v>
      </c>
      <c r="B14" s="1297">
        <v>42.621557004484409</v>
      </c>
      <c r="C14" s="886">
        <v>453.14177378571429</v>
      </c>
      <c r="D14" s="885">
        <v>-3.4</v>
      </c>
      <c r="E14" s="1297">
        <v>6.9156343597705554</v>
      </c>
      <c r="F14" s="886">
        <v>74.112511445161289</v>
      </c>
      <c r="G14" s="885">
        <v>27.4</v>
      </c>
      <c r="H14" s="880">
        <v>6.1630726535256688</v>
      </c>
      <c r="I14" s="881" t="s">
        <v>261</v>
      </c>
      <c r="J14" s="1297">
        <v>20.842642829986129</v>
      </c>
      <c r="K14" s="886">
        <v>222.10383951719771</v>
      </c>
      <c r="L14" s="886">
        <v>9.7857552483358941</v>
      </c>
      <c r="M14" s="143"/>
      <c r="N14" s="698"/>
      <c r="O14" s="122">
        <v>-7.8</v>
      </c>
      <c r="P14" s="140">
        <v>47.042336923918477</v>
      </c>
    </row>
    <row r="15" spans="1:16" ht="12.95" customHeight="1" x14ac:dyDescent="0.25">
      <c r="A15" s="232">
        <v>2016</v>
      </c>
      <c r="B15" s="1295">
        <v>49.288893022251862</v>
      </c>
      <c r="C15" s="1296">
        <v>525.63792570967735</v>
      </c>
      <c r="D15" s="884">
        <v>-8.8000000000000007</v>
      </c>
      <c r="E15" s="1295">
        <v>7.1494485742285718</v>
      </c>
      <c r="F15" s="1296">
        <v>76.604392309677422</v>
      </c>
      <c r="G15" s="884">
        <v>21</v>
      </c>
      <c r="H15" s="878">
        <v>6.8940831604722961</v>
      </c>
      <c r="I15" s="879" t="s">
        <v>261</v>
      </c>
      <c r="J15" s="1295">
        <v>22.555011567032395</v>
      </c>
      <c r="K15" s="1296">
        <v>241.10154977377047</v>
      </c>
      <c r="L15" s="884">
        <v>9</v>
      </c>
      <c r="M15" s="143"/>
      <c r="N15" s="698"/>
      <c r="O15" s="122">
        <v>-5.3</v>
      </c>
      <c r="P15" s="140">
        <v>49.251644091997029</v>
      </c>
    </row>
    <row r="16" spans="1:16" ht="12.75" customHeight="1" x14ac:dyDescent="0.25">
      <c r="A16" s="231">
        <v>2017</v>
      </c>
      <c r="B16" s="666">
        <v>54.886108595098101</v>
      </c>
      <c r="C16" s="234">
        <v>585.93818417870966</v>
      </c>
      <c r="D16" s="667">
        <v>-11.5</v>
      </c>
      <c r="E16" s="666">
        <v>7.2249207554083377</v>
      </c>
      <c r="F16" s="234">
        <v>77.011085225451623</v>
      </c>
      <c r="G16" s="667">
        <v>22.7</v>
      </c>
      <c r="H16" s="882">
        <f>B16/E16</f>
        <v>7.5967765534330836</v>
      </c>
      <c r="I16" s="883" t="s">
        <v>261</v>
      </c>
      <c r="J16" s="666">
        <v>23.362966447723064</v>
      </c>
      <c r="K16" s="234">
        <v>249.30471706021859</v>
      </c>
      <c r="L16" s="234">
        <v>8.8000000000000007</v>
      </c>
      <c r="M16" s="145"/>
      <c r="O16" s="122">
        <v>-9</v>
      </c>
      <c r="P16" s="140">
        <v>51.995614436617075</v>
      </c>
    </row>
    <row r="17" spans="1:16" ht="4.5" customHeight="1" x14ac:dyDescent="0.25">
      <c r="A17" s="852"/>
      <c r="B17" s="393"/>
      <c r="C17" s="393"/>
      <c r="D17" s="393"/>
      <c r="E17" s="393"/>
      <c r="F17" s="393"/>
      <c r="G17" s="688"/>
      <c r="H17" s="688"/>
      <c r="I17" s="688"/>
      <c r="J17" s="393"/>
      <c r="K17" s="393"/>
      <c r="L17" s="853"/>
      <c r="M17" s="106"/>
      <c r="O17" s="122">
        <v>-7.4</v>
      </c>
      <c r="P17" s="953">
        <v>50.829635811926771</v>
      </c>
    </row>
    <row r="18" spans="1:16" ht="12.95" customHeight="1" x14ac:dyDescent="0.25">
      <c r="A18" s="106"/>
      <c r="B18" s="141"/>
      <c r="C18" s="142"/>
      <c r="D18" s="141"/>
      <c r="E18" s="141"/>
      <c r="F18" s="106"/>
      <c r="G18" s="106"/>
      <c r="H18" s="106"/>
      <c r="I18" s="106"/>
      <c r="J18" s="106"/>
      <c r="K18" s="106"/>
      <c r="L18" s="106"/>
      <c r="O18" s="122">
        <v>0.6</v>
      </c>
      <c r="P18" s="140">
        <v>43.612045645635149</v>
      </c>
    </row>
    <row r="19" spans="1:16" ht="13.5" x14ac:dyDescent="0.25">
      <c r="A19" s="106"/>
      <c r="B19" s="142"/>
      <c r="F19" s="106"/>
      <c r="G19" s="106"/>
      <c r="H19" s="106"/>
      <c r="I19" s="106"/>
      <c r="J19" s="106"/>
      <c r="K19" s="106"/>
      <c r="L19" s="106"/>
      <c r="O19" s="122">
        <v>0.8</v>
      </c>
      <c r="P19" s="140">
        <v>40.971163769777718</v>
      </c>
    </row>
    <row r="20" spans="1:16" ht="13.5" x14ac:dyDescent="0.25">
      <c r="A20" s="106"/>
      <c r="B20" s="142"/>
      <c r="F20" s="106"/>
      <c r="G20" s="106"/>
      <c r="H20" s="106"/>
      <c r="I20" s="106"/>
      <c r="J20" s="106"/>
      <c r="K20" s="106"/>
      <c r="L20" s="106"/>
      <c r="O20" s="122">
        <v>-1.4</v>
      </c>
      <c r="P20" s="140">
        <v>37.9260077860677</v>
      </c>
    </row>
    <row r="21" spans="1:16" ht="13.5" x14ac:dyDescent="0.25">
      <c r="A21" s="106"/>
      <c r="B21" s="142"/>
      <c r="C21" s="95"/>
      <c r="D21" s="105" t="str">
        <f>B4</f>
        <v>Maximální spotřeba plynu</v>
      </c>
      <c r="E21" s="95"/>
      <c r="F21" s="105"/>
      <c r="J21" s="106"/>
      <c r="K21" s="106"/>
      <c r="L21" s="106"/>
      <c r="O21" s="122">
        <v>-2.9</v>
      </c>
      <c r="P21" s="140">
        <v>39.275688593196016</v>
      </c>
    </row>
    <row r="22" spans="1:16" ht="13.5" x14ac:dyDescent="0.25">
      <c r="A22" s="106"/>
      <c r="B22" s="142"/>
      <c r="C22" s="95">
        <f t="shared" ref="C22:C31" si="0">A7</f>
        <v>2008</v>
      </c>
      <c r="D22" s="105">
        <f t="shared" ref="D22:D31" si="1">B7</f>
        <v>50.8</v>
      </c>
      <c r="E22" s="105">
        <f>$D$26-D22</f>
        <v>10.800000000000004</v>
      </c>
      <c r="F22" s="105"/>
      <c r="G22" s="106"/>
      <c r="H22" s="106"/>
      <c r="I22" s="106"/>
      <c r="J22" s="106"/>
      <c r="K22" s="106"/>
      <c r="L22" s="106"/>
      <c r="O22" s="122">
        <v>-4.9000000000000004</v>
      </c>
      <c r="P22" s="140">
        <v>47.604631609224157</v>
      </c>
    </row>
    <row r="23" spans="1:16" ht="13.5" x14ac:dyDescent="0.25">
      <c r="A23" s="106"/>
      <c r="B23" s="142"/>
      <c r="C23" s="95">
        <f t="shared" si="0"/>
        <v>2009</v>
      </c>
      <c r="D23" s="105">
        <f t="shared" si="1"/>
        <v>57.2</v>
      </c>
      <c r="E23" s="105">
        <f t="shared" ref="E23:E31" si="2">$D$26-D23</f>
        <v>4.3999999999999986</v>
      </c>
      <c r="F23" s="105"/>
      <c r="G23" s="106"/>
      <c r="H23" s="106"/>
      <c r="I23" s="106"/>
      <c r="J23" s="106"/>
      <c r="K23" s="106"/>
      <c r="L23" s="106"/>
      <c r="O23" s="122">
        <v>-4.9000000000000004</v>
      </c>
      <c r="P23" s="140">
        <v>48.763168136318242</v>
      </c>
    </row>
    <row r="24" spans="1:16" ht="13.5" x14ac:dyDescent="0.25">
      <c r="A24" s="106"/>
      <c r="B24" s="142"/>
      <c r="C24" s="95">
        <f t="shared" si="0"/>
        <v>2010</v>
      </c>
      <c r="D24" s="105">
        <f t="shared" si="1"/>
        <v>57.3</v>
      </c>
      <c r="E24" s="105">
        <f t="shared" si="2"/>
        <v>4.3000000000000043</v>
      </c>
      <c r="F24" s="105"/>
      <c r="G24" s="106"/>
      <c r="H24" s="106"/>
      <c r="I24" s="106"/>
      <c r="J24" s="106"/>
      <c r="K24" s="106"/>
      <c r="L24" s="106"/>
      <c r="O24" s="122">
        <v>-7.9</v>
      </c>
      <c r="P24" s="140">
        <v>50.914353799852158</v>
      </c>
    </row>
    <row r="25" spans="1:16" ht="13.5" x14ac:dyDescent="0.25">
      <c r="A25" s="106"/>
      <c r="B25" s="142"/>
      <c r="C25" s="95">
        <f t="shared" si="0"/>
        <v>2011</v>
      </c>
      <c r="D25" s="105">
        <f t="shared" si="1"/>
        <v>52.8</v>
      </c>
      <c r="E25" s="105">
        <f t="shared" si="2"/>
        <v>8.8000000000000043</v>
      </c>
      <c r="F25" s="105"/>
      <c r="G25" s="106"/>
      <c r="H25" s="106"/>
      <c r="I25" s="106"/>
      <c r="J25" s="106"/>
      <c r="K25" s="106"/>
      <c r="L25" s="106"/>
      <c r="O25" s="122">
        <v>-11.5</v>
      </c>
      <c r="P25" s="140">
        <v>54.886108595098101</v>
      </c>
    </row>
    <row r="26" spans="1:16" ht="13.5" x14ac:dyDescent="0.25">
      <c r="A26" s="106"/>
      <c r="B26" s="142"/>
      <c r="C26" s="95">
        <f t="shared" si="0"/>
        <v>2012</v>
      </c>
      <c r="D26" s="105">
        <f t="shared" si="1"/>
        <v>61.6</v>
      </c>
      <c r="E26" s="105">
        <f t="shared" si="2"/>
        <v>0</v>
      </c>
      <c r="F26" s="105"/>
      <c r="G26" s="106"/>
      <c r="H26" s="106"/>
      <c r="I26" s="106"/>
      <c r="J26" s="106"/>
      <c r="K26" s="106"/>
      <c r="L26" s="106"/>
      <c r="O26" s="122">
        <v>-7.9</v>
      </c>
      <c r="P26" s="140">
        <v>52.420924068072871</v>
      </c>
    </row>
    <row r="27" spans="1:16" ht="13.5" x14ac:dyDescent="0.25">
      <c r="A27" s="106"/>
      <c r="B27" s="142"/>
      <c r="C27" s="95">
        <f t="shared" si="0"/>
        <v>2013</v>
      </c>
      <c r="D27" s="105">
        <f t="shared" si="1"/>
        <v>47.333075975303558</v>
      </c>
      <c r="E27" s="105">
        <f t="shared" si="2"/>
        <v>14.266924024696443</v>
      </c>
      <c r="F27" s="105"/>
      <c r="G27" s="106"/>
      <c r="H27" s="106"/>
      <c r="I27" s="106"/>
      <c r="J27" s="106"/>
      <c r="K27" s="106"/>
      <c r="L27" s="106"/>
      <c r="O27" s="122">
        <v>-6.4</v>
      </c>
      <c r="P27" s="140">
        <v>46.317202685997891</v>
      </c>
    </row>
    <row r="28" spans="1:16" ht="13.5" x14ac:dyDescent="0.25">
      <c r="A28" s="106"/>
      <c r="B28" s="142"/>
      <c r="C28" s="95">
        <f t="shared" si="0"/>
        <v>2014</v>
      </c>
      <c r="D28" s="105">
        <f t="shared" si="1"/>
        <v>44.959295144984566</v>
      </c>
      <c r="E28" s="105">
        <f t="shared" si="2"/>
        <v>16.640704855015436</v>
      </c>
      <c r="F28" s="105"/>
      <c r="G28" s="106"/>
      <c r="H28" s="106"/>
      <c r="I28" s="106"/>
      <c r="J28" s="106"/>
      <c r="K28" s="106"/>
      <c r="L28" s="106"/>
      <c r="O28" s="122">
        <v>-5.9</v>
      </c>
      <c r="P28" s="140">
        <v>45.246528958579553</v>
      </c>
    </row>
    <row r="29" spans="1:16" ht="13.5" x14ac:dyDescent="0.25">
      <c r="A29" s="106"/>
      <c r="B29" s="142"/>
      <c r="C29" s="95">
        <f t="shared" si="0"/>
        <v>2015</v>
      </c>
      <c r="D29" s="105">
        <f t="shared" si="1"/>
        <v>42.621557004484409</v>
      </c>
      <c r="E29" s="105">
        <f t="shared" si="2"/>
        <v>18.978442995515593</v>
      </c>
      <c r="F29" s="105"/>
      <c r="G29" s="106"/>
      <c r="H29" s="106"/>
      <c r="I29" s="106"/>
      <c r="J29" s="106"/>
      <c r="K29" s="106"/>
      <c r="L29" s="106"/>
      <c r="O29" s="122">
        <v>-6.9</v>
      </c>
      <c r="P29" s="140">
        <v>50.936372939433603</v>
      </c>
    </row>
    <row r="30" spans="1:16" ht="13.5" x14ac:dyDescent="0.25">
      <c r="A30" s="106"/>
      <c r="B30" s="142"/>
      <c r="C30" s="95">
        <f t="shared" si="0"/>
        <v>2016</v>
      </c>
      <c r="D30" s="105">
        <f t="shared" si="1"/>
        <v>49.288893022251862</v>
      </c>
      <c r="E30" s="105">
        <f t="shared" si="2"/>
        <v>12.311106977748139</v>
      </c>
      <c r="F30" s="105"/>
      <c r="G30" s="106"/>
      <c r="H30" s="106"/>
      <c r="I30" s="106"/>
      <c r="J30" s="106"/>
      <c r="K30" s="106"/>
      <c r="L30" s="106"/>
      <c r="O30" s="122">
        <v>-6.1</v>
      </c>
      <c r="P30" s="140">
        <v>51.017949138054838</v>
      </c>
    </row>
    <row r="31" spans="1:16" ht="13.5" x14ac:dyDescent="0.25">
      <c r="A31" s="106"/>
      <c r="B31" s="142"/>
      <c r="C31" s="95">
        <f t="shared" si="0"/>
        <v>2017</v>
      </c>
      <c r="D31" s="105">
        <f t="shared" si="1"/>
        <v>54.886108595098101</v>
      </c>
      <c r="E31" s="105">
        <f t="shared" si="2"/>
        <v>6.7138914049019007</v>
      </c>
      <c r="F31" s="105"/>
      <c r="G31" s="106"/>
      <c r="H31" s="106"/>
      <c r="I31" s="106"/>
      <c r="J31" s="106"/>
      <c r="K31" s="106"/>
      <c r="L31" s="106"/>
      <c r="O31" s="122">
        <v>-3.2</v>
      </c>
      <c r="P31" s="140">
        <v>48.146990453078672</v>
      </c>
    </row>
    <row r="32" spans="1:16" ht="13.5" x14ac:dyDescent="0.25">
      <c r="A32" s="106"/>
      <c r="B32" s="142"/>
      <c r="C32" s="95"/>
      <c r="D32" s="105"/>
      <c r="E32" s="105"/>
      <c r="F32" s="105"/>
      <c r="G32" s="106"/>
      <c r="H32" s="106"/>
      <c r="I32" s="106"/>
      <c r="J32" s="106"/>
      <c r="K32" s="106"/>
      <c r="L32" s="106"/>
      <c r="O32" s="122">
        <v>-3.6</v>
      </c>
      <c r="P32" s="140">
        <v>46.198378519408145</v>
      </c>
    </row>
    <row r="33" spans="1:16" ht="13.5" x14ac:dyDescent="0.25">
      <c r="A33" s="106"/>
      <c r="B33" s="142"/>
      <c r="C33" s="95"/>
      <c r="D33" s="105"/>
      <c r="E33" s="105"/>
      <c r="F33" s="105"/>
      <c r="G33" s="106"/>
      <c r="H33" s="106"/>
      <c r="I33" s="106"/>
      <c r="J33" s="106"/>
      <c r="K33" s="106"/>
      <c r="L33" s="106"/>
      <c r="O33" s="122">
        <v>-6.4</v>
      </c>
      <c r="P33" s="140">
        <v>46.661457251326262</v>
      </c>
    </row>
    <row r="34" spans="1:16" ht="13.5" x14ac:dyDescent="0.25">
      <c r="A34" s="106"/>
      <c r="B34" s="142"/>
      <c r="C34" s="95"/>
      <c r="D34" s="105"/>
      <c r="E34" s="105"/>
      <c r="F34" s="105"/>
      <c r="G34" s="106"/>
      <c r="H34" s="106"/>
      <c r="I34" s="106"/>
      <c r="J34" s="106"/>
      <c r="K34" s="106"/>
      <c r="L34" s="106"/>
      <c r="O34" s="122">
        <v>-7.5</v>
      </c>
      <c r="P34" s="140">
        <v>44.627866695508438</v>
      </c>
    </row>
    <row r="35" spans="1:16" ht="13.5" x14ac:dyDescent="0.25">
      <c r="C35" s="95"/>
      <c r="D35" s="105"/>
      <c r="E35" s="105"/>
      <c r="F35" s="105"/>
      <c r="O35" s="122">
        <v>-7.8</v>
      </c>
      <c r="P35" s="140">
        <v>45.718578562225112</v>
      </c>
    </row>
    <row r="36" spans="1:16" ht="13.5" x14ac:dyDescent="0.25">
      <c r="C36" s="95"/>
      <c r="D36" s="105"/>
      <c r="E36" s="105"/>
      <c r="F36" s="105"/>
      <c r="O36" s="122">
        <v>-7.1</v>
      </c>
      <c r="P36" s="140">
        <v>50.743394891230793</v>
      </c>
    </row>
    <row r="37" spans="1:16" ht="13.5" x14ac:dyDescent="0.25">
      <c r="C37" s="95"/>
      <c r="D37" s="105"/>
      <c r="E37" s="105"/>
      <c r="F37" s="105"/>
      <c r="O37" s="122">
        <v>-4.5999999999999996</v>
      </c>
      <c r="P37" s="140">
        <v>49.263468509195853</v>
      </c>
    </row>
    <row r="38" spans="1:16" ht="13.5" x14ac:dyDescent="0.25">
      <c r="C38" s="95"/>
      <c r="D38" s="105"/>
      <c r="E38" s="105"/>
      <c r="F38" s="105"/>
      <c r="O38" s="122">
        <v>-3</v>
      </c>
      <c r="P38" s="140">
        <v>45.852518113979073</v>
      </c>
    </row>
    <row r="39" spans="1:16" ht="13.5" x14ac:dyDescent="0.25">
      <c r="C39" s="95"/>
      <c r="D39" s="105"/>
      <c r="E39" s="105"/>
      <c r="F39" s="105"/>
      <c r="O39" s="122">
        <v>-1.3</v>
      </c>
      <c r="P39" s="140">
        <v>43.377608413477567</v>
      </c>
    </row>
    <row r="40" spans="1:16" ht="13.5" x14ac:dyDescent="0.25">
      <c r="C40" s="95"/>
      <c r="D40" s="105"/>
      <c r="E40" s="105"/>
      <c r="F40" s="105"/>
      <c r="O40" s="122">
        <v>0.4</v>
      </c>
      <c r="P40" s="140">
        <v>40.191160813082753</v>
      </c>
    </row>
    <row r="41" spans="1:16" ht="13.5" x14ac:dyDescent="0.25">
      <c r="C41" s="95"/>
      <c r="D41" s="105"/>
      <c r="E41" s="105"/>
      <c r="F41" s="105"/>
      <c r="O41" s="122">
        <v>1.5</v>
      </c>
      <c r="P41" s="140">
        <v>33.820725135271729</v>
      </c>
    </row>
    <row r="42" spans="1:16" ht="13.5" x14ac:dyDescent="0.25">
      <c r="C42" s="95"/>
      <c r="D42" s="105"/>
      <c r="E42" s="105"/>
      <c r="F42" s="105"/>
      <c r="O42" s="122">
        <v>1.4</v>
      </c>
      <c r="P42" s="140">
        <v>33.703265188189853</v>
      </c>
    </row>
    <row r="43" spans="1:16" ht="13.5" x14ac:dyDescent="0.25">
      <c r="C43" s="95"/>
      <c r="D43" s="105"/>
      <c r="E43" s="105"/>
      <c r="F43" s="105"/>
      <c r="O43" s="122">
        <v>0.2</v>
      </c>
      <c r="P43" s="140">
        <v>40.389762244342954</v>
      </c>
    </row>
    <row r="44" spans="1:16" ht="13.5" x14ac:dyDescent="0.25">
      <c r="O44" s="122">
        <v>-2.1</v>
      </c>
      <c r="P44" s="140">
        <v>42.340319251949623</v>
      </c>
    </row>
    <row r="45" spans="1:16" ht="13.5" x14ac:dyDescent="0.25">
      <c r="O45" s="122">
        <v>-4.4000000000000004</v>
      </c>
      <c r="P45" s="140">
        <v>46.445680672516012</v>
      </c>
    </row>
    <row r="46" spans="1:16" ht="13.5" x14ac:dyDescent="0.25">
      <c r="O46" s="122">
        <v>-4.0999999999999996</v>
      </c>
      <c r="P46" s="140">
        <v>45.881798300340904</v>
      </c>
    </row>
    <row r="47" spans="1:16" ht="13.5" x14ac:dyDescent="0.25">
      <c r="O47" s="122">
        <v>-0.8</v>
      </c>
      <c r="P47" s="140">
        <v>42.679452677903392</v>
      </c>
    </row>
    <row r="48" spans="1:16" ht="13.5" x14ac:dyDescent="0.25">
      <c r="O48" s="122">
        <v>-0.5</v>
      </c>
      <c r="P48" s="140">
        <v>36.390041870737164</v>
      </c>
    </row>
    <row r="49" spans="15:16" ht="13.5" x14ac:dyDescent="0.25">
      <c r="O49" s="122">
        <v>-0.4</v>
      </c>
      <c r="P49" s="140">
        <v>36.846279671709524</v>
      </c>
    </row>
    <row r="50" spans="15:16" ht="13.5" x14ac:dyDescent="0.25">
      <c r="O50" s="122">
        <v>-2.6</v>
      </c>
      <c r="P50" s="140">
        <v>42.112328399892021</v>
      </c>
    </row>
    <row r="51" spans="15:16" ht="13.5" x14ac:dyDescent="0.25">
      <c r="O51" s="122">
        <v>-1.7</v>
      </c>
      <c r="P51" s="140">
        <v>41.736570968305749</v>
      </c>
    </row>
    <row r="52" spans="15:16" ht="13.5" x14ac:dyDescent="0.25">
      <c r="O52" s="122">
        <v>0.2</v>
      </c>
      <c r="P52" s="140">
        <v>39.284182754802494</v>
      </c>
    </row>
    <row r="53" spans="15:16" ht="13.5" x14ac:dyDescent="0.25">
      <c r="O53" s="122">
        <v>1.3</v>
      </c>
      <c r="P53" s="140">
        <v>37.102327160767572</v>
      </c>
    </row>
    <row r="54" spans="15:16" ht="13.5" x14ac:dyDescent="0.25">
      <c r="O54" s="122">
        <v>1.7</v>
      </c>
      <c r="P54" s="140">
        <v>37.096843471403211</v>
      </c>
    </row>
    <row r="55" spans="15:16" ht="13.5" x14ac:dyDescent="0.25">
      <c r="O55" s="122">
        <v>2</v>
      </c>
      <c r="P55" s="140">
        <v>32.996472211262791</v>
      </c>
    </row>
    <row r="56" spans="15:16" ht="13.5" x14ac:dyDescent="0.25">
      <c r="O56" s="122">
        <v>1.2</v>
      </c>
      <c r="P56" s="140">
        <v>31.912672948467279</v>
      </c>
    </row>
    <row r="57" spans="15:16" ht="13.5" x14ac:dyDescent="0.25">
      <c r="O57" s="122">
        <v>3.8</v>
      </c>
      <c r="P57" s="140">
        <v>33.274419135969964</v>
      </c>
    </row>
    <row r="58" spans="15:16" ht="13.5" x14ac:dyDescent="0.25">
      <c r="O58" s="122">
        <v>5.6</v>
      </c>
      <c r="P58" s="140">
        <v>32.106712537408313</v>
      </c>
    </row>
    <row r="59" spans="15:16" ht="13.5" x14ac:dyDescent="0.25">
      <c r="O59" s="122">
        <v>7.3</v>
      </c>
      <c r="P59" s="140">
        <v>30.367758571637026</v>
      </c>
    </row>
    <row r="60" spans="15:16" ht="13.5" x14ac:dyDescent="0.25">
      <c r="O60" s="122">
        <v>9.5</v>
      </c>
      <c r="P60" s="140">
        <v>27.993366334471432</v>
      </c>
    </row>
    <row r="61" spans="15:16" ht="13.5" x14ac:dyDescent="0.25">
      <c r="O61" s="122">
        <v>2.8</v>
      </c>
      <c r="P61" s="140">
        <v>30.449492185441727</v>
      </c>
    </row>
    <row r="62" spans="15:16" ht="13.5" x14ac:dyDescent="0.25">
      <c r="O62" s="122">
        <v>1</v>
      </c>
      <c r="P62" s="140">
        <v>28.506715590143251</v>
      </c>
    </row>
    <row r="63" spans="15:16" ht="13.5" x14ac:dyDescent="0.25">
      <c r="O63" s="122">
        <v>3.4</v>
      </c>
      <c r="P63" s="140">
        <v>29.588540521020015</v>
      </c>
    </row>
    <row r="64" spans="15:16" ht="13.5" x14ac:dyDescent="0.25">
      <c r="O64" s="122">
        <v>5.5</v>
      </c>
      <c r="P64" s="140">
        <v>28.900562247505579</v>
      </c>
    </row>
    <row r="65" spans="15:16" ht="13.5" x14ac:dyDescent="0.25">
      <c r="O65" s="122">
        <v>5</v>
      </c>
      <c r="P65" s="140">
        <v>29.762830622239413</v>
      </c>
    </row>
    <row r="66" spans="15:16" ht="13.5" x14ac:dyDescent="0.25">
      <c r="O66" s="122">
        <v>3.8</v>
      </c>
      <c r="P66" s="140">
        <v>30.475560836612345</v>
      </c>
    </row>
    <row r="67" spans="15:16" ht="13.5" x14ac:dyDescent="0.25">
      <c r="O67" s="122">
        <v>5.9</v>
      </c>
      <c r="P67" s="140">
        <v>29.327362249490374</v>
      </c>
    </row>
    <row r="68" spans="15:16" ht="13.5" x14ac:dyDescent="0.25">
      <c r="O68" s="122">
        <v>5.3</v>
      </c>
      <c r="P68" s="140">
        <v>28.854621390779926</v>
      </c>
    </row>
    <row r="69" spans="15:16" ht="13.5" x14ac:dyDescent="0.25">
      <c r="O69" s="122">
        <v>9.5</v>
      </c>
      <c r="P69" s="140">
        <v>21.692712757684099</v>
      </c>
    </row>
    <row r="70" spans="15:16" ht="13.5" x14ac:dyDescent="0.25">
      <c r="O70" s="122">
        <v>6.6</v>
      </c>
      <c r="P70" s="140">
        <v>23.408619337493647</v>
      </c>
    </row>
    <row r="71" spans="15:16" ht="13.5" x14ac:dyDescent="0.25">
      <c r="O71" s="122">
        <v>3.6</v>
      </c>
      <c r="P71" s="140">
        <v>30.341368150367693</v>
      </c>
    </row>
    <row r="72" spans="15:16" ht="13.5" x14ac:dyDescent="0.25">
      <c r="O72" s="122">
        <v>3</v>
      </c>
      <c r="P72" s="140">
        <v>32.408470185623251</v>
      </c>
    </row>
    <row r="73" spans="15:16" ht="13.5" x14ac:dyDescent="0.25">
      <c r="O73" s="122">
        <v>3.3</v>
      </c>
      <c r="P73" s="140">
        <v>29.329652488563372</v>
      </c>
    </row>
    <row r="74" spans="15:16" ht="13.5" x14ac:dyDescent="0.25">
      <c r="O74" s="122">
        <v>5.5</v>
      </c>
      <c r="P74" s="140">
        <v>30.572088785074673</v>
      </c>
    </row>
    <row r="75" spans="15:16" ht="13.5" x14ac:dyDescent="0.25">
      <c r="O75" s="122">
        <v>3.6</v>
      </c>
      <c r="P75" s="140">
        <v>30.97669962047588</v>
      </c>
    </row>
    <row r="76" spans="15:16" ht="13.5" x14ac:dyDescent="0.25">
      <c r="O76" s="122">
        <v>3.5</v>
      </c>
      <c r="P76" s="140">
        <v>26.148949074012183</v>
      </c>
    </row>
    <row r="77" spans="15:16" ht="13.5" x14ac:dyDescent="0.25">
      <c r="O77" s="122">
        <v>1.8</v>
      </c>
      <c r="P77" s="140">
        <v>28.564017570307779</v>
      </c>
    </row>
    <row r="78" spans="15:16" ht="13.5" x14ac:dyDescent="0.25">
      <c r="O78" s="122">
        <v>2.9</v>
      </c>
      <c r="P78" s="140">
        <v>30.781549714968246</v>
      </c>
    </row>
    <row r="79" spans="15:16" ht="13.5" x14ac:dyDescent="0.25">
      <c r="O79" s="122">
        <v>4.5999999999999996</v>
      </c>
      <c r="P79" s="140">
        <v>28.779244479764689</v>
      </c>
    </row>
    <row r="80" spans="15:16" ht="13.5" x14ac:dyDescent="0.25">
      <c r="O80" s="122">
        <v>5.8</v>
      </c>
      <c r="P80" s="140">
        <v>28.001039947350513</v>
      </c>
    </row>
    <row r="81" spans="15:16" ht="13.5" x14ac:dyDescent="0.25">
      <c r="O81" s="122">
        <v>6</v>
      </c>
      <c r="P81" s="140">
        <v>25.836046302313072</v>
      </c>
    </row>
    <row r="82" spans="15:16" ht="13.5" x14ac:dyDescent="0.25">
      <c r="O82" s="122">
        <v>7.7</v>
      </c>
      <c r="P82" s="140">
        <v>24.360476891797344</v>
      </c>
    </row>
    <row r="83" spans="15:16" ht="13.5" x14ac:dyDescent="0.25">
      <c r="O83" s="122">
        <v>5.9</v>
      </c>
      <c r="P83" s="140">
        <v>24.559435062782352</v>
      </c>
    </row>
    <row r="84" spans="15:16" ht="13.5" x14ac:dyDescent="0.25">
      <c r="O84" s="122">
        <v>6.4</v>
      </c>
      <c r="P84" s="140">
        <v>24.403234857206794</v>
      </c>
    </row>
    <row r="85" spans="15:16" ht="13.5" x14ac:dyDescent="0.25">
      <c r="O85" s="122">
        <v>9.1999999999999993</v>
      </c>
      <c r="P85" s="140">
        <v>24.129103279619041</v>
      </c>
    </row>
    <row r="86" spans="15:16" ht="13.5" x14ac:dyDescent="0.25">
      <c r="O86" s="122">
        <v>9</v>
      </c>
      <c r="P86" s="140">
        <v>23.534278094388771</v>
      </c>
    </row>
    <row r="87" spans="15:16" ht="13.5" x14ac:dyDescent="0.25">
      <c r="O87" s="122">
        <v>4.5</v>
      </c>
      <c r="P87" s="140">
        <v>29.432150230916577</v>
      </c>
    </row>
    <row r="88" spans="15:16" ht="13.5" x14ac:dyDescent="0.25">
      <c r="O88" s="122">
        <v>6</v>
      </c>
      <c r="P88" s="140">
        <v>26.383947083859013</v>
      </c>
    </row>
    <row r="89" spans="15:16" ht="13.5" x14ac:dyDescent="0.25">
      <c r="O89" s="122">
        <v>5.7</v>
      </c>
      <c r="P89" s="140">
        <v>25.451546315586935</v>
      </c>
    </row>
    <row r="90" spans="15:16" ht="13.5" x14ac:dyDescent="0.25">
      <c r="O90" s="122">
        <v>5.0999999999999996</v>
      </c>
      <c r="P90" s="140">
        <v>21.343139743532468</v>
      </c>
    </row>
    <row r="91" spans="15:16" ht="13.5" x14ac:dyDescent="0.25">
      <c r="O91" s="122">
        <v>3.9</v>
      </c>
      <c r="P91" s="140">
        <v>23.268566965548239</v>
      </c>
    </row>
    <row r="92" spans="15:16" ht="13.5" x14ac:dyDescent="0.25">
      <c r="O92" s="122">
        <v>5.9</v>
      </c>
      <c r="P92" s="140">
        <v>25.015999746449971</v>
      </c>
    </row>
    <row r="93" spans="15:16" ht="13.5" x14ac:dyDescent="0.25">
      <c r="O93" s="122">
        <v>10</v>
      </c>
      <c r="P93" s="140">
        <v>21.247834927613454</v>
      </c>
    </row>
    <row r="94" spans="15:16" ht="13.5" x14ac:dyDescent="0.25">
      <c r="O94" s="122">
        <v>11.9</v>
      </c>
      <c r="P94" s="140">
        <v>19.255150826379019</v>
      </c>
    </row>
    <row r="95" spans="15:16" ht="13.5" x14ac:dyDescent="0.25">
      <c r="O95" s="122">
        <v>11.1</v>
      </c>
      <c r="P95" s="140">
        <v>19.078914086186497</v>
      </c>
    </row>
    <row r="96" spans="15:16" ht="13.5" x14ac:dyDescent="0.25">
      <c r="O96" s="122">
        <v>12.8</v>
      </c>
      <c r="P96" s="140">
        <v>16.518171639868264</v>
      </c>
    </row>
    <row r="97" spans="15:16" ht="13.5" x14ac:dyDescent="0.25">
      <c r="O97" s="122">
        <v>13.8</v>
      </c>
      <c r="P97" s="140">
        <v>12.914201111614561</v>
      </c>
    </row>
    <row r="98" spans="15:16" ht="13.5" x14ac:dyDescent="0.25">
      <c r="O98" s="122">
        <v>13.8</v>
      </c>
      <c r="P98" s="140">
        <v>13.457431666727679</v>
      </c>
    </row>
    <row r="99" spans="15:16" ht="13.5" x14ac:dyDescent="0.25">
      <c r="O99" s="122">
        <v>10</v>
      </c>
      <c r="P99" s="140">
        <v>17.70980134348487</v>
      </c>
    </row>
    <row r="100" spans="15:16" ht="13.5" x14ac:dyDescent="0.25">
      <c r="O100" s="122">
        <v>8.9</v>
      </c>
      <c r="P100" s="140">
        <v>21.295822839637331</v>
      </c>
    </row>
    <row r="101" spans="15:16" ht="13.5" x14ac:dyDescent="0.25">
      <c r="O101" s="122">
        <v>8.8000000000000007</v>
      </c>
      <c r="P101" s="140">
        <v>20.281092485942622</v>
      </c>
    </row>
    <row r="102" spans="15:16" ht="13.5" x14ac:dyDescent="0.25">
      <c r="O102" s="122">
        <v>5.8</v>
      </c>
      <c r="P102" s="140">
        <v>22.841812004851782</v>
      </c>
    </row>
    <row r="103" spans="15:16" ht="13.5" x14ac:dyDescent="0.25">
      <c r="O103" s="122">
        <v>6.8</v>
      </c>
      <c r="P103" s="140">
        <v>23.66037906068787</v>
      </c>
    </row>
    <row r="104" spans="15:16" ht="13.5" x14ac:dyDescent="0.25">
      <c r="O104" s="122">
        <v>9.6999999999999993</v>
      </c>
      <c r="P104" s="140">
        <v>18.723522495456784</v>
      </c>
    </row>
    <row r="105" spans="15:16" ht="13.5" x14ac:dyDescent="0.25">
      <c r="O105" s="122">
        <v>10.4</v>
      </c>
      <c r="P105" s="140">
        <v>16.883420269237998</v>
      </c>
    </row>
    <row r="106" spans="15:16" ht="13.5" x14ac:dyDescent="0.25">
      <c r="O106" s="122">
        <v>13.1</v>
      </c>
      <c r="P106" s="140">
        <v>17.238490687665731</v>
      </c>
    </row>
    <row r="107" spans="15:16" ht="13.5" x14ac:dyDescent="0.25">
      <c r="O107" s="122">
        <v>6.9</v>
      </c>
      <c r="P107" s="140">
        <v>21.296070309897861</v>
      </c>
    </row>
    <row r="108" spans="15:16" ht="13.5" x14ac:dyDescent="0.25">
      <c r="O108" s="122">
        <v>9.1</v>
      </c>
      <c r="P108" s="140">
        <v>21.688678214946329</v>
      </c>
    </row>
    <row r="109" spans="15:16" ht="13.5" x14ac:dyDescent="0.25">
      <c r="O109" s="122">
        <v>7.7</v>
      </c>
      <c r="P109" s="140">
        <v>21.318256526473569</v>
      </c>
    </row>
    <row r="110" spans="15:16" ht="13.5" x14ac:dyDescent="0.25">
      <c r="O110" s="122">
        <v>7.9</v>
      </c>
      <c r="P110" s="140">
        <v>17.983224821988607</v>
      </c>
    </row>
    <row r="111" spans="15:16" ht="13.5" x14ac:dyDescent="0.25">
      <c r="O111" s="122">
        <v>9.1999999999999993</v>
      </c>
      <c r="P111" s="140">
        <v>17.860398645893518</v>
      </c>
    </row>
    <row r="112" spans="15:16" ht="13.5" x14ac:dyDescent="0.25">
      <c r="O112" s="122">
        <v>5.0999999999999996</v>
      </c>
      <c r="P112" s="140">
        <v>18.789179473807486</v>
      </c>
    </row>
    <row r="113" spans="15:16" ht="13.5" x14ac:dyDescent="0.25">
      <c r="O113" s="122">
        <v>3.6</v>
      </c>
      <c r="P113" s="140">
        <v>23.103981873457638</v>
      </c>
    </row>
    <row r="114" spans="15:16" ht="13.5" x14ac:dyDescent="0.25">
      <c r="O114" s="122">
        <v>2.2000000000000002</v>
      </c>
      <c r="P114" s="140">
        <v>27.908104990849438</v>
      </c>
    </row>
    <row r="115" spans="15:16" ht="13.5" x14ac:dyDescent="0.25">
      <c r="O115" s="122">
        <v>1</v>
      </c>
      <c r="P115" s="140">
        <v>31.21254607184461</v>
      </c>
    </row>
    <row r="116" spans="15:16" ht="13.5" x14ac:dyDescent="0.25">
      <c r="O116" s="122">
        <v>1.1000000000000001</v>
      </c>
      <c r="P116" s="140">
        <v>31.528864331500799</v>
      </c>
    </row>
    <row r="117" spans="15:16" ht="13.5" x14ac:dyDescent="0.25">
      <c r="O117" s="122">
        <v>6.4</v>
      </c>
      <c r="P117" s="140">
        <v>26.065586409361732</v>
      </c>
    </row>
    <row r="118" spans="15:16" ht="13.5" x14ac:dyDescent="0.25">
      <c r="O118" s="122">
        <v>5.7</v>
      </c>
      <c r="P118" s="140">
        <v>23.231177674813942</v>
      </c>
    </row>
    <row r="119" spans="15:16" ht="13.5" x14ac:dyDescent="0.25">
      <c r="O119" s="122">
        <v>4.3</v>
      </c>
      <c r="P119" s="140">
        <v>24.352728864271263</v>
      </c>
    </row>
    <row r="120" spans="15:16" ht="13.5" x14ac:dyDescent="0.25">
      <c r="O120" s="122">
        <v>7.3</v>
      </c>
      <c r="P120" s="140">
        <v>22.983716437019705</v>
      </c>
    </row>
    <row r="121" spans="15:16" ht="13.5" x14ac:dyDescent="0.25">
      <c r="O121" s="122">
        <v>9.3000000000000007</v>
      </c>
      <c r="P121" s="140">
        <v>22.366003239632384</v>
      </c>
    </row>
    <row r="122" spans="15:16" ht="13.5" x14ac:dyDescent="0.25">
      <c r="O122" s="122">
        <v>3.5</v>
      </c>
      <c r="P122" s="140">
        <v>28.468413507886215</v>
      </c>
    </row>
    <row r="123" spans="15:16" ht="13.5" x14ac:dyDescent="0.25">
      <c r="O123" s="122">
        <v>4.3</v>
      </c>
      <c r="P123" s="140">
        <v>29.068711609433826</v>
      </c>
    </row>
    <row r="124" spans="15:16" ht="13.5" x14ac:dyDescent="0.25">
      <c r="O124" s="122">
        <v>3.3</v>
      </c>
      <c r="P124" s="140">
        <v>27.464888840120111</v>
      </c>
    </row>
    <row r="125" spans="15:16" ht="13.5" x14ac:dyDescent="0.25">
      <c r="O125" s="122">
        <v>6.4</v>
      </c>
      <c r="P125" s="140">
        <v>21.44448766540301</v>
      </c>
    </row>
    <row r="126" spans="15:16" ht="13.5" x14ac:dyDescent="0.25">
      <c r="O126" s="122">
        <v>8.4</v>
      </c>
      <c r="P126" s="140">
        <v>18.809671955299258</v>
      </c>
    </row>
    <row r="127" spans="15:16" ht="13.5" x14ac:dyDescent="0.25">
      <c r="O127" s="122">
        <v>11</v>
      </c>
      <c r="P127" s="140">
        <v>17.992894749548793</v>
      </c>
    </row>
    <row r="128" spans="15:16" ht="13.5" x14ac:dyDescent="0.25">
      <c r="O128" s="122">
        <v>8.1999999999999993</v>
      </c>
      <c r="P128" s="140">
        <v>20.697542704167834</v>
      </c>
    </row>
    <row r="129" spans="15:16" ht="13.5" x14ac:dyDescent="0.25">
      <c r="O129" s="122">
        <v>11.4</v>
      </c>
      <c r="P129" s="140">
        <v>18.575012491982854</v>
      </c>
    </row>
    <row r="130" spans="15:16" ht="13.5" x14ac:dyDescent="0.25">
      <c r="O130" s="122">
        <v>11</v>
      </c>
      <c r="P130" s="140">
        <v>18.143586664798708</v>
      </c>
    </row>
    <row r="131" spans="15:16" ht="13.5" x14ac:dyDescent="0.25">
      <c r="O131" s="122">
        <v>10.7</v>
      </c>
      <c r="P131" s="140">
        <v>17.552941743489011</v>
      </c>
    </row>
    <row r="132" spans="15:16" ht="13.5" x14ac:dyDescent="0.25">
      <c r="O132" s="122">
        <v>13</v>
      </c>
      <c r="P132" s="140">
        <v>13.886366246443469</v>
      </c>
    </row>
    <row r="133" spans="15:16" ht="13.5" x14ac:dyDescent="0.25">
      <c r="O133" s="122">
        <v>11.7</v>
      </c>
      <c r="P133" s="140">
        <v>13.458082547416897</v>
      </c>
    </row>
    <row r="134" spans="15:16" ht="13.5" x14ac:dyDescent="0.25">
      <c r="O134" s="122">
        <v>9.8000000000000007</v>
      </c>
      <c r="P134" s="140">
        <v>15.701267321850901</v>
      </c>
    </row>
    <row r="135" spans="15:16" ht="13.5" x14ac:dyDescent="0.25">
      <c r="O135" s="122">
        <v>3.6</v>
      </c>
      <c r="P135" s="140">
        <v>22.468749241411775</v>
      </c>
    </row>
    <row r="136" spans="15:16" ht="13.5" x14ac:dyDescent="0.25">
      <c r="O136" s="122">
        <v>7.1</v>
      </c>
      <c r="P136" s="140">
        <v>20.237090126048571</v>
      </c>
    </row>
    <row r="137" spans="15:16" ht="13.5" x14ac:dyDescent="0.25">
      <c r="O137" s="122">
        <v>13.3</v>
      </c>
      <c r="P137" s="140">
        <v>16.401659861326927</v>
      </c>
    </row>
    <row r="138" spans="15:16" ht="13.5" x14ac:dyDescent="0.25">
      <c r="O138" s="122">
        <v>14.6</v>
      </c>
      <c r="P138" s="140">
        <v>13.817556124463705</v>
      </c>
    </row>
    <row r="139" spans="15:16" ht="13.5" x14ac:dyDescent="0.25">
      <c r="O139" s="122">
        <v>14.1</v>
      </c>
      <c r="P139" s="140">
        <v>11.830210394278238</v>
      </c>
    </row>
    <row r="140" spans="15:16" ht="13.5" x14ac:dyDescent="0.25">
      <c r="O140" s="122">
        <v>14.3</v>
      </c>
      <c r="P140" s="140">
        <v>11.768947542888734</v>
      </c>
    </row>
    <row r="141" spans="15:16" ht="13.5" x14ac:dyDescent="0.25">
      <c r="O141" s="122">
        <v>14.2</v>
      </c>
      <c r="P141" s="140">
        <v>13.341338742040787</v>
      </c>
    </row>
    <row r="142" spans="15:16" ht="13.5" x14ac:dyDescent="0.25">
      <c r="O142" s="122">
        <v>15.4</v>
      </c>
      <c r="P142" s="140">
        <v>12.75162610753036</v>
      </c>
    </row>
    <row r="143" spans="15:16" ht="13.5" x14ac:dyDescent="0.25">
      <c r="O143" s="122">
        <v>16.399999999999999</v>
      </c>
      <c r="P143" s="140">
        <v>12.254045126981016</v>
      </c>
    </row>
    <row r="144" spans="15:16" ht="13.5" x14ac:dyDescent="0.25">
      <c r="O144" s="122">
        <v>18.7</v>
      </c>
      <c r="P144" s="140">
        <v>11.677782663225351</v>
      </c>
    </row>
    <row r="145" spans="15:16" ht="13.5" x14ac:dyDescent="0.25">
      <c r="O145" s="122">
        <v>19.5</v>
      </c>
      <c r="P145" s="140">
        <v>10.617689749692408</v>
      </c>
    </row>
    <row r="146" spans="15:16" ht="13.5" x14ac:dyDescent="0.25">
      <c r="O146" s="122">
        <v>13.4</v>
      </c>
      <c r="P146" s="140">
        <v>9.7834775951259179</v>
      </c>
    </row>
    <row r="147" spans="15:16" ht="13.5" x14ac:dyDescent="0.25">
      <c r="O147" s="122">
        <v>14.1</v>
      </c>
      <c r="P147" s="140">
        <v>9.9670306089681642</v>
      </c>
    </row>
    <row r="148" spans="15:16" ht="13.5" x14ac:dyDescent="0.25">
      <c r="O148" s="122">
        <v>15</v>
      </c>
      <c r="P148" s="140">
        <v>11.651360758985636</v>
      </c>
    </row>
    <row r="149" spans="15:16" ht="13.5" x14ac:dyDescent="0.25">
      <c r="O149" s="122">
        <v>16.899999999999999</v>
      </c>
      <c r="P149" s="140">
        <v>11.459481550891937</v>
      </c>
    </row>
    <row r="150" spans="15:16" ht="13.5" x14ac:dyDescent="0.25">
      <c r="O150" s="122">
        <v>12.5</v>
      </c>
      <c r="P150" s="140">
        <v>12.175376968548306</v>
      </c>
    </row>
    <row r="151" spans="15:16" ht="13.5" x14ac:dyDescent="0.25">
      <c r="O151" s="122">
        <v>12.6</v>
      </c>
      <c r="P151" s="140">
        <v>12.449983040729547</v>
      </c>
    </row>
    <row r="152" spans="15:16" ht="13.5" x14ac:dyDescent="0.25">
      <c r="O152" s="122">
        <v>15.9</v>
      </c>
      <c r="P152" s="140">
        <v>11.295351348962145</v>
      </c>
    </row>
    <row r="153" spans="15:16" ht="13.5" x14ac:dyDescent="0.25">
      <c r="O153" s="122">
        <v>17.100000000000001</v>
      </c>
      <c r="P153" s="140">
        <v>9.4462637866360808</v>
      </c>
    </row>
    <row r="154" spans="15:16" ht="13.5" x14ac:dyDescent="0.25">
      <c r="O154" s="122">
        <v>18.7</v>
      </c>
      <c r="P154" s="140">
        <v>9.3971368295736859</v>
      </c>
    </row>
    <row r="155" spans="15:16" ht="13.5" x14ac:dyDescent="0.25">
      <c r="O155" s="122">
        <v>21.4</v>
      </c>
      <c r="P155" s="140">
        <v>13.001246625629593</v>
      </c>
    </row>
    <row r="156" spans="15:16" ht="13.5" x14ac:dyDescent="0.25">
      <c r="O156" s="122">
        <v>21.6</v>
      </c>
      <c r="P156" s="140">
        <v>10.825032297585738</v>
      </c>
    </row>
    <row r="157" spans="15:16" ht="13.5" x14ac:dyDescent="0.25">
      <c r="O157" s="122">
        <v>18.5</v>
      </c>
      <c r="P157" s="140">
        <v>11.119589962580726</v>
      </c>
    </row>
    <row r="158" spans="15:16" ht="13.5" x14ac:dyDescent="0.25">
      <c r="O158" s="122">
        <v>17</v>
      </c>
      <c r="P158" s="140">
        <v>12.894997852462319</v>
      </c>
    </row>
    <row r="159" spans="15:16" ht="13.5" x14ac:dyDescent="0.25">
      <c r="O159" s="122">
        <v>18.3</v>
      </c>
      <c r="P159" s="140">
        <v>10.395611657203151</v>
      </c>
    </row>
    <row r="160" spans="15:16" ht="13.5" x14ac:dyDescent="0.25">
      <c r="O160" s="122">
        <v>20.2</v>
      </c>
      <c r="P160" s="140">
        <v>8.685953631103045</v>
      </c>
    </row>
    <row r="161" spans="15:16" ht="13.5" x14ac:dyDescent="0.25">
      <c r="O161" s="122">
        <v>16.2</v>
      </c>
      <c r="P161" s="140">
        <v>9.2819326402634719</v>
      </c>
    </row>
    <row r="162" spans="15:16" ht="13.5" x14ac:dyDescent="0.25">
      <c r="O162" s="122">
        <v>16.8</v>
      </c>
      <c r="P162" s="140">
        <v>11.587661491430966</v>
      </c>
    </row>
    <row r="163" spans="15:16" ht="13.5" x14ac:dyDescent="0.25">
      <c r="O163" s="122">
        <v>16.899999999999999</v>
      </c>
      <c r="P163" s="140">
        <v>13.42771364330226</v>
      </c>
    </row>
    <row r="164" spans="15:16" ht="13.5" x14ac:dyDescent="0.25">
      <c r="O164" s="122">
        <v>12.3</v>
      </c>
      <c r="P164" s="140">
        <v>13.308588433917036</v>
      </c>
    </row>
    <row r="165" spans="15:16" ht="13.5" x14ac:dyDescent="0.25">
      <c r="O165" s="122">
        <v>15.1</v>
      </c>
      <c r="P165" s="140">
        <v>11.427617473240009</v>
      </c>
    </row>
    <row r="166" spans="15:16" ht="13.5" x14ac:dyDescent="0.25">
      <c r="O166" s="122">
        <v>19.399999999999999</v>
      </c>
      <c r="P166" s="140">
        <v>10.548668791561893</v>
      </c>
    </row>
    <row r="167" spans="15:16" ht="13.5" x14ac:dyDescent="0.25">
      <c r="O167" s="122">
        <v>15.7</v>
      </c>
      <c r="P167" s="140">
        <v>9.1252500024944556</v>
      </c>
    </row>
    <row r="168" spans="15:16" ht="13.5" x14ac:dyDescent="0.25">
      <c r="O168" s="122">
        <v>18.7</v>
      </c>
      <c r="P168" s="140">
        <v>8.9746613396824788</v>
      </c>
    </row>
    <row r="169" spans="15:16" ht="13.5" x14ac:dyDescent="0.25">
      <c r="O169" s="122">
        <v>20.399999999999999</v>
      </c>
      <c r="P169" s="140">
        <v>11.380389602892727</v>
      </c>
    </row>
    <row r="170" spans="15:16" ht="13.5" x14ac:dyDescent="0.25">
      <c r="O170" s="122">
        <v>16.5</v>
      </c>
      <c r="P170" s="140">
        <v>11.050849011276252</v>
      </c>
    </row>
    <row r="171" spans="15:16" ht="13.5" x14ac:dyDescent="0.25">
      <c r="O171" s="122">
        <v>16.7</v>
      </c>
      <c r="P171" s="140">
        <v>13.277974543709876</v>
      </c>
    </row>
    <row r="172" spans="15:16" ht="13.5" x14ac:dyDescent="0.25">
      <c r="O172" s="122">
        <v>19.5</v>
      </c>
      <c r="P172" s="140">
        <v>10.63268325971217</v>
      </c>
    </row>
    <row r="173" spans="15:16" ht="13.5" x14ac:dyDescent="0.25">
      <c r="O173" s="122">
        <v>16.600000000000001</v>
      </c>
      <c r="P173" s="140">
        <v>10.260330099660406</v>
      </c>
    </row>
    <row r="174" spans="15:16" ht="13.5" x14ac:dyDescent="0.25">
      <c r="O174" s="122">
        <v>14.1</v>
      </c>
      <c r="P174" s="140">
        <v>9.1461463347856231</v>
      </c>
    </row>
    <row r="175" spans="15:16" ht="13.5" x14ac:dyDescent="0.25">
      <c r="O175" s="122">
        <v>17.2</v>
      </c>
      <c r="P175" s="140">
        <v>9.4417594617185596</v>
      </c>
    </row>
    <row r="176" spans="15:16" ht="13.5" x14ac:dyDescent="0.25">
      <c r="O176" s="122">
        <v>20.7</v>
      </c>
      <c r="P176" s="140">
        <v>13.748361637102519</v>
      </c>
    </row>
    <row r="177" spans="15:16" ht="13.5" x14ac:dyDescent="0.25">
      <c r="O177" s="122">
        <v>23.7</v>
      </c>
      <c r="P177" s="140">
        <v>13.637896607876918</v>
      </c>
    </row>
    <row r="178" spans="15:16" ht="13.5" x14ac:dyDescent="0.25">
      <c r="O178" s="122">
        <v>21.1</v>
      </c>
      <c r="P178" s="140">
        <v>13.399146208116164</v>
      </c>
    </row>
    <row r="179" spans="15:16" ht="13.5" x14ac:dyDescent="0.25">
      <c r="O179" s="122">
        <v>22.9</v>
      </c>
      <c r="P179" s="140">
        <v>13.059180659753872</v>
      </c>
    </row>
    <row r="180" spans="15:16" ht="13.5" x14ac:dyDescent="0.25">
      <c r="O180" s="122">
        <v>19.7</v>
      </c>
      <c r="P180" s="140">
        <v>12.184046438710272</v>
      </c>
    </row>
    <row r="181" spans="15:16" ht="13.5" x14ac:dyDescent="0.25">
      <c r="O181" s="122">
        <v>21.4</v>
      </c>
      <c r="P181" s="140">
        <v>8.2877401260625394</v>
      </c>
    </row>
    <row r="182" spans="15:16" ht="13.5" x14ac:dyDescent="0.25">
      <c r="O182" s="122">
        <v>20.6</v>
      </c>
      <c r="P182" s="140">
        <v>8.6595105075861891</v>
      </c>
    </row>
    <row r="183" spans="15:16" ht="13.5" x14ac:dyDescent="0.25">
      <c r="O183" s="122">
        <v>20.100000000000001</v>
      </c>
      <c r="P183" s="140">
        <v>12.599378193209468</v>
      </c>
    </row>
    <row r="184" spans="15:16" ht="13.5" x14ac:dyDescent="0.25">
      <c r="O184" s="122">
        <v>19.3</v>
      </c>
      <c r="P184" s="140">
        <v>13.754760822558547</v>
      </c>
    </row>
    <row r="185" spans="15:16" ht="13.5" x14ac:dyDescent="0.25">
      <c r="O185" s="122">
        <v>22</v>
      </c>
      <c r="P185" s="140">
        <v>12.634599281104569</v>
      </c>
    </row>
    <row r="186" spans="15:16" ht="13.5" x14ac:dyDescent="0.25">
      <c r="O186" s="122">
        <v>16.899999999999999</v>
      </c>
      <c r="P186" s="140">
        <v>12.509221475632318</v>
      </c>
    </row>
    <row r="187" spans="15:16" ht="13.5" x14ac:dyDescent="0.25">
      <c r="O187" s="122">
        <v>17.100000000000001</v>
      </c>
      <c r="P187" s="140">
        <v>11.850745658989343</v>
      </c>
    </row>
    <row r="188" spans="15:16" ht="13.5" x14ac:dyDescent="0.25">
      <c r="O188" s="122">
        <v>17</v>
      </c>
      <c r="P188" s="140">
        <v>8.4923245599821922</v>
      </c>
    </row>
    <row r="189" spans="15:16" ht="13.5" x14ac:dyDescent="0.25">
      <c r="O189" s="122">
        <v>17</v>
      </c>
      <c r="P189" s="140">
        <v>8.6999870429229649</v>
      </c>
    </row>
    <row r="190" spans="15:16" ht="13.5" x14ac:dyDescent="0.25">
      <c r="O190" s="122">
        <v>16.399999999999999</v>
      </c>
      <c r="P190" s="140">
        <v>11.975166323627022</v>
      </c>
    </row>
    <row r="191" spans="15:16" ht="13.5" x14ac:dyDescent="0.25">
      <c r="O191" s="122">
        <v>17.399999999999999</v>
      </c>
      <c r="P191" s="140">
        <v>12.837844166041696</v>
      </c>
    </row>
    <row r="192" spans="15:16" ht="13.5" x14ac:dyDescent="0.25">
      <c r="O192" s="122">
        <v>19.7</v>
      </c>
      <c r="P192" s="140">
        <v>11.719454784412696</v>
      </c>
    </row>
    <row r="193" spans="15:16" ht="13.5" x14ac:dyDescent="0.25">
      <c r="O193" s="122">
        <v>19.899999999999999</v>
      </c>
      <c r="P193" s="140">
        <v>10.985650478663215</v>
      </c>
    </row>
    <row r="194" spans="15:16" ht="13.5" x14ac:dyDescent="0.25">
      <c r="O194" s="122">
        <v>20.5</v>
      </c>
      <c r="P194" s="140">
        <v>10.862728898296794</v>
      </c>
    </row>
    <row r="195" spans="15:16" ht="13.5" x14ac:dyDescent="0.25">
      <c r="O195" s="122">
        <v>21.2</v>
      </c>
      <c r="P195" s="140">
        <v>8.1273028017103908</v>
      </c>
    </row>
    <row r="196" spans="15:16" ht="13.5" x14ac:dyDescent="0.25">
      <c r="O196" s="122">
        <v>22</v>
      </c>
      <c r="P196" s="140">
        <v>8.6299821589125951</v>
      </c>
    </row>
    <row r="197" spans="15:16" ht="13.5" x14ac:dyDescent="0.25">
      <c r="O197" s="122">
        <v>22.3</v>
      </c>
      <c r="P197" s="140">
        <v>12.911103577757618</v>
      </c>
    </row>
    <row r="198" spans="15:16" ht="13.5" x14ac:dyDescent="0.25">
      <c r="O198" s="122">
        <v>18.100000000000001</v>
      </c>
      <c r="P198" s="140">
        <v>13.463015474328893</v>
      </c>
    </row>
    <row r="199" spans="15:16" ht="13.5" x14ac:dyDescent="0.25">
      <c r="O199" s="122">
        <v>18.899999999999999</v>
      </c>
      <c r="P199" s="140">
        <v>13.700790340720157</v>
      </c>
    </row>
    <row r="200" spans="15:16" ht="13.5" x14ac:dyDescent="0.25">
      <c r="O200" s="122">
        <v>13.8</v>
      </c>
      <c r="P200" s="140">
        <v>14.139373374500213</v>
      </c>
    </row>
    <row r="201" spans="15:16" ht="13.5" x14ac:dyDescent="0.25">
      <c r="O201" s="122">
        <v>14.5</v>
      </c>
      <c r="P201" s="140">
        <v>12.9514906246325</v>
      </c>
    </row>
    <row r="202" spans="15:16" ht="13.5" x14ac:dyDescent="0.25">
      <c r="O202" s="122">
        <v>13.5</v>
      </c>
      <c r="P202" s="140">
        <v>9.436131689998053</v>
      </c>
    </row>
    <row r="203" spans="15:16" ht="13.5" x14ac:dyDescent="0.25">
      <c r="O203" s="122">
        <v>17.3</v>
      </c>
      <c r="P203" s="140">
        <v>9.5948664163565347</v>
      </c>
    </row>
    <row r="204" spans="15:16" ht="13.5" x14ac:dyDescent="0.25">
      <c r="O204" s="122">
        <v>19.100000000000001</v>
      </c>
      <c r="P204" s="140">
        <v>13.526585099363103</v>
      </c>
    </row>
    <row r="205" spans="15:16" ht="13.5" x14ac:dyDescent="0.25">
      <c r="O205" s="122">
        <v>20.9</v>
      </c>
      <c r="P205" s="140">
        <v>13.589649273371254</v>
      </c>
    </row>
    <row r="206" spans="15:16" ht="13.5" x14ac:dyDescent="0.25">
      <c r="O206" s="122">
        <v>22.4</v>
      </c>
      <c r="P206" s="140">
        <v>13.442233684317657</v>
      </c>
    </row>
    <row r="207" spans="15:16" ht="13.5" x14ac:dyDescent="0.25">
      <c r="O207" s="122">
        <v>22.2</v>
      </c>
      <c r="P207" s="140">
        <v>13.078955356317676</v>
      </c>
    </row>
    <row r="208" spans="15:16" ht="13.5" x14ac:dyDescent="0.25">
      <c r="O208" s="122">
        <v>20.8</v>
      </c>
      <c r="P208" s="140">
        <v>11.908070923925022</v>
      </c>
    </row>
    <row r="209" spans="15:16" ht="13.5" x14ac:dyDescent="0.25">
      <c r="O209" s="122">
        <v>21.4</v>
      </c>
      <c r="P209" s="140">
        <v>8.3127056014831187</v>
      </c>
    </row>
    <row r="210" spans="15:16" ht="13.5" x14ac:dyDescent="0.25">
      <c r="O210" s="122">
        <v>19.2</v>
      </c>
      <c r="P210" s="140">
        <v>8.6258487084508069</v>
      </c>
    </row>
    <row r="211" spans="15:16" ht="13.5" x14ac:dyDescent="0.25">
      <c r="O211" s="122">
        <v>16.2</v>
      </c>
      <c r="P211" s="140">
        <v>12.112596664937866</v>
      </c>
    </row>
    <row r="212" spans="15:16" ht="13.5" x14ac:dyDescent="0.25">
      <c r="O212" s="122">
        <v>14.7</v>
      </c>
      <c r="P212" s="140">
        <v>12.051612855629569</v>
      </c>
    </row>
    <row r="213" spans="15:16" ht="13.5" x14ac:dyDescent="0.25">
      <c r="O213" s="122">
        <v>15.1</v>
      </c>
      <c r="P213" s="140">
        <v>12.240118610727617</v>
      </c>
    </row>
    <row r="214" spans="15:16" ht="13.5" x14ac:dyDescent="0.25">
      <c r="O214" s="122">
        <v>16</v>
      </c>
      <c r="P214" s="140">
        <v>12.11544366179905</v>
      </c>
    </row>
    <row r="215" spans="15:16" ht="13.5" x14ac:dyDescent="0.25">
      <c r="O215" s="122">
        <v>17.5</v>
      </c>
      <c r="P215" s="140">
        <v>11.101876763845752</v>
      </c>
    </row>
    <row r="216" spans="15:16" ht="13.5" x14ac:dyDescent="0.25">
      <c r="O216" s="122">
        <v>19.5</v>
      </c>
      <c r="P216" s="140">
        <v>7.8055585825826057</v>
      </c>
    </row>
    <row r="217" spans="15:16" ht="13.5" x14ac:dyDescent="0.25">
      <c r="O217" s="122">
        <v>23.1</v>
      </c>
      <c r="P217" s="140">
        <v>7.8980797290159845</v>
      </c>
    </row>
    <row r="218" spans="15:16" ht="13.5" x14ac:dyDescent="0.25">
      <c r="O218" s="122">
        <v>24.2</v>
      </c>
      <c r="P218" s="140">
        <v>10.963145171143411</v>
      </c>
    </row>
    <row r="219" spans="15:16" ht="13.5" x14ac:dyDescent="0.25">
      <c r="O219" s="122">
        <v>27.2</v>
      </c>
      <c r="P219" s="140">
        <v>10.017272561686079</v>
      </c>
    </row>
    <row r="220" spans="15:16" ht="13.5" x14ac:dyDescent="0.25">
      <c r="O220" s="122">
        <v>23.3</v>
      </c>
      <c r="P220" s="140">
        <v>10.260174376416341</v>
      </c>
    </row>
    <row r="221" spans="15:16" ht="13.5" x14ac:dyDescent="0.25">
      <c r="O221" s="122">
        <v>22.5</v>
      </c>
      <c r="P221" s="140">
        <v>11.500912013198869</v>
      </c>
    </row>
    <row r="222" spans="15:16" ht="13.5" x14ac:dyDescent="0.25">
      <c r="O222" s="122">
        <v>22.2</v>
      </c>
      <c r="P222" s="140">
        <v>9.2212674996349122</v>
      </c>
    </row>
    <row r="223" spans="15:16" ht="13.5" x14ac:dyDescent="0.25">
      <c r="O223" s="122">
        <v>22.7</v>
      </c>
      <c r="P223" s="140">
        <v>7.2249207554083377</v>
      </c>
    </row>
    <row r="224" spans="15:16" ht="13.5" x14ac:dyDescent="0.25">
      <c r="O224" s="122">
        <v>17.399999999999999</v>
      </c>
      <c r="P224" s="140">
        <v>7.8473610822540545</v>
      </c>
    </row>
    <row r="225" spans="15:16" ht="13.5" x14ac:dyDescent="0.25">
      <c r="O225" s="122">
        <v>17.5</v>
      </c>
      <c r="P225" s="140">
        <v>10.724974748353068</v>
      </c>
    </row>
    <row r="226" spans="15:16" ht="13.5" x14ac:dyDescent="0.25">
      <c r="O226" s="122">
        <v>19.8</v>
      </c>
      <c r="P226" s="140">
        <v>10.316164089873606</v>
      </c>
    </row>
    <row r="227" spans="15:16" ht="13.5" x14ac:dyDescent="0.25">
      <c r="O227" s="122">
        <v>21.9</v>
      </c>
      <c r="P227" s="140">
        <v>11.802558257279822</v>
      </c>
    </row>
    <row r="228" spans="15:16" ht="13.5" x14ac:dyDescent="0.25">
      <c r="O228" s="122">
        <v>22.1</v>
      </c>
      <c r="P228" s="140">
        <v>11.601295377692898</v>
      </c>
    </row>
    <row r="229" spans="15:16" ht="13.5" x14ac:dyDescent="0.25">
      <c r="O229" s="122">
        <v>16.899999999999999</v>
      </c>
      <c r="P229" s="140">
        <v>11.321315716472782</v>
      </c>
    </row>
    <row r="230" spans="15:16" ht="13.5" x14ac:dyDescent="0.25">
      <c r="O230" s="122">
        <v>15</v>
      </c>
      <c r="P230" s="140">
        <v>8.2210754168758129</v>
      </c>
    </row>
    <row r="231" spans="15:16" ht="13.5" x14ac:dyDescent="0.25">
      <c r="O231" s="122">
        <v>16.8</v>
      </c>
      <c r="P231" s="140">
        <v>8.5554767040879014</v>
      </c>
    </row>
    <row r="232" spans="15:16" ht="13.5" x14ac:dyDescent="0.25">
      <c r="O232" s="122">
        <v>17.600000000000001</v>
      </c>
      <c r="P232" s="140">
        <v>10.216131915738924</v>
      </c>
    </row>
    <row r="233" spans="15:16" ht="13.5" x14ac:dyDescent="0.25">
      <c r="O233" s="122">
        <v>20.399999999999999</v>
      </c>
      <c r="P233" s="140">
        <v>10.233642235552193</v>
      </c>
    </row>
    <row r="234" spans="15:16" ht="13.5" x14ac:dyDescent="0.25">
      <c r="O234" s="122">
        <v>19</v>
      </c>
      <c r="P234" s="140">
        <v>12.369189151144367</v>
      </c>
    </row>
    <row r="235" spans="15:16" ht="13.5" x14ac:dyDescent="0.25">
      <c r="O235" s="122">
        <v>20.100000000000001</v>
      </c>
      <c r="P235" s="140">
        <v>10.333725730133134</v>
      </c>
    </row>
    <row r="236" spans="15:16" ht="13.5" x14ac:dyDescent="0.25">
      <c r="O236" s="122">
        <v>23.2</v>
      </c>
      <c r="P236" s="140">
        <v>9.5602862531230866</v>
      </c>
    </row>
    <row r="237" spans="15:16" ht="13.5" x14ac:dyDescent="0.25">
      <c r="O237" s="122">
        <v>16.7</v>
      </c>
      <c r="P237" s="140">
        <v>8.4374634255367127</v>
      </c>
    </row>
    <row r="238" spans="15:16" ht="13.5" x14ac:dyDescent="0.25">
      <c r="O238" s="122">
        <v>14.7</v>
      </c>
      <c r="P238" s="140">
        <v>8.9864858042567661</v>
      </c>
    </row>
    <row r="239" spans="15:16" ht="13.5" x14ac:dyDescent="0.25">
      <c r="O239" s="122">
        <v>13.7</v>
      </c>
      <c r="P239" s="140">
        <v>10.92195510743127</v>
      </c>
    </row>
    <row r="240" spans="15:16" ht="13.5" x14ac:dyDescent="0.25">
      <c r="O240" s="122">
        <v>13.3</v>
      </c>
      <c r="P240" s="140">
        <v>13.266144022755586</v>
      </c>
    </row>
    <row r="241" spans="15:16" ht="13.5" x14ac:dyDescent="0.25">
      <c r="O241" s="122">
        <v>13.2</v>
      </c>
      <c r="P241" s="140">
        <v>13.419884103970487</v>
      </c>
    </row>
    <row r="242" spans="15:16" ht="13.5" x14ac:dyDescent="0.25">
      <c r="O242" s="122">
        <v>18.2</v>
      </c>
      <c r="P242" s="140">
        <v>11.048714274751632</v>
      </c>
    </row>
    <row r="243" spans="15:16" ht="13.5" x14ac:dyDescent="0.25">
      <c r="O243" s="122">
        <v>20.100000000000001</v>
      </c>
      <c r="P243" s="140">
        <v>11.72660710698783</v>
      </c>
    </row>
    <row r="244" spans="15:16" ht="13.5" x14ac:dyDescent="0.25">
      <c r="O244" s="122">
        <v>21.3</v>
      </c>
      <c r="P244" s="140">
        <v>8.0969067949212601</v>
      </c>
    </row>
    <row r="245" spans="15:16" ht="13.5" x14ac:dyDescent="0.25">
      <c r="O245" s="122">
        <v>19.399999999999999</v>
      </c>
      <c r="P245" s="140">
        <v>8.6290083450131991</v>
      </c>
    </row>
    <row r="246" spans="15:16" ht="13.5" x14ac:dyDescent="0.25">
      <c r="O246" s="122">
        <v>16.3</v>
      </c>
      <c r="P246" s="140">
        <v>12.386322400730371</v>
      </c>
    </row>
    <row r="247" spans="15:16" ht="13.5" x14ac:dyDescent="0.25">
      <c r="O247" s="122">
        <v>17</v>
      </c>
      <c r="P247" s="140">
        <v>12.801624132128445</v>
      </c>
    </row>
    <row r="248" spans="15:16" ht="13.5" x14ac:dyDescent="0.25">
      <c r="O248" s="122">
        <v>20</v>
      </c>
      <c r="P248" s="140">
        <v>12.436900608248957</v>
      </c>
    </row>
    <row r="249" spans="15:16" ht="13.5" x14ac:dyDescent="0.25">
      <c r="O249" s="122">
        <v>20.3</v>
      </c>
      <c r="P249" s="140">
        <v>12.370481704836488</v>
      </c>
    </row>
    <row r="250" spans="15:16" ht="13.5" x14ac:dyDescent="0.25">
      <c r="O250" s="122">
        <v>13</v>
      </c>
      <c r="P250" s="140">
        <v>12.196933598065904</v>
      </c>
    </row>
    <row r="251" spans="15:16" ht="13.5" x14ac:dyDescent="0.25">
      <c r="O251" s="122">
        <v>12.1</v>
      </c>
      <c r="P251" s="140">
        <v>9.0461063131957058</v>
      </c>
    </row>
    <row r="252" spans="15:16" ht="13.5" x14ac:dyDescent="0.25">
      <c r="O252" s="122">
        <v>11.4</v>
      </c>
      <c r="P252" s="140">
        <v>10.287186678379179</v>
      </c>
    </row>
    <row r="253" spans="15:16" ht="13.5" x14ac:dyDescent="0.25">
      <c r="O253" s="122">
        <v>12.2</v>
      </c>
      <c r="P253" s="140">
        <v>14.106081065127219</v>
      </c>
    </row>
    <row r="254" spans="15:16" ht="13.5" x14ac:dyDescent="0.25">
      <c r="O254" s="122">
        <v>14.2</v>
      </c>
      <c r="P254" s="140">
        <v>13.97264448543886</v>
      </c>
    </row>
    <row r="255" spans="15:16" ht="13.5" x14ac:dyDescent="0.25">
      <c r="O255" s="122">
        <v>15.9</v>
      </c>
      <c r="P255" s="140">
        <v>11.881784630049411</v>
      </c>
    </row>
    <row r="256" spans="15:16" ht="13.5" x14ac:dyDescent="0.25">
      <c r="O256" s="122">
        <v>12</v>
      </c>
      <c r="P256" s="140">
        <v>12.65463505358542</v>
      </c>
    </row>
    <row r="257" spans="15:16" ht="13.5" x14ac:dyDescent="0.25">
      <c r="O257" s="122">
        <v>13.6</v>
      </c>
      <c r="P257" s="140">
        <v>11.94042643123761</v>
      </c>
    </row>
    <row r="258" spans="15:16" ht="13.5" x14ac:dyDescent="0.25">
      <c r="O258" s="122">
        <v>15.6</v>
      </c>
      <c r="P258" s="140">
        <v>9.7775935598373866</v>
      </c>
    </row>
    <row r="259" spans="15:16" ht="13.5" x14ac:dyDescent="0.25">
      <c r="O259" s="122">
        <v>13.9</v>
      </c>
      <c r="P259" s="140">
        <v>10.527192814971832</v>
      </c>
    </row>
    <row r="260" spans="15:16" ht="13.5" x14ac:dyDescent="0.25">
      <c r="O260" s="122">
        <v>13.9</v>
      </c>
      <c r="P260" s="140">
        <v>12.696516923752915</v>
      </c>
    </row>
    <row r="261" spans="15:16" ht="13.5" x14ac:dyDescent="0.25">
      <c r="O261" s="122">
        <v>11.9</v>
      </c>
      <c r="P261" s="140">
        <v>13.54538175241882</v>
      </c>
    </row>
    <row r="262" spans="15:16" ht="13.5" x14ac:dyDescent="0.25">
      <c r="O262" s="122">
        <v>14.2</v>
      </c>
      <c r="P262" s="140">
        <v>14.09250989722446</v>
      </c>
    </row>
    <row r="263" spans="15:16" ht="13.5" x14ac:dyDescent="0.25">
      <c r="O263" s="122">
        <v>12.7</v>
      </c>
      <c r="P263" s="140">
        <v>14.685942722218412</v>
      </c>
    </row>
    <row r="264" spans="15:16" ht="13.5" x14ac:dyDescent="0.25">
      <c r="O264" s="122">
        <v>11.2</v>
      </c>
      <c r="P264" s="140">
        <v>14.920871955053475</v>
      </c>
    </row>
    <row r="265" spans="15:16" ht="13.5" x14ac:dyDescent="0.25">
      <c r="O265" s="122">
        <v>10.199999999999999</v>
      </c>
      <c r="P265" s="140">
        <v>14.206799132003422</v>
      </c>
    </row>
    <row r="266" spans="15:16" ht="13.5" x14ac:dyDescent="0.25">
      <c r="O266" s="122">
        <v>9.6</v>
      </c>
      <c r="P266" s="140">
        <v>15.500102087728248</v>
      </c>
    </row>
    <row r="267" spans="15:16" ht="13.5" x14ac:dyDescent="0.25">
      <c r="O267" s="122">
        <v>8.9</v>
      </c>
      <c r="P267" s="140">
        <v>20.420566380996224</v>
      </c>
    </row>
    <row r="268" spans="15:16" ht="13.5" x14ac:dyDescent="0.25">
      <c r="O268" s="122">
        <v>9.4</v>
      </c>
      <c r="P268" s="140">
        <v>21.275718954118272</v>
      </c>
    </row>
    <row r="269" spans="15:16" ht="13.5" x14ac:dyDescent="0.25">
      <c r="O269" s="122">
        <v>9.8000000000000007</v>
      </c>
      <c r="P269" s="140">
        <v>21.829451333880407</v>
      </c>
    </row>
    <row r="270" spans="15:16" ht="13.5" x14ac:dyDescent="0.25">
      <c r="O270" s="122">
        <v>10.7</v>
      </c>
      <c r="P270" s="140">
        <v>21.823973867859085</v>
      </c>
    </row>
    <row r="271" spans="15:16" ht="13.5" x14ac:dyDescent="0.25">
      <c r="O271" s="122">
        <v>10</v>
      </c>
      <c r="P271" s="140">
        <v>20.348355073214506</v>
      </c>
    </row>
    <row r="272" spans="15:16" ht="13.5" x14ac:dyDescent="0.25">
      <c r="O272" s="122">
        <v>10.1</v>
      </c>
      <c r="P272" s="140">
        <v>17.244435008008601</v>
      </c>
    </row>
    <row r="273" spans="15:16" ht="13.5" x14ac:dyDescent="0.25">
      <c r="O273" s="122">
        <v>11.2</v>
      </c>
      <c r="P273" s="140">
        <v>17.247424618910422</v>
      </c>
    </row>
    <row r="274" spans="15:16" ht="13.5" x14ac:dyDescent="0.25">
      <c r="O274" s="122">
        <v>11.9</v>
      </c>
      <c r="P274" s="140">
        <v>20.607216759520849</v>
      </c>
    </row>
    <row r="275" spans="15:16" ht="13.5" x14ac:dyDescent="0.25">
      <c r="O275" s="122">
        <v>12.8</v>
      </c>
      <c r="P275" s="140">
        <v>20.242633819990225</v>
      </c>
    </row>
    <row r="276" spans="15:16" ht="13.5" x14ac:dyDescent="0.25">
      <c r="O276" s="122">
        <v>13.8</v>
      </c>
      <c r="P276" s="140">
        <v>16.823659319421093</v>
      </c>
    </row>
    <row r="277" spans="15:16" ht="13.5" x14ac:dyDescent="0.25">
      <c r="O277" s="122">
        <v>12.8</v>
      </c>
      <c r="P277" s="140">
        <v>16.898530594381636</v>
      </c>
    </row>
    <row r="278" spans="15:16" ht="13.5" x14ac:dyDescent="0.25">
      <c r="O278" s="122">
        <v>11.5</v>
      </c>
      <c r="P278" s="140">
        <v>15.383152680287697</v>
      </c>
    </row>
    <row r="279" spans="15:16" ht="13.5" x14ac:dyDescent="0.25">
      <c r="O279" s="122">
        <v>10.7</v>
      </c>
      <c r="P279" s="140">
        <v>14.469196285975531</v>
      </c>
    </row>
    <row r="280" spans="15:16" ht="13.5" x14ac:dyDescent="0.25">
      <c r="O280" s="122">
        <v>9.8000000000000007</v>
      </c>
      <c r="P280" s="140">
        <v>16.017587818141084</v>
      </c>
    </row>
    <row r="281" spans="15:16" ht="13.5" x14ac:dyDescent="0.25">
      <c r="O281" s="122">
        <v>11.9</v>
      </c>
      <c r="P281" s="140">
        <v>18.249307472479362</v>
      </c>
    </row>
    <row r="282" spans="15:16" ht="13.5" x14ac:dyDescent="0.25">
      <c r="O282" s="122">
        <v>10</v>
      </c>
      <c r="P282" s="140">
        <v>20.161142818372486</v>
      </c>
    </row>
    <row r="283" spans="15:16" ht="13.5" x14ac:dyDescent="0.25">
      <c r="O283" s="122">
        <v>10.6</v>
      </c>
      <c r="P283" s="140">
        <v>19.728116020231852</v>
      </c>
    </row>
    <row r="284" spans="15:16" ht="13.5" x14ac:dyDescent="0.25">
      <c r="O284" s="122">
        <v>11</v>
      </c>
      <c r="P284" s="140">
        <v>20.249228036518296</v>
      </c>
    </row>
    <row r="285" spans="15:16" ht="13.5" x14ac:dyDescent="0.25">
      <c r="O285" s="122">
        <v>8.4</v>
      </c>
      <c r="P285" s="140">
        <v>20.939021739597422</v>
      </c>
    </row>
    <row r="286" spans="15:16" ht="13.5" x14ac:dyDescent="0.25">
      <c r="O286" s="122">
        <v>8.8000000000000007</v>
      </c>
      <c r="P286" s="140">
        <v>18.661121000348206</v>
      </c>
    </row>
    <row r="287" spans="15:16" ht="13.5" x14ac:dyDescent="0.25">
      <c r="O287" s="122">
        <v>8.5</v>
      </c>
      <c r="P287" s="140">
        <v>20.030077369744728</v>
      </c>
    </row>
    <row r="288" spans="15:16" ht="13.5" x14ac:dyDescent="0.25">
      <c r="O288" s="122">
        <v>6.8</v>
      </c>
      <c r="P288" s="140">
        <v>25.588057559178768</v>
      </c>
    </row>
    <row r="289" spans="15:16" ht="13.5" x14ac:dyDescent="0.25">
      <c r="O289" s="122">
        <v>10.4</v>
      </c>
      <c r="P289" s="140">
        <v>23.162463689574846</v>
      </c>
    </row>
    <row r="290" spans="15:16" ht="13.5" x14ac:dyDescent="0.25">
      <c r="O290" s="122">
        <v>11.6</v>
      </c>
      <c r="P290" s="140">
        <v>20.803858022023448</v>
      </c>
    </row>
    <row r="291" spans="15:16" ht="13.5" x14ac:dyDescent="0.25">
      <c r="O291" s="122">
        <v>12</v>
      </c>
      <c r="P291" s="140">
        <v>20.037637943948027</v>
      </c>
    </row>
    <row r="292" spans="15:16" ht="13.5" x14ac:dyDescent="0.25">
      <c r="O292" s="122">
        <v>10.9</v>
      </c>
      <c r="P292" s="140">
        <v>21.02040812040611</v>
      </c>
    </row>
    <row r="293" spans="15:16" ht="13.5" x14ac:dyDescent="0.25">
      <c r="O293" s="122">
        <v>11.6</v>
      </c>
      <c r="P293" s="140">
        <v>16.267106184616512</v>
      </c>
    </row>
    <row r="294" spans="15:16" ht="13.5" x14ac:dyDescent="0.25">
      <c r="O294" s="122">
        <v>12.5</v>
      </c>
      <c r="P294" s="140">
        <v>15.859245524941235</v>
      </c>
    </row>
    <row r="295" spans="15:16" ht="13.5" x14ac:dyDescent="0.25">
      <c r="O295" s="122">
        <v>12.8</v>
      </c>
      <c r="P295" s="140">
        <v>19.730419550107204</v>
      </c>
    </row>
    <row r="296" spans="15:16" ht="13.5" x14ac:dyDescent="0.25">
      <c r="O296" s="122">
        <v>12.8</v>
      </c>
      <c r="P296" s="140">
        <v>18.029060890775003</v>
      </c>
    </row>
    <row r="297" spans="15:16" ht="13.5" x14ac:dyDescent="0.25">
      <c r="O297" s="122">
        <v>11.3</v>
      </c>
      <c r="P297" s="140">
        <v>21.519464723123871</v>
      </c>
    </row>
    <row r="298" spans="15:16" ht="13.5" x14ac:dyDescent="0.25">
      <c r="O298" s="122">
        <v>10.4</v>
      </c>
      <c r="P298" s="140">
        <v>21.696111262993579</v>
      </c>
    </row>
    <row r="299" spans="15:16" ht="13.5" x14ac:dyDescent="0.25">
      <c r="O299" s="122">
        <v>10.3</v>
      </c>
      <c r="P299" s="140">
        <v>21.912682977926085</v>
      </c>
    </row>
    <row r="300" spans="15:16" ht="13.5" x14ac:dyDescent="0.25">
      <c r="O300" s="122">
        <v>11</v>
      </c>
      <c r="P300" s="140">
        <v>17.487504916221109</v>
      </c>
    </row>
    <row r="301" spans="15:16" ht="13.5" x14ac:dyDescent="0.25">
      <c r="O301" s="122">
        <v>8.6999999999999993</v>
      </c>
      <c r="P301" s="140">
        <v>19.263169363224982</v>
      </c>
    </row>
    <row r="302" spans="15:16" ht="13.5" x14ac:dyDescent="0.25">
      <c r="O302" s="122">
        <v>7.9</v>
      </c>
      <c r="P302" s="140">
        <v>25.708469830406894</v>
      </c>
    </row>
    <row r="303" spans="15:16" ht="13.5" x14ac:dyDescent="0.25">
      <c r="O303" s="122">
        <v>8.6999999999999993</v>
      </c>
      <c r="P303" s="140">
        <v>24.913877702081418</v>
      </c>
    </row>
    <row r="304" spans="15:16" ht="13.5" x14ac:dyDescent="0.25">
      <c r="O304" s="122">
        <v>11.3</v>
      </c>
      <c r="P304" s="140">
        <v>22.13407095647193</v>
      </c>
    </row>
    <row r="305" spans="14:16" ht="13.5" x14ac:dyDescent="0.25">
      <c r="O305" s="122">
        <v>11.3</v>
      </c>
      <c r="P305" s="140">
        <v>22.463291430379456</v>
      </c>
    </row>
    <row r="306" spans="14:16" ht="13.5" x14ac:dyDescent="0.25">
      <c r="O306" s="122">
        <v>8.5</v>
      </c>
      <c r="P306" s="140">
        <v>21.963584234640251</v>
      </c>
    </row>
    <row r="307" spans="14:16" ht="13.5" x14ac:dyDescent="0.25">
      <c r="O307" s="122">
        <v>7.3</v>
      </c>
      <c r="P307" s="140">
        <v>22.220387452566321</v>
      </c>
    </row>
    <row r="308" spans="14:16" ht="13.5" x14ac:dyDescent="0.25">
      <c r="O308" s="122">
        <v>5.9</v>
      </c>
      <c r="P308" s="140">
        <v>23.155173446515555</v>
      </c>
    </row>
    <row r="309" spans="14:16" ht="13.5" x14ac:dyDescent="0.25">
      <c r="O309" s="122">
        <v>3.4</v>
      </c>
      <c r="P309" s="140">
        <v>28.929507205246221</v>
      </c>
    </row>
    <row r="310" spans="14:16" ht="13.5" x14ac:dyDescent="0.25">
      <c r="O310" s="122">
        <v>4.7</v>
      </c>
      <c r="P310" s="140">
        <v>29.443203678558362</v>
      </c>
    </row>
    <row r="311" spans="14:16" ht="13.5" x14ac:dyDescent="0.25">
      <c r="O311" s="122">
        <v>5.8</v>
      </c>
      <c r="P311" s="140">
        <v>29.028742363658139</v>
      </c>
    </row>
    <row r="312" spans="14:16" ht="13.5" x14ac:dyDescent="0.25">
      <c r="N312" s="699"/>
      <c r="O312" s="122">
        <v>8.9</v>
      </c>
      <c r="P312" s="140">
        <v>27.6214730239173</v>
      </c>
    </row>
    <row r="313" spans="14:16" ht="13.5" x14ac:dyDescent="0.25">
      <c r="N313" s="699"/>
      <c r="O313" s="122">
        <v>5.7</v>
      </c>
      <c r="P313" s="140">
        <v>28.617289552170611</v>
      </c>
    </row>
    <row r="314" spans="14:16" ht="13.5" x14ac:dyDescent="0.25">
      <c r="N314" s="699"/>
      <c r="O314" s="122">
        <v>5.2</v>
      </c>
      <c r="P314" s="140">
        <v>24.77184623032711</v>
      </c>
    </row>
    <row r="315" spans="14:16" ht="13.5" x14ac:dyDescent="0.25">
      <c r="N315" s="699"/>
      <c r="O315" s="122">
        <v>6.6</v>
      </c>
      <c r="P315" s="140">
        <v>25.200028271999514</v>
      </c>
    </row>
    <row r="316" spans="14:16" ht="13.5" x14ac:dyDescent="0.25">
      <c r="N316" s="699"/>
      <c r="O316" s="122">
        <v>6.3</v>
      </c>
      <c r="P316" s="140">
        <v>30.41136636641718</v>
      </c>
    </row>
    <row r="317" spans="14:16" ht="13.5" x14ac:dyDescent="0.25">
      <c r="N317" s="699"/>
      <c r="O317" s="122">
        <v>6.1</v>
      </c>
      <c r="P317" s="140">
        <v>31.059391170064437</v>
      </c>
    </row>
    <row r="318" spans="14:16" ht="13.5" x14ac:dyDescent="0.25">
      <c r="N318" s="699"/>
      <c r="O318" s="122">
        <v>5.3</v>
      </c>
      <c r="P318" s="140">
        <v>32.068858478846565</v>
      </c>
    </row>
    <row r="319" spans="14:16" ht="13.5" x14ac:dyDescent="0.25">
      <c r="N319" s="699"/>
      <c r="O319" s="122">
        <v>6.1</v>
      </c>
      <c r="P319" s="140">
        <v>30.78005880583072</v>
      </c>
    </row>
    <row r="320" spans="14:16" ht="13.5" x14ac:dyDescent="0.25">
      <c r="N320" s="699"/>
      <c r="O320" s="122">
        <v>5.8</v>
      </c>
      <c r="P320" s="140">
        <v>28.455566654090898</v>
      </c>
    </row>
    <row r="321" spans="14:16" ht="13.5" x14ac:dyDescent="0.25">
      <c r="N321" s="699"/>
      <c r="O321" s="122">
        <v>4.2</v>
      </c>
      <c r="P321" s="140">
        <v>26.357544792169673</v>
      </c>
    </row>
    <row r="322" spans="14:16" ht="13.5" x14ac:dyDescent="0.25">
      <c r="N322" s="699"/>
      <c r="O322" s="122">
        <v>2.9</v>
      </c>
      <c r="P322" s="140">
        <v>28.194048348736324</v>
      </c>
    </row>
    <row r="323" spans="14:16" ht="13.5" x14ac:dyDescent="0.25">
      <c r="N323" s="699"/>
      <c r="O323" s="122">
        <v>2</v>
      </c>
      <c r="P323" s="140">
        <v>35.342391026187705</v>
      </c>
    </row>
    <row r="324" spans="14:16" ht="13.5" x14ac:dyDescent="0.25">
      <c r="N324" s="699"/>
      <c r="O324" s="122">
        <v>1.1000000000000001</v>
      </c>
      <c r="P324" s="140">
        <v>35.532220177342666</v>
      </c>
    </row>
    <row r="325" spans="14:16" ht="13.5" x14ac:dyDescent="0.25">
      <c r="N325" s="699"/>
      <c r="O325" s="122">
        <v>2</v>
      </c>
      <c r="P325" s="140">
        <v>35.690273593528175</v>
      </c>
    </row>
    <row r="326" spans="14:16" ht="13.5" x14ac:dyDescent="0.25">
      <c r="N326" s="699"/>
      <c r="O326" s="122">
        <v>2.6</v>
      </c>
      <c r="P326" s="140">
        <v>34.459579872896676</v>
      </c>
    </row>
    <row r="327" spans="14:16" ht="13.5" x14ac:dyDescent="0.25">
      <c r="N327" s="699"/>
      <c r="O327" s="122">
        <v>2.8</v>
      </c>
      <c r="P327" s="140">
        <v>32.23813118058262</v>
      </c>
    </row>
    <row r="328" spans="14:16" ht="13.5" x14ac:dyDescent="0.25">
      <c r="N328" s="699"/>
      <c r="O328" s="122">
        <v>2.8</v>
      </c>
      <c r="P328" s="140">
        <v>28.57723795345068</v>
      </c>
    </row>
    <row r="329" spans="14:16" ht="13.5" x14ac:dyDescent="0.25">
      <c r="N329" s="699"/>
      <c r="O329" s="122">
        <v>2.7</v>
      </c>
      <c r="P329" s="140">
        <v>30.450287332551568</v>
      </c>
    </row>
    <row r="330" spans="14:16" ht="13.5" x14ac:dyDescent="0.25">
      <c r="N330" s="699"/>
      <c r="O330" s="122">
        <v>2</v>
      </c>
      <c r="P330" s="140">
        <v>36.31793354044494</v>
      </c>
    </row>
    <row r="331" spans="14:16" ht="13.5" x14ac:dyDescent="0.25">
      <c r="N331" s="699"/>
      <c r="O331" s="122">
        <v>4.3</v>
      </c>
      <c r="P331" s="140">
        <v>35.196564033146259</v>
      </c>
    </row>
    <row r="332" spans="14:16" ht="13.5" x14ac:dyDescent="0.25">
      <c r="N332" s="699"/>
      <c r="O332" s="122">
        <v>5.4</v>
      </c>
      <c r="P332" s="140">
        <v>31.215844681319474</v>
      </c>
    </row>
    <row r="333" spans="14:16" ht="13.5" x14ac:dyDescent="0.25">
      <c r="N333" s="699"/>
      <c r="O333" s="122">
        <v>3.8</v>
      </c>
      <c r="P333" s="140">
        <v>31.867110901115758</v>
      </c>
    </row>
    <row r="334" spans="14:16" ht="13.5" x14ac:dyDescent="0.25">
      <c r="N334" s="699"/>
      <c r="O334" s="122">
        <v>5.5</v>
      </c>
      <c r="P334" s="140">
        <v>32.191149309126274</v>
      </c>
    </row>
    <row r="335" spans="14:16" ht="13.5" x14ac:dyDescent="0.25">
      <c r="N335" s="699"/>
      <c r="O335" s="122">
        <v>4.5999999999999996</v>
      </c>
      <c r="P335" s="140">
        <v>27.939339024836443</v>
      </c>
    </row>
    <row r="336" spans="14:16" ht="13.5" x14ac:dyDescent="0.25">
      <c r="N336" s="699"/>
      <c r="O336" s="122">
        <v>1</v>
      </c>
      <c r="P336" s="140">
        <v>30.859602303783916</v>
      </c>
    </row>
    <row r="337" spans="14:16" ht="13.5" x14ac:dyDescent="0.25">
      <c r="N337" s="699"/>
      <c r="O337" s="122">
        <v>1.3</v>
      </c>
      <c r="P337" s="140">
        <v>34.844405853861019</v>
      </c>
    </row>
    <row r="338" spans="14:16" ht="13.5" x14ac:dyDescent="0.25">
      <c r="N338" s="699"/>
      <c r="O338" s="122">
        <v>2.8</v>
      </c>
      <c r="P338" s="140">
        <v>34.673873096890659</v>
      </c>
    </row>
    <row r="339" spans="14:16" ht="13.5" x14ac:dyDescent="0.25">
      <c r="N339" s="699"/>
      <c r="O339" s="122">
        <v>1.2</v>
      </c>
      <c r="P339" s="140">
        <v>38.458290947192339</v>
      </c>
    </row>
    <row r="340" spans="14:16" ht="13.5" x14ac:dyDescent="0.25">
      <c r="N340" s="699"/>
      <c r="O340" s="122">
        <v>0</v>
      </c>
      <c r="P340" s="140">
        <v>38.630360174203062</v>
      </c>
    </row>
    <row r="341" spans="14:16" ht="13.5" x14ac:dyDescent="0.25">
      <c r="N341" s="699"/>
      <c r="O341" s="122">
        <v>-2.4</v>
      </c>
      <c r="P341" s="140">
        <v>39.579269594923623</v>
      </c>
    </row>
    <row r="342" spans="14:16" ht="13.5" x14ac:dyDescent="0.25">
      <c r="N342" s="699"/>
      <c r="O342" s="122">
        <v>-2.5</v>
      </c>
      <c r="P342" s="140">
        <v>35.405125252513784</v>
      </c>
    </row>
    <row r="343" spans="14:16" ht="13.5" x14ac:dyDescent="0.25">
      <c r="N343" s="699"/>
      <c r="O343" s="122">
        <v>-1.9</v>
      </c>
      <c r="P343" s="140">
        <v>36.249633410484606</v>
      </c>
    </row>
    <row r="344" spans="14:16" ht="13.5" x14ac:dyDescent="0.25">
      <c r="N344" s="699"/>
      <c r="O344" s="122">
        <v>0.3</v>
      </c>
      <c r="P344" s="140">
        <v>39.171534770999685</v>
      </c>
    </row>
    <row r="345" spans="14:16" ht="13.5" x14ac:dyDescent="0.25">
      <c r="N345" s="699"/>
      <c r="O345" s="122">
        <v>2.2999999999999998</v>
      </c>
      <c r="P345" s="140">
        <v>37.10405203446652</v>
      </c>
    </row>
    <row r="346" spans="14:16" ht="13.5" x14ac:dyDescent="0.25">
      <c r="N346" s="699"/>
      <c r="O346" s="122">
        <v>2.8</v>
      </c>
      <c r="P346" s="140">
        <v>36.04272019874162</v>
      </c>
    </row>
    <row r="347" spans="14:16" ht="13.5" x14ac:dyDescent="0.25">
      <c r="N347" s="699"/>
      <c r="O347" s="122">
        <v>1.5</v>
      </c>
      <c r="P347" s="140">
        <v>35.094191293350448</v>
      </c>
    </row>
    <row r="348" spans="14:16" ht="13.5" x14ac:dyDescent="0.25">
      <c r="N348" s="699"/>
      <c r="O348" s="122">
        <v>1.6</v>
      </c>
      <c r="P348" s="140">
        <v>35.416081282935501</v>
      </c>
    </row>
    <row r="349" spans="14:16" ht="13.5" x14ac:dyDescent="0.25">
      <c r="N349" s="699"/>
      <c r="O349" s="122">
        <v>-1.1000000000000001</v>
      </c>
      <c r="P349" s="140">
        <v>34.59171081644854</v>
      </c>
    </row>
    <row r="350" spans="14:16" ht="13.5" x14ac:dyDescent="0.25">
      <c r="N350" s="699"/>
      <c r="O350" s="122">
        <v>-0.9</v>
      </c>
      <c r="P350" s="140">
        <v>35.311256015795905</v>
      </c>
    </row>
    <row r="351" spans="14:16" ht="13.5" x14ac:dyDescent="0.25">
      <c r="N351" s="699"/>
      <c r="O351" s="122">
        <v>5.3</v>
      </c>
      <c r="P351" s="140">
        <v>36.350536897691214</v>
      </c>
    </row>
    <row r="352" spans="14:16" ht="13.5" x14ac:dyDescent="0.25">
      <c r="N352" s="699"/>
      <c r="O352" s="122">
        <v>3.5</v>
      </c>
      <c r="P352" s="140">
        <v>34.590856746049539</v>
      </c>
    </row>
    <row r="353" spans="14:16" ht="13.5" x14ac:dyDescent="0.25">
      <c r="N353" s="699"/>
      <c r="O353" s="122">
        <v>0.5</v>
      </c>
      <c r="P353" s="140">
        <v>35.783543415991382</v>
      </c>
    </row>
    <row r="354" spans="14:16" ht="13.5" x14ac:dyDescent="0.25">
      <c r="N354" s="699"/>
      <c r="O354" s="122">
        <v>2.2999999999999998</v>
      </c>
      <c r="P354" s="140">
        <v>35.859101837600029</v>
      </c>
    </row>
    <row r="355" spans="14:16" ht="13.5" x14ac:dyDescent="0.25">
      <c r="N355" s="699"/>
      <c r="O355" s="122">
        <v>1.4</v>
      </c>
      <c r="P355" s="140">
        <v>36.93685567585807</v>
      </c>
    </row>
    <row r="356" spans="14:16" ht="13.5" x14ac:dyDescent="0.25">
      <c r="N356" s="699"/>
      <c r="O356" s="122">
        <v>0.2</v>
      </c>
      <c r="P356" s="140">
        <v>33.256049630382236</v>
      </c>
    </row>
    <row r="357" spans="14:16" ht="13.5" x14ac:dyDescent="0.25">
      <c r="N357" s="699"/>
      <c r="O357" s="122">
        <v>-0.8</v>
      </c>
      <c r="P357" s="140">
        <v>35.137139094189578</v>
      </c>
    </row>
    <row r="358" spans="14:16" ht="13.5" x14ac:dyDescent="0.25">
      <c r="N358" s="699"/>
      <c r="O358" s="122">
        <v>-4</v>
      </c>
      <c r="P358" s="140">
        <v>42.521224709784413</v>
      </c>
    </row>
    <row r="359" spans="14:16" ht="13.5" x14ac:dyDescent="0.25">
      <c r="N359" s="699"/>
      <c r="O359" s="122">
        <v>-3.2</v>
      </c>
      <c r="P359" s="140">
        <v>44.007256154655437</v>
      </c>
    </row>
    <row r="360" spans="14:16" ht="13.5" x14ac:dyDescent="0.25">
      <c r="N360" s="699"/>
      <c r="O360" s="122">
        <v>-0.9</v>
      </c>
      <c r="P360" s="140">
        <v>41.49995137822804</v>
      </c>
    </row>
    <row r="361" spans="14:16" ht="13.5" x14ac:dyDescent="0.25">
      <c r="N361" s="699"/>
      <c r="O361" s="122">
        <v>1.7</v>
      </c>
      <c r="P361" s="140">
        <v>38.582163704139774</v>
      </c>
    </row>
    <row r="362" spans="14:16" ht="13.5" x14ac:dyDescent="0.25">
      <c r="N362" s="699"/>
      <c r="O362" s="122">
        <v>3.1</v>
      </c>
      <c r="P362" s="140">
        <v>32.698315507880736</v>
      </c>
    </row>
    <row r="363" spans="14:16" ht="13.5" x14ac:dyDescent="0.25">
      <c r="N363" s="699"/>
      <c r="O363" s="122">
        <v>5.0999999999999996</v>
      </c>
      <c r="P363" s="140">
        <v>28.520705578440072</v>
      </c>
    </row>
    <row r="364" spans="14:16" ht="13.5" x14ac:dyDescent="0.25">
      <c r="N364" s="699"/>
      <c r="O364" s="122">
        <v>5.8</v>
      </c>
      <c r="P364" s="140">
        <v>25.849147557069692</v>
      </c>
    </row>
    <row r="365" spans="14:16" ht="13.5" x14ac:dyDescent="0.25">
      <c r="N365" s="699"/>
      <c r="O365" s="122">
        <v>2.2000000000000002</v>
      </c>
      <c r="P365" s="140">
        <v>27.413529532025109</v>
      </c>
    </row>
    <row r="366" spans="14:16" ht="13.5" x14ac:dyDescent="0.25">
      <c r="N366" s="699"/>
      <c r="O366" s="122">
        <v>0.6</v>
      </c>
      <c r="P366" s="140">
        <v>30.431928974540821</v>
      </c>
    </row>
    <row r="367" spans="14:16" ht="13.5" x14ac:dyDescent="0.25">
      <c r="N367" s="699"/>
      <c r="O367" s="122">
        <v>2.4</v>
      </c>
      <c r="P367" s="140">
        <v>31.133179398023081</v>
      </c>
    </row>
    <row r="368" spans="14:16" ht="13.5" x14ac:dyDescent="0.25">
      <c r="N368" s="699"/>
      <c r="O368" s="122">
        <v>1.5</v>
      </c>
      <c r="P368" s="140">
        <v>31.834017671167452</v>
      </c>
    </row>
    <row r="369" spans="14:16" ht="13.5" x14ac:dyDescent="0.25">
      <c r="N369" s="699"/>
      <c r="O369" s="122">
        <v>-1.8</v>
      </c>
      <c r="P369" s="140">
        <v>33.60321890376278</v>
      </c>
    </row>
    <row r="370" spans="14:16" ht="13.5" x14ac:dyDescent="0.25">
      <c r="N370" s="699"/>
      <c r="O370" s="122">
        <v>0.4</v>
      </c>
      <c r="P370" s="140">
        <v>31.974761674432219</v>
      </c>
    </row>
    <row r="371" spans="14:16" ht="13.5" x14ac:dyDescent="0.25">
      <c r="N371" s="699"/>
      <c r="O371" s="122">
        <v>6.3</v>
      </c>
      <c r="P371" s="140">
        <v>27.975222030286723</v>
      </c>
    </row>
    <row r="372" spans="14:16" ht="13.5" x14ac:dyDescent="0.25">
      <c r="N372" s="699"/>
      <c r="O372" s="122">
        <v>-4.4000000000000004</v>
      </c>
      <c r="P372" s="140">
        <v>36.801391493990273</v>
      </c>
    </row>
  </sheetData>
  <mergeCells count="9">
    <mergeCell ref="H5:I6"/>
    <mergeCell ref="K2:M2"/>
    <mergeCell ref="A2:J2"/>
    <mergeCell ref="B4:D4"/>
    <mergeCell ref="E4:G4"/>
    <mergeCell ref="J4:L4"/>
    <mergeCell ref="B5:C5"/>
    <mergeCell ref="E5:F5"/>
    <mergeCell ref="J5:K5"/>
  </mergeCells>
  <pageMargins left="0.6692913385826772" right="0.19685039370078741" top="0.31496062992125984" bottom="0.19685039370078741" header="0.23622047244094491" footer="0.15748031496062992"/>
  <pageSetup paperSize="9" firstPageNumber="8" orientation="portrait" useFirstPageNumber="1" r:id="rId1"/>
  <headerFooter scaleWithDoc="0"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view="pageBreakPreview" topLeftCell="A10" zoomScaleNormal="100" zoomScaleSheetLayoutView="100" workbookViewId="0"/>
  </sheetViews>
  <sheetFormatPr defaultRowHeight="12.75" x14ac:dyDescent="0.25"/>
  <cols>
    <col min="1" max="1" width="71.7109375" style="142" customWidth="1"/>
    <col min="2" max="2" width="13.7109375" style="142" customWidth="1"/>
    <col min="3" max="3" width="2.5703125" style="634" customWidth="1"/>
    <col min="4" max="4" width="7.7109375" style="636" customWidth="1"/>
    <col min="5" max="5" width="9.140625" style="142"/>
    <col min="6" max="6" width="11.7109375" style="142" customWidth="1"/>
    <col min="7" max="16384" width="9.140625" style="142"/>
  </cols>
  <sheetData>
    <row r="1" spans="1:4" ht="18.75" customHeight="1" x14ac:dyDescent="0.25">
      <c r="B1" s="639"/>
      <c r="C1" s="90"/>
      <c r="D1" s="786" t="s">
        <v>56</v>
      </c>
    </row>
    <row r="2" spans="1:4" ht="20.100000000000001" customHeight="1" thickBot="1" x14ac:dyDescent="0.3">
      <c r="A2" s="784" t="s">
        <v>576</v>
      </c>
      <c r="B2" s="785"/>
      <c r="C2" s="785"/>
      <c r="D2" s="795"/>
    </row>
    <row r="3" spans="1:4" ht="14.1" customHeight="1" x14ac:dyDescent="0.25">
      <c r="A3" s="1905" t="str">
        <f>'2'!C2</f>
        <v xml:space="preserve"> Zkratky a pojmy</v>
      </c>
      <c r="B3" s="1905"/>
      <c r="C3" s="791" t="s">
        <v>57</v>
      </c>
      <c r="D3" s="790" t="s">
        <v>149</v>
      </c>
    </row>
    <row r="4" spans="1:4" ht="14.1" customHeight="1" x14ac:dyDescent="0.25">
      <c r="A4" s="1905" t="str">
        <f>'3'!A3</f>
        <v>Symboly</v>
      </c>
      <c r="B4" s="1905"/>
      <c r="C4" s="792" t="s">
        <v>57</v>
      </c>
      <c r="D4" s="790" t="s">
        <v>150</v>
      </c>
    </row>
    <row r="5" spans="1:4" ht="14.1" customHeight="1" x14ac:dyDescent="0.25">
      <c r="A5" s="1905" t="str">
        <f>'4'!A2:D2</f>
        <v xml:space="preserve"> Komentář k Roční zprávě o provozu plynárenské soustavy ČR</v>
      </c>
      <c r="B5" s="1905"/>
      <c r="C5" s="792" t="s">
        <v>57</v>
      </c>
      <c r="D5" s="790" t="s">
        <v>616</v>
      </c>
    </row>
    <row r="6" spans="1:4" ht="14.1" customHeight="1" x14ac:dyDescent="0.25">
      <c r="A6" s="1905" t="str">
        <f>'6'!A2:I2</f>
        <v>Roční bilance plynárenské soustavy ČR</v>
      </c>
      <c r="B6" s="1905"/>
      <c r="C6" s="792" t="s">
        <v>57</v>
      </c>
      <c r="D6" s="790" t="s">
        <v>151</v>
      </c>
    </row>
    <row r="7" spans="1:4" ht="14.1" customHeight="1" x14ac:dyDescent="0.25">
      <c r="A7" s="1905" t="str">
        <f>'7'!A2:Q2</f>
        <v>Bilance plynárenské soustavy ČR v průběhu roku</v>
      </c>
      <c r="B7" s="1905"/>
      <c r="C7" s="792" t="s">
        <v>57</v>
      </c>
      <c r="D7" s="790" t="s">
        <v>152</v>
      </c>
    </row>
    <row r="8" spans="1:4" ht="14.1" customHeight="1" x14ac:dyDescent="0.25">
      <c r="A8" s="1905" t="str">
        <f>'8'!A2:Q2</f>
        <v>Bilance plynárenské soustavy ČR v posledních 10 letech</v>
      </c>
      <c r="B8" s="1905"/>
      <c r="C8" s="792" t="s">
        <v>57</v>
      </c>
      <c r="D8" s="790" t="s">
        <v>153</v>
      </c>
    </row>
    <row r="9" spans="1:4" ht="14.1" customHeight="1" x14ac:dyDescent="0.25">
      <c r="A9" s="1905" t="str">
        <f>'9'!A2:P2</f>
        <v>Tok plynu do/z plynárenské soustavy ČR včetně distribučních soustav podle vstupní/výstupní země v posledních 10 letech</v>
      </c>
      <c r="B9" s="1905"/>
      <c r="C9" s="792" t="s">
        <v>57</v>
      </c>
      <c r="D9" s="790" t="s">
        <v>154</v>
      </c>
    </row>
    <row r="10" spans="1:4" ht="14.1" customHeight="1" x14ac:dyDescent="0.25">
      <c r="A10" s="1906" t="str">
        <f>'10'!A2:M2</f>
        <v>Tok plynu ze/do zásobníků plynu, které náleží do plynárenské soustavy ČR v posledních 10 letech</v>
      </c>
      <c r="B10" s="1906"/>
      <c r="C10" s="792" t="s">
        <v>57</v>
      </c>
      <c r="D10" s="790" t="s">
        <v>215</v>
      </c>
    </row>
    <row r="11" spans="1:4" ht="14.1" customHeight="1" x14ac:dyDescent="0.25">
      <c r="A11" s="1905" t="str">
        <f>'11'!A2:H2</f>
        <v>Výroba plynu v ČR v posledních 10 letech</v>
      </c>
      <c r="B11" s="1905"/>
      <c r="C11" s="792" t="s">
        <v>57</v>
      </c>
      <c r="D11" s="790" t="s">
        <v>155</v>
      </c>
    </row>
    <row r="12" spans="1:4" ht="14.1" customHeight="1" x14ac:dyDescent="0.25">
      <c r="A12" s="1905" t="str">
        <f>'12'!A2</f>
        <v>Spotřeba zemního plynu v ČR v průběhu roku</v>
      </c>
      <c r="B12" s="1905"/>
      <c r="C12" s="792" t="s">
        <v>57</v>
      </c>
      <c r="D12" s="790" t="s">
        <v>156</v>
      </c>
    </row>
    <row r="13" spans="1:4" ht="14.1" customHeight="1" x14ac:dyDescent="0.25">
      <c r="A13" s="1905" t="str">
        <f>'13'!A2:O2</f>
        <v>Podíl spotřeb zemního plynu v jednotlivých obdobích roku na celkové roční spotřebě v ČR</v>
      </c>
      <c r="B13" s="1905"/>
      <c r="C13" s="792" t="s">
        <v>57</v>
      </c>
      <c r="D13" s="790" t="s">
        <v>157</v>
      </c>
    </row>
    <row r="14" spans="1:4" ht="14.1" customHeight="1" x14ac:dyDescent="0.25">
      <c r="A14" s="1905" t="str">
        <f>'14'!A2:P2</f>
        <v>Teplota ovzduší v ČR v průběhu roku</v>
      </c>
      <c r="B14" s="1905"/>
      <c r="C14" s="792" t="s">
        <v>57</v>
      </c>
      <c r="D14" s="790" t="s">
        <v>158</v>
      </c>
    </row>
    <row r="15" spans="1:4" ht="14.1" customHeight="1" x14ac:dyDescent="0.25">
      <c r="A15" s="1905" t="str">
        <f>'15'!A2:H2</f>
        <v>Vývoj spotřeby zemního plynu v ČR v posledních 10 letech</v>
      </c>
      <c r="B15" s="1905"/>
      <c r="C15" s="792" t="s">
        <v>57</v>
      </c>
      <c r="D15" s="790" t="s">
        <v>159</v>
      </c>
    </row>
    <row r="16" spans="1:4" ht="14.1" customHeight="1" x14ac:dyDescent="0.25">
      <c r="A16" s="1907" t="str">
        <f>'16'!A2:L2</f>
        <v>Denní maximální a minimální spotřeba zemního plynu v ČR v průběhu roku</v>
      </c>
      <c r="B16" s="1907"/>
      <c r="C16" s="792" t="s">
        <v>57</v>
      </c>
      <c r="D16" s="790" t="s">
        <v>160</v>
      </c>
    </row>
    <row r="17" spans="1:4" ht="14.1" customHeight="1" x14ac:dyDescent="0.25">
      <c r="A17" s="1905" t="str">
        <f>'17'!A2:H2</f>
        <v>Denní teplotní gradient a modelová spotřeba zemního plynu v ČR</v>
      </c>
      <c r="B17" s="1905"/>
      <c r="C17" s="792" t="s">
        <v>57</v>
      </c>
      <c r="D17" s="790" t="s">
        <v>161</v>
      </c>
    </row>
    <row r="18" spans="1:4" ht="14.1" customHeight="1" x14ac:dyDescent="0.25">
      <c r="A18" s="1905" t="str">
        <f>'18'!A2:J2</f>
        <v>Vývoj denních spotřeb zemního plynu v ČR v posledních 10 letech</v>
      </c>
      <c r="B18" s="1905"/>
      <c r="C18" s="792" t="s">
        <v>57</v>
      </c>
      <c r="D18" s="790" t="s">
        <v>162</v>
      </c>
    </row>
    <row r="19" spans="1:4" ht="14.1" customHeight="1" x14ac:dyDescent="0.25">
      <c r="A19" s="1905" t="str">
        <f>'19'!A2:J2</f>
        <v>Kontrolní hodinový odečet podle distribučních soustav v ČR</v>
      </c>
      <c r="B19" s="1905"/>
      <c r="C19" s="792" t="s">
        <v>57</v>
      </c>
      <c r="D19" s="790" t="s">
        <v>163</v>
      </c>
    </row>
    <row r="20" spans="1:4" ht="14.1" customHeight="1" x14ac:dyDescent="0.25">
      <c r="A20" s="1905" t="str">
        <f>'20'!A2:I2</f>
        <v>Bilance plynárenské soustavy ČR v den KHO</v>
      </c>
      <c r="B20" s="1905"/>
      <c r="C20" s="792" t="s">
        <v>57</v>
      </c>
      <c r="D20" s="790" t="s">
        <v>216</v>
      </c>
    </row>
    <row r="21" spans="1:4" ht="14.1" customHeight="1" x14ac:dyDescent="0.25">
      <c r="A21" s="1905" t="str">
        <f>'21'!A2</f>
        <v>Spotřeba zemního plynu v ČR v průběhu hodnoceného roku a v posledních 10 letech</v>
      </c>
      <c r="B21" s="1905"/>
      <c r="C21" s="792" t="s">
        <v>57</v>
      </c>
      <c r="D21" s="790" t="s">
        <v>164</v>
      </c>
    </row>
    <row r="22" spans="1:4" ht="14.1" customHeight="1" x14ac:dyDescent="0.25">
      <c r="A22" s="1905" t="str">
        <f>'22'!A2</f>
        <v>Spotřeba zemního plynu v ČR podle kategorie velkoodběru v průběhu hodnoceného roku a v posledních 10 letech</v>
      </c>
      <c r="B22" s="1905"/>
      <c r="C22" s="792" t="s">
        <v>57</v>
      </c>
      <c r="D22" s="790" t="s">
        <v>165</v>
      </c>
    </row>
    <row r="23" spans="1:4" ht="14.1" customHeight="1" x14ac:dyDescent="0.25">
      <c r="A23" s="1905" t="str">
        <f>'23'!A2</f>
        <v>Spotřeba zemního plynu v ČR podle kategorie středního odběru v průběhu hodnoceného roku a v posledních 10 letech</v>
      </c>
      <c r="B23" s="1905"/>
      <c r="C23" s="792" t="s">
        <v>57</v>
      </c>
      <c r="D23" s="790" t="s">
        <v>166</v>
      </c>
    </row>
    <row r="24" spans="1:4" ht="14.1" customHeight="1" x14ac:dyDescent="0.25">
      <c r="A24" s="1905" t="str">
        <f>'24'!A2</f>
        <v>Spotřeba zemního plynu v ČR podle kategorie maloodběru v průběhu hodnoceného roku a v posledních 10 letech</v>
      </c>
      <c r="B24" s="1905"/>
      <c r="C24" s="792" t="s">
        <v>57</v>
      </c>
      <c r="D24" s="790" t="s">
        <v>217</v>
      </c>
    </row>
    <row r="25" spans="1:4" ht="14.1" customHeight="1" x14ac:dyDescent="0.25">
      <c r="A25" s="1905" t="str">
        <f>'25'!A2</f>
        <v>Spotřeba zemního plynu v ČR podle kategorie domácnosti v průběhu hodnoceného roku a v posledních 10 letech</v>
      </c>
      <c r="B25" s="1905"/>
      <c r="C25" s="792" t="s">
        <v>57</v>
      </c>
      <c r="D25" s="790" t="s">
        <v>218</v>
      </c>
    </row>
    <row r="26" spans="1:4" ht="14.1" customHeight="1" x14ac:dyDescent="0.25">
      <c r="A26" s="1905" t="str">
        <f>'26'!A2</f>
        <v>Dodávka zemního plynu v ČR do CNG stanic v průběhu hodnoceného roku a v posledních 10 letech</v>
      </c>
      <c r="B26" s="1905"/>
      <c r="C26" s="792" t="s">
        <v>57</v>
      </c>
      <c r="D26" s="790" t="s">
        <v>219</v>
      </c>
    </row>
    <row r="27" spans="1:4" ht="14.1" customHeight="1" x14ac:dyDescent="0.25">
      <c r="A27" s="1905" t="str">
        <f>'27'!A2</f>
        <v>Spotřeba zemního plynu v ČR na výrobu elektřiny v průběhu roku a v posledních 10 letech</v>
      </c>
      <c r="B27" s="1905"/>
      <c r="C27" s="792" t="s">
        <v>57</v>
      </c>
      <c r="D27" s="790" t="s">
        <v>310</v>
      </c>
    </row>
    <row r="28" spans="1:4" ht="14.1" customHeight="1" x14ac:dyDescent="0.25">
      <c r="A28" s="1905" t="str">
        <f>'28'!A2:P2</f>
        <v>Spotřeba zemního plynu v ČR podle kategorií zákazníků v průběhu roku</v>
      </c>
      <c r="B28" s="1905"/>
      <c r="C28" s="792" t="s">
        <v>57</v>
      </c>
      <c r="D28" s="790" t="s">
        <v>238</v>
      </c>
    </row>
    <row r="29" spans="1:4" ht="14.1" customHeight="1" x14ac:dyDescent="0.25">
      <c r="A29" s="1905" t="str">
        <f>'29'!A2:I2</f>
        <v>Spotřeba zemního plynu podle plynárenských soustav, kategorií zákazníků a CNG v ČR</v>
      </c>
      <c r="B29" s="1905"/>
      <c r="C29" s="792" t="s">
        <v>57</v>
      </c>
      <c r="D29" s="790" t="s">
        <v>239</v>
      </c>
    </row>
    <row r="30" spans="1:4" ht="14.1" customHeight="1" x14ac:dyDescent="0.25">
      <c r="A30" s="1905" t="str">
        <f>'30'!A2:I2</f>
        <v>Spotřeba zemního plynu podle plynárenských soustav v ČR v průběhu roku</v>
      </c>
      <c r="B30" s="1905"/>
      <c r="C30" s="792" t="s">
        <v>57</v>
      </c>
      <c r="D30" s="790" t="s">
        <v>617</v>
      </c>
    </row>
    <row r="31" spans="1:4" ht="14.1" customHeight="1" x14ac:dyDescent="0.25">
      <c r="A31" s="1905" t="str">
        <f>'31'!A3:K3</f>
        <v>Délky plynovodů plynárenských soustav v ČR podle tlakových úrovní</v>
      </c>
      <c r="B31" s="1905"/>
      <c r="C31" s="792" t="s">
        <v>57</v>
      </c>
      <c r="D31" s="790" t="s">
        <v>167</v>
      </c>
    </row>
    <row r="32" spans="1:4" ht="14.1" customHeight="1" x14ac:dyDescent="0.25">
      <c r="A32" s="1905" t="str">
        <f>'32'!A3:I3</f>
        <v>Spotřeba zemního plynu podle krajů, kategorií zákazníků a CNG v ČR</v>
      </c>
      <c r="B32" s="1905"/>
      <c r="C32" s="792" t="s">
        <v>57</v>
      </c>
      <c r="D32" s="790" t="s">
        <v>168</v>
      </c>
    </row>
    <row r="33" spans="1:4" ht="14.1" customHeight="1" x14ac:dyDescent="0.25">
      <c r="A33" s="1905" t="str">
        <f>'34'!A3:N3</f>
        <v>Spotřeba zemního plynu a počet zákazníků podle krajů v ČR</v>
      </c>
      <c r="B33" s="1905"/>
      <c r="C33" s="792" t="s">
        <v>57</v>
      </c>
      <c r="D33" s="790" t="s">
        <v>618</v>
      </c>
    </row>
    <row r="34" spans="1:4" ht="14.1" customHeight="1" x14ac:dyDescent="0.25">
      <c r="A34" s="1905" t="str">
        <f>'35'!A2:N2</f>
        <v>Počet zákazníků podle krajů, kategorie zákazníků a CNG v ČR</v>
      </c>
      <c r="B34" s="1905"/>
      <c r="C34" s="792" t="s">
        <v>57</v>
      </c>
      <c r="D34" s="790" t="s">
        <v>169</v>
      </c>
    </row>
    <row r="35" spans="1:4" ht="14.1" customHeight="1" x14ac:dyDescent="0.25">
      <c r="A35" s="1905" t="str">
        <f>'36'!A2:P2</f>
        <v>Spotřeba zemního plynu podle krajů v ČR v průběhu roku a v posledních 10 letech</v>
      </c>
      <c r="B35" s="1905"/>
      <c r="C35" s="792" t="s">
        <v>57</v>
      </c>
      <c r="D35" s="790" t="s">
        <v>170</v>
      </c>
    </row>
    <row r="36" spans="1:4" ht="14.1" customHeight="1" x14ac:dyDescent="0.25">
      <c r="A36" s="1905" t="str">
        <f>'38'!A2:M2</f>
        <v>Teplota ovzduší podle krajů v ČR v průběhu roku a v posledních 10 letech</v>
      </c>
      <c r="B36" s="1905"/>
      <c r="C36" s="792" t="s">
        <v>57</v>
      </c>
      <c r="D36" s="790" t="s">
        <v>376</v>
      </c>
    </row>
    <row r="37" spans="1:4" ht="20.100000000000001" customHeight="1" thickBot="1" x14ac:dyDescent="0.3">
      <c r="A37" s="787" t="s">
        <v>619</v>
      </c>
      <c r="B37" s="788"/>
      <c r="C37" s="788"/>
      <c r="D37" s="788"/>
    </row>
    <row r="38" spans="1:4" ht="14.1" customHeight="1" x14ac:dyDescent="0.25">
      <c r="A38" s="1905" t="str">
        <f>'39'!A2</f>
        <v xml:space="preserve">Počet obchodníků zajišťujících bezpečnostní standard dodávek plynu a způsob jeho prokazování v ČR </v>
      </c>
      <c r="B38" s="1905"/>
      <c r="C38" s="791" t="s">
        <v>57</v>
      </c>
      <c r="D38" s="790" t="s">
        <v>220</v>
      </c>
    </row>
    <row r="39" spans="1:4" ht="14.1" customHeight="1" x14ac:dyDescent="0.25">
      <c r="A39" s="1905" t="str">
        <f>'40'!A2:F2</f>
        <v>Hodnoty zajištění BSD v ČR v průběhu topné sezóny</v>
      </c>
      <c r="B39" s="1905"/>
      <c r="C39" s="792" t="s">
        <v>57</v>
      </c>
      <c r="D39" s="790" t="s">
        <v>221</v>
      </c>
    </row>
    <row r="40" spans="1:4" ht="14.1" customHeight="1" x14ac:dyDescent="0.25">
      <c r="A40" s="1905" t="str">
        <f>'41'!A2:F2</f>
        <v>Hodnoty zajištění BSD v ČR v průběhu topné sezóny a meziroční porovnání</v>
      </c>
      <c r="B40" s="1905"/>
      <c r="C40" s="792" t="s">
        <v>57</v>
      </c>
      <c r="D40" s="790" t="s">
        <v>222</v>
      </c>
    </row>
    <row r="41" spans="1:4" ht="14.1" customHeight="1" x14ac:dyDescent="0.25">
      <c r="A41" s="1905" t="str">
        <f>'42'!A2:H2</f>
        <v>Hodnoty zajištění BSD v ČR v průběhu topné sezóny v posledních 4 sezónách</v>
      </c>
      <c r="B41" s="1905"/>
      <c r="C41" s="792" t="s">
        <v>57</v>
      </c>
      <c r="D41" s="790" t="s">
        <v>223</v>
      </c>
    </row>
    <row r="42" spans="1:4" ht="14.1" customHeight="1" x14ac:dyDescent="0.25">
      <c r="A42" s="1905" t="str">
        <f>'43'!A2:H2</f>
        <v>Podíl CHZ a NECHZ na celkové dodávce v zimním období a meziroční porovnání</v>
      </c>
      <c r="B42" s="1905"/>
      <c r="C42" s="792" t="s">
        <v>57</v>
      </c>
      <c r="D42" s="790" t="s">
        <v>241</v>
      </c>
    </row>
    <row r="43" spans="1:4" ht="20.100000000000001" customHeight="1" thickBot="1" x14ac:dyDescent="0.3">
      <c r="A43" s="783" t="s">
        <v>620</v>
      </c>
      <c r="B43" s="789"/>
      <c r="C43" s="794"/>
      <c r="D43" s="793"/>
    </row>
    <row r="44" spans="1:4" ht="14.1" customHeight="1" x14ac:dyDescent="0.25">
      <c r="A44" s="1905" t="str">
        <f>'44'!A2:G2</f>
        <v>Množství uskladněného plynu v ČR v zimním období a meziroční porovnání</v>
      </c>
      <c r="B44" s="1905"/>
      <c r="C44" s="791" t="s">
        <v>57</v>
      </c>
      <c r="D44" s="790" t="s">
        <v>249</v>
      </c>
    </row>
    <row r="45" spans="1:4" ht="14.1" customHeight="1" x14ac:dyDescent="0.25">
      <c r="A45" s="1905" t="str">
        <f>'45'!A2:P2</f>
        <v>Bilance plynárenské soustavy ČR v zimním období</v>
      </c>
      <c r="B45" s="1905"/>
      <c r="C45" s="792" t="s">
        <v>57</v>
      </c>
      <c r="D45" s="790" t="s">
        <v>311</v>
      </c>
    </row>
    <row r="46" spans="1:4" ht="14.1" customHeight="1" x14ac:dyDescent="0.25">
      <c r="A46" s="1905" t="str">
        <f>'46'!A2:M2</f>
        <v>Spotřeba zemního plynu v ČR v průběhu zimního období</v>
      </c>
      <c r="B46" s="1905"/>
      <c r="C46" s="792" t="s">
        <v>57</v>
      </c>
      <c r="D46" s="790" t="s">
        <v>319</v>
      </c>
    </row>
    <row r="47" spans="1:4" ht="14.1" customHeight="1" x14ac:dyDescent="0.25">
      <c r="A47" s="1907" t="str">
        <f>'47'!A2:N2</f>
        <v>Denní spotřeba zemního plynu v ČR v zimním období</v>
      </c>
      <c r="B47" s="1907"/>
      <c r="C47" s="792" t="s">
        <v>57</v>
      </c>
      <c r="D47" s="790" t="s">
        <v>320</v>
      </c>
    </row>
    <row r="48" spans="1:4" ht="14.1" customHeight="1" x14ac:dyDescent="0.25">
      <c r="A48" s="1907" t="str">
        <f>'48'!A2:O2</f>
        <v>Spotřeba zemního plynu v ČR v zimním období v posledních 10 letech</v>
      </c>
      <c r="B48" s="1907"/>
      <c r="C48" s="792" t="s">
        <v>57</v>
      </c>
      <c r="D48" s="790" t="s">
        <v>321</v>
      </c>
    </row>
    <row r="49" spans="1:4" ht="20.100000000000001" customHeight="1" thickBot="1" x14ac:dyDescent="0.3">
      <c r="A49" s="783" t="s">
        <v>717</v>
      </c>
      <c r="B49" s="789"/>
      <c r="C49" s="794"/>
      <c r="D49" s="793"/>
    </row>
    <row r="50" spans="1:4" ht="14.1" customHeight="1" x14ac:dyDescent="0.25">
      <c r="A50" s="1905" t="str">
        <f>'49'!A2:H2</f>
        <v>Spotřeba zemního plynu a svítiplynu v ČR v posledních 70 letech</v>
      </c>
      <c r="B50" s="1905"/>
      <c r="C50" s="791" t="s">
        <v>57</v>
      </c>
      <c r="D50" s="790" t="s">
        <v>703</v>
      </c>
    </row>
    <row r="51" spans="1:4" ht="14.1" customHeight="1" x14ac:dyDescent="0.25">
      <c r="A51" s="1905" t="str">
        <f>'51'!A2</f>
        <v>Průměrná teplota ovzduší v ČR v posledních 30 letech</v>
      </c>
      <c r="B51" s="1905"/>
      <c r="C51" s="792" t="s">
        <v>57</v>
      </c>
      <c r="D51" s="790" t="s">
        <v>675</v>
      </c>
    </row>
    <row r="52" spans="1:4" ht="20.100000000000001" customHeight="1" thickBot="1" x14ac:dyDescent="0.3">
      <c r="A52" s="783" t="s">
        <v>432</v>
      </c>
      <c r="B52" s="789"/>
      <c r="C52" s="794"/>
      <c r="D52" s="793"/>
    </row>
    <row r="53" spans="1:4" ht="14.1" customHeight="1" x14ac:dyDescent="0.25">
      <c r="A53" s="1905" t="str">
        <f>'52'!A2</f>
        <v xml:space="preserve">Schéma přepravní soustavy a zásobníků plynu v ČR </v>
      </c>
      <c r="B53" s="1905"/>
      <c r="C53" s="792" t="s">
        <v>57</v>
      </c>
      <c r="D53" s="790" t="s">
        <v>688</v>
      </c>
    </row>
    <row r="54" spans="1:4" ht="14.1" customHeight="1" x14ac:dyDescent="0.25">
      <c r="A54" s="1905" t="s">
        <v>318</v>
      </c>
      <c r="B54" s="1905"/>
      <c r="C54" s="792" t="s">
        <v>57</v>
      </c>
      <c r="D54" s="790" t="s">
        <v>704</v>
      </c>
    </row>
    <row r="55" spans="1:4" ht="15.95" customHeight="1" x14ac:dyDescent="0.25">
      <c r="A55" s="1905"/>
      <c r="B55" s="1905"/>
      <c r="C55" s="792"/>
      <c r="D55" s="790"/>
    </row>
    <row r="56" spans="1:4" ht="15.95" customHeight="1" x14ac:dyDescent="0.25">
      <c r="B56" s="302"/>
    </row>
    <row r="57" spans="1:4" ht="15.95" customHeight="1" x14ac:dyDescent="0.25">
      <c r="B57" s="301"/>
    </row>
    <row r="58" spans="1:4" ht="15.95" customHeight="1" x14ac:dyDescent="0.25">
      <c r="A58" s="302"/>
      <c r="B58" s="302"/>
    </row>
    <row r="59" spans="1:4" ht="15" customHeight="1" x14ac:dyDescent="0.25">
      <c r="A59" s="304"/>
      <c r="B59" s="302"/>
    </row>
    <row r="60" spans="1:4" ht="23.1" customHeight="1" x14ac:dyDescent="0.25">
      <c r="A60" s="300"/>
      <c r="B60" s="300"/>
    </row>
    <row r="61" spans="1:4" ht="23.1" customHeight="1" x14ac:dyDescent="0.25">
      <c r="A61" s="301"/>
    </row>
    <row r="62" spans="1:4" x14ac:dyDescent="0.25">
      <c r="A62" s="302"/>
      <c r="B62" s="302"/>
    </row>
  </sheetData>
  <mergeCells count="49">
    <mergeCell ref="A55:B55"/>
    <mergeCell ref="A53:B53"/>
    <mergeCell ref="A54:B54"/>
    <mergeCell ref="A47:B47"/>
    <mergeCell ref="A48:B48"/>
    <mergeCell ref="A51:B51"/>
    <mergeCell ref="A23:B23"/>
    <mergeCell ref="A24:B24"/>
    <mergeCell ref="A41:B41"/>
    <mergeCell ref="A42:B42"/>
    <mergeCell ref="A50:B50"/>
    <mergeCell ref="A40:B40"/>
    <mergeCell ref="A46:B46"/>
    <mergeCell ref="A28:B28"/>
    <mergeCell ref="A35:B35"/>
    <mergeCell ref="A31:B31"/>
    <mergeCell ref="A30:B30"/>
    <mergeCell ref="A39:B39"/>
    <mergeCell ref="A38:B38"/>
    <mergeCell ref="A36:B36"/>
    <mergeCell ref="A16:B16"/>
    <mergeCell ref="A45:B45"/>
    <mergeCell ref="A44:B44"/>
    <mergeCell ref="A26:B26"/>
    <mergeCell ref="A29:B29"/>
    <mergeCell ref="A17:B17"/>
    <mergeCell ref="A22:B22"/>
    <mergeCell ref="A20:B20"/>
    <mergeCell ref="A19:B19"/>
    <mergeCell ref="A25:B25"/>
    <mergeCell ref="A34:B34"/>
    <mergeCell ref="A27:B27"/>
    <mergeCell ref="A32:B32"/>
    <mergeCell ref="A33:B33"/>
    <mergeCell ref="A18:B18"/>
    <mergeCell ref="A21:B21"/>
    <mergeCell ref="A3:B3"/>
    <mergeCell ref="A15:B15"/>
    <mergeCell ref="A5:B5"/>
    <mergeCell ref="A6:B6"/>
    <mergeCell ref="A10:B10"/>
    <mergeCell ref="A12:B12"/>
    <mergeCell ref="A14:B14"/>
    <mergeCell ref="A7:B7"/>
    <mergeCell ref="A8:B8"/>
    <mergeCell ref="A11:B11"/>
    <mergeCell ref="A13:B13"/>
    <mergeCell ref="A4:B4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useFirstPageNumber="1" r:id="rId1"/>
  <headerFooter scaleWithDoc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view="pageBreakPreview" zoomScaleNormal="100" zoomScaleSheetLayoutView="100" workbookViewId="0"/>
  </sheetViews>
  <sheetFormatPr defaultRowHeight="12.75" x14ac:dyDescent="0.25"/>
  <cols>
    <col min="1" max="1" width="8.140625" style="164" customWidth="1"/>
    <col min="2" max="12" width="7.140625" style="164" customWidth="1"/>
    <col min="13" max="13" width="1.7109375" style="164" customWidth="1"/>
    <col min="14" max="16" width="9.7109375" style="164" customWidth="1"/>
    <col min="17" max="17" width="13.5703125" style="164" customWidth="1"/>
    <col min="18" max="18" width="1.7109375" style="164" customWidth="1"/>
    <col min="19" max="255" width="9.140625" style="164"/>
    <col min="256" max="256" width="3" style="164" customWidth="1"/>
    <col min="257" max="257" width="4.5703125" style="164" customWidth="1"/>
    <col min="258" max="267" width="11.7109375" style="164" customWidth="1"/>
    <col min="268" max="511" width="9.140625" style="164"/>
    <col min="512" max="512" width="3" style="164" customWidth="1"/>
    <col min="513" max="513" width="4.5703125" style="164" customWidth="1"/>
    <col min="514" max="523" width="11.7109375" style="164" customWidth="1"/>
    <col min="524" max="767" width="9.140625" style="164"/>
    <col min="768" max="768" width="3" style="164" customWidth="1"/>
    <col min="769" max="769" width="4.5703125" style="164" customWidth="1"/>
    <col min="770" max="779" width="11.7109375" style="164" customWidth="1"/>
    <col min="780" max="1023" width="9.140625" style="164"/>
    <col min="1024" max="1024" width="3" style="164" customWidth="1"/>
    <col min="1025" max="1025" width="4.5703125" style="164" customWidth="1"/>
    <col min="1026" max="1035" width="11.7109375" style="164" customWidth="1"/>
    <col min="1036" max="1279" width="9.140625" style="164"/>
    <col min="1280" max="1280" width="3" style="164" customWidth="1"/>
    <col min="1281" max="1281" width="4.5703125" style="164" customWidth="1"/>
    <col min="1282" max="1291" width="11.7109375" style="164" customWidth="1"/>
    <col min="1292" max="1535" width="9.140625" style="164"/>
    <col min="1536" max="1536" width="3" style="164" customWidth="1"/>
    <col min="1537" max="1537" width="4.5703125" style="164" customWidth="1"/>
    <col min="1538" max="1547" width="11.7109375" style="164" customWidth="1"/>
    <col min="1548" max="1791" width="9.140625" style="164"/>
    <col min="1792" max="1792" width="3" style="164" customWidth="1"/>
    <col min="1793" max="1793" width="4.5703125" style="164" customWidth="1"/>
    <col min="1794" max="1803" width="11.7109375" style="164" customWidth="1"/>
    <col min="1804" max="2047" width="9.140625" style="164"/>
    <col min="2048" max="2048" width="3" style="164" customWidth="1"/>
    <col min="2049" max="2049" width="4.5703125" style="164" customWidth="1"/>
    <col min="2050" max="2059" width="11.7109375" style="164" customWidth="1"/>
    <col min="2060" max="2303" width="9.140625" style="164"/>
    <col min="2304" max="2304" width="3" style="164" customWidth="1"/>
    <col min="2305" max="2305" width="4.5703125" style="164" customWidth="1"/>
    <col min="2306" max="2315" width="11.7109375" style="164" customWidth="1"/>
    <col min="2316" max="2559" width="9.140625" style="164"/>
    <col min="2560" max="2560" width="3" style="164" customWidth="1"/>
    <col min="2561" max="2561" width="4.5703125" style="164" customWidth="1"/>
    <col min="2562" max="2571" width="11.7109375" style="164" customWidth="1"/>
    <col min="2572" max="2815" width="9.140625" style="164"/>
    <col min="2816" max="2816" width="3" style="164" customWidth="1"/>
    <col min="2817" max="2817" width="4.5703125" style="164" customWidth="1"/>
    <col min="2818" max="2827" width="11.7109375" style="164" customWidth="1"/>
    <col min="2828" max="3071" width="9.140625" style="164"/>
    <col min="3072" max="3072" width="3" style="164" customWidth="1"/>
    <col min="3073" max="3073" width="4.5703125" style="164" customWidth="1"/>
    <col min="3074" max="3083" width="11.7109375" style="164" customWidth="1"/>
    <col min="3084" max="3327" width="9.140625" style="164"/>
    <col min="3328" max="3328" width="3" style="164" customWidth="1"/>
    <col min="3329" max="3329" width="4.5703125" style="164" customWidth="1"/>
    <col min="3330" max="3339" width="11.7109375" style="164" customWidth="1"/>
    <col min="3340" max="3583" width="9.140625" style="164"/>
    <col min="3584" max="3584" width="3" style="164" customWidth="1"/>
    <col min="3585" max="3585" width="4.5703125" style="164" customWidth="1"/>
    <col min="3586" max="3595" width="11.7109375" style="164" customWidth="1"/>
    <col min="3596" max="3839" width="9.140625" style="164"/>
    <col min="3840" max="3840" width="3" style="164" customWidth="1"/>
    <col min="3841" max="3841" width="4.5703125" style="164" customWidth="1"/>
    <col min="3842" max="3851" width="11.7109375" style="164" customWidth="1"/>
    <col min="3852" max="4095" width="9.140625" style="164"/>
    <col min="4096" max="4096" width="3" style="164" customWidth="1"/>
    <col min="4097" max="4097" width="4.5703125" style="164" customWidth="1"/>
    <col min="4098" max="4107" width="11.7109375" style="164" customWidth="1"/>
    <col min="4108" max="4351" width="9.140625" style="164"/>
    <col min="4352" max="4352" width="3" style="164" customWidth="1"/>
    <col min="4353" max="4353" width="4.5703125" style="164" customWidth="1"/>
    <col min="4354" max="4363" width="11.7109375" style="164" customWidth="1"/>
    <col min="4364" max="4607" width="9.140625" style="164"/>
    <col min="4608" max="4608" width="3" style="164" customWidth="1"/>
    <col min="4609" max="4609" width="4.5703125" style="164" customWidth="1"/>
    <col min="4610" max="4619" width="11.7109375" style="164" customWidth="1"/>
    <col min="4620" max="4863" width="9.140625" style="164"/>
    <col min="4864" max="4864" width="3" style="164" customWidth="1"/>
    <col min="4865" max="4865" width="4.5703125" style="164" customWidth="1"/>
    <col min="4866" max="4875" width="11.7109375" style="164" customWidth="1"/>
    <col min="4876" max="5119" width="9.140625" style="164"/>
    <col min="5120" max="5120" width="3" style="164" customWidth="1"/>
    <col min="5121" max="5121" width="4.5703125" style="164" customWidth="1"/>
    <col min="5122" max="5131" width="11.7109375" style="164" customWidth="1"/>
    <col min="5132" max="5375" width="9.140625" style="164"/>
    <col min="5376" max="5376" width="3" style="164" customWidth="1"/>
    <col min="5377" max="5377" width="4.5703125" style="164" customWidth="1"/>
    <col min="5378" max="5387" width="11.7109375" style="164" customWidth="1"/>
    <col min="5388" max="5631" width="9.140625" style="164"/>
    <col min="5632" max="5632" width="3" style="164" customWidth="1"/>
    <col min="5633" max="5633" width="4.5703125" style="164" customWidth="1"/>
    <col min="5634" max="5643" width="11.7109375" style="164" customWidth="1"/>
    <col min="5644" max="5887" width="9.140625" style="164"/>
    <col min="5888" max="5888" width="3" style="164" customWidth="1"/>
    <col min="5889" max="5889" width="4.5703125" style="164" customWidth="1"/>
    <col min="5890" max="5899" width="11.7109375" style="164" customWidth="1"/>
    <col min="5900" max="6143" width="9.140625" style="164"/>
    <col min="6144" max="6144" width="3" style="164" customWidth="1"/>
    <col min="6145" max="6145" width="4.5703125" style="164" customWidth="1"/>
    <col min="6146" max="6155" width="11.7109375" style="164" customWidth="1"/>
    <col min="6156" max="6399" width="9.140625" style="164"/>
    <col min="6400" max="6400" width="3" style="164" customWidth="1"/>
    <col min="6401" max="6401" width="4.5703125" style="164" customWidth="1"/>
    <col min="6402" max="6411" width="11.7109375" style="164" customWidth="1"/>
    <col min="6412" max="6655" width="9.140625" style="164"/>
    <col min="6656" max="6656" width="3" style="164" customWidth="1"/>
    <col min="6657" max="6657" width="4.5703125" style="164" customWidth="1"/>
    <col min="6658" max="6667" width="11.7109375" style="164" customWidth="1"/>
    <col min="6668" max="6911" width="9.140625" style="164"/>
    <col min="6912" max="6912" width="3" style="164" customWidth="1"/>
    <col min="6913" max="6913" width="4.5703125" style="164" customWidth="1"/>
    <col min="6914" max="6923" width="11.7109375" style="164" customWidth="1"/>
    <col min="6924" max="7167" width="9.140625" style="164"/>
    <col min="7168" max="7168" width="3" style="164" customWidth="1"/>
    <col min="7169" max="7169" width="4.5703125" style="164" customWidth="1"/>
    <col min="7170" max="7179" width="11.7109375" style="164" customWidth="1"/>
    <col min="7180" max="7423" width="9.140625" style="164"/>
    <col min="7424" max="7424" width="3" style="164" customWidth="1"/>
    <col min="7425" max="7425" width="4.5703125" style="164" customWidth="1"/>
    <col min="7426" max="7435" width="11.7109375" style="164" customWidth="1"/>
    <col min="7436" max="7679" width="9.140625" style="164"/>
    <col min="7680" max="7680" width="3" style="164" customWidth="1"/>
    <col min="7681" max="7681" width="4.5703125" style="164" customWidth="1"/>
    <col min="7682" max="7691" width="11.7109375" style="164" customWidth="1"/>
    <col min="7692" max="7935" width="9.140625" style="164"/>
    <col min="7936" max="7936" width="3" style="164" customWidth="1"/>
    <col min="7937" max="7937" width="4.5703125" style="164" customWidth="1"/>
    <col min="7938" max="7947" width="11.7109375" style="164" customWidth="1"/>
    <col min="7948" max="8191" width="9.140625" style="164"/>
    <col min="8192" max="8192" width="3" style="164" customWidth="1"/>
    <col min="8193" max="8193" width="4.5703125" style="164" customWidth="1"/>
    <col min="8194" max="8203" width="11.7109375" style="164" customWidth="1"/>
    <col min="8204" max="8447" width="9.140625" style="164"/>
    <col min="8448" max="8448" width="3" style="164" customWidth="1"/>
    <col min="8449" max="8449" width="4.5703125" style="164" customWidth="1"/>
    <col min="8450" max="8459" width="11.7109375" style="164" customWidth="1"/>
    <col min="8460" max="8703" width="9.140625" style="164"/>
    <col min="8704" max="8704" width="3" style="164" customWidth="1"/>
    <col min="8705" max="8705" width="4.5703125" style="164" customWidth="1"/>
    <col min="8706" max="8715" width="11.7109375" style="164" customWidth="1"/>
    <col min="8716" max="8959" width="9.140625" style="164"/>
    <col min="8960" max="8960" width="3" style="164" customWidth="1"/>
    <col min="8961" max="8961" width="4.5703125" style="164" customWidth="1"/>
    <col min="8962" max="8971" width="11.7109375" style="164" customWidth="1"/>
    <col min="8972" max="9215" width="9.140625" style="164"/>
    <col min="9216" max="9216" width="3" style="164" customWidth="1"/>
    <col min="9217" max="9217" width="4.5703125" style="164" customWidth="1"/>
    <col min="9218" max="9227" width="11.7109375" style="164" customWidth="1"/>
    <col min="9228" max="9471" width="9.140625" style="164"/>
    <col min="9472" max="9472" width="3" style="164" customWidth="1"/>
    <col min="9473" max="9473" width="4.5703125" style="164" customWidth="1"/>
    <col min="9474" max="9483" width="11.7109375" style="164" customWidth="1"/>
    <col min="9484" max="9727" width="9.140625" style="164"/>
    <col min="9728" max="9728" width="3" style="164" customWidth="1"/>
    <col min="9729" max="9729" width="4.5703125" style="164" customWidth="1"/>
    <col min="9730" max="9739" width="11.7109375" style="164" customWidth="1"/>
    <col min="9740" max="9983" width="9.140625" style="164"/>
    <col min="9984" max="9984" width="3" style="164" customWidth="1"/>
    <col min="9985" max="9985" width="4.5703125" style="164" customWidth="1"/>
    <col min="9986" max="9995" width="11.7109375" style="164" customWidth="1"/>
    <col min="9996" max="10239" width="9.140625" style="164"/>
    <col min="10240" max="10240" width="3" style="164" customWidth="1"/>
    <col min="10241" max="10241" width="4.5703125" style="164" customWidth="1"/>
    <col min="10242" max="10251" width="11.7109375" style="164" customWidth="1"/>
    <col min="10252" max="10495" width="9.140625" style="164"/>
    <col min="10496" max="10496" width="3" style="164" customWidth="1"/>
    <col min="10497" max="10497" width="4.5703125" style="164" customWidth="1"/>
    <col min="10498" max="10507" width="11.7109375" style="164" customWidth="1"/>
    <col min="10508" max="10751" width="9.140625" style="164"/>
    <col min="10752" max="10752" width="3" style="164" customWidth="1"/>
    <col min="10753" max="10753" width="4.5703125" style="164" customWidth="1"/>
    <col min="10754" max="10763" width="11.7109375" style="164" customWidth="1"/>
    <col min="10764" max="11007" width="9.140625" style="164"/>
    <col min="11008" max="11008" width="3" style="164" customWidth="1"/>
    <col min="11009" max="11009" width="4.5703125" style="164" customWidth="1"/>
    <col min="11010" max="11019" width="11.7109375" style="164" customWidth="1"/>
    <col min="11020" max="11263" width="9.140625" style="164"/>
    <col min="11264" max="11264" width="3" style="164" customWidth="1"/>
    <col min="11265" max="11265" width="4.5703125" style="164" customWidth="1"/>
    <col min="11266" max="11275" width="11.7109375" style="164" customWidth="1"/>
    <col min="11276" max="11519" width="9.140625" style="164"/>
    <col min="11520" max="11520" width="3" style="164" customWidth="1"/>
    <col min="11521" max="11521" width="4.5703125" style="164" customWidth="1"/>
    <col min="11522" max="11531" width="11.7109375" style="164" customWidth="1"/>
    <col min="11532" max="11775" width="9.140625" style="164"/>
    <col min="11776" max="11776" width="3" style="164" customWidth="1"/>
    <col min="11777" max="11777" width="4.5703125" style="164" customWidth="1"/>
    <col min="11778" max="11787" width="11.7109375" style="164" customWidth="1"/>
    <col min="11788" max="12031" width="9.140625" style="164"/>
    <col min="12032" max="12032" width="3" style="164" customWidth="1"/>
    <col min="12033" max="12033" width="4.5703125" style="164" customWidth="1"/>
    <col min="12034" max="12043" width="11.7109375" style="164" customWidth="1"/>
    <col min="12044" max="12287" width="9.140625" style="164"/>
    <col min="12288" max="12288" width="3" style="164" customWidth="1"/>
    <col min="12289" max="12289" width="4.5703125" style="164" customWidth="1"/>
    <col min="12290" max="12299" width="11.7109375" style="164" customWidth="1"/>
    <col min="12300" max="12543" width="9.140625" style="164"/>
    <col min="12544" max="12544" width="3" style="164" customWidth="1"/>
    <col min="12545" max="12545" width="4.5703125" style="164" customWidth="1"/>
    <col min="12546" max="12555" width="11.7109375" style="164" customWidth="1"/>
    <col min="12556" max="12799" width="9.140625" style="164"/>
    <col min="12800" max="12800" width="3" style="164" customWidth="1"/>
    <col min="12801" max="12801" width="4.5703125" style="164" customWidth="1"/>
    <col min="12802" max="12811" width="11.7109375" style="164" customWidth="1"/>
    <col min="12812" max="13055" width="9.140625" style="164"/>
    <col min="13056" max="13056" width="3" style="164" customWidth="1"/>
    <col min="13057" max="13057" width="4.5703125" style="164" customWidth="1"/>
    <col min="13058" max="13067" width="11.7109375" style="164" customWidth="1"/>
    <col min="13068" max="13311" width="9.140625" style="164"/>
    <col min="13312" max="13312" width="3" style="164" customWidth="1"/>
    <col min="13313" max="13313" width="4.5703125" style="164" customWidth="1"/>
    <col min="13314" max="13323" width="11.7109375" style="164" customWidth="1"/>
    <col min="13324" max="13567" width="9.140625" style="164"/>
    <col min="13568" max="13568" width="3" style="164" customWidth="1"/>
    <col min="13569" max="13569" width="4.5703125" style="164" customWidth="1"/>
    <col min="13570" max="13579" width="11.7109375" style="164" customWidth="1"/>
    <col min="13580" max="13823" width="9.140625" style="164"/>
    <col min="13824" max="13824" width="3" style="164" customWidth="1"/>
    <col min="13825" max="13825" width="4.5703125" style="164" customWidth="1"/>
    <col min="13826" max="13835" width="11.7109375" style="164" customWidth="1"/>
    <col min="13836" max="14079" width="9.140625" style="164"/>
    <col min="14080" max="14080" width="3" style="164" customWidth="1"/>
    <col min="14081" max="14081" width="4.5703125" style="164" customWidth="1"/>
    <col min="14082" max="14091" width="11.7109375" style="164" customWidth="1"/>
    <col min="14092" max="14335" width="9.140625" style="164"/>
    <col min="14336" max="14336" width="3" style="164" customWidth="1"/>
    <col min="14337" max="14337" width="4.5703125" style="164" customWidth="1"/>
    <col min="14338" max="14347" width="11.7109375" style="164" customWidth="1"/>
    <col min="14348" max="14591" width="9.140625" style="164"/>
    <col min="14592" max="14592" width="3" style="164" customWidth="1"/>
    <col min="14593" max="14593" width="4.5703125" style="164" customWidth="1"/>
    <col min="14594" max="14603" width="11.7109375" style="164" customWidth="1"/>
    <col min="14604" max="14847" width="9.140625" style="164"/>
    <col min="14848" max="14848" width="3" style="164" customWidth="1"/>
    <col min="14849" max="14849" width="4.5703125" style="164" customWidth="1"/>
    <col min="14850" max="14859" width="11.7109375" style="164" customWidth="1"/>
    <col min="14860" max="15103" width="9.140625" style="164"/>
    <col min="15104" max="15104" width="3" style="164" customWidth="1"/>
    <col min="15105" max="15105" width="4.5703125" style="164" customWidth="1"/>
    <col min="15106" max="15115" width="11.7109375" style="164" customWidth="1"/>
    <col min="15116" max="15359" width="9.140625" style="164"/>
    <col min="15360" max="15360" width="3" style="164" customWidth="1"/>
    <col min="15361" max="15361" width="4.5703125" style="164" customWidth="1"/>
    <col min="15362" max="15371" width="11.7109375" style="164" customWidth="1"/>
    <col min="15372" max="15615" width="9.140625" style="164"/>
    <col min="15616" max="15616" width="3" style="164" customWidth="1"/>
    <col min="15617" max="15617" width="4.5703125" style="164" customWidth="1"/>
    <col min="15618" max="15627" width="11.7109375" style="164" customWidth="1"/>
    <col min="15628" max="15871" width="9.140625" style="164"/>
    <col min="15872" max="15872" width="3" style="164" customWidth="1"/>
    <col min="15873" max="15873" width="4.5703125" style="164" customWidth="1"/>
    <col min="15874" max="15883" width="11.7109375" style="164" customWidth="1"/>
    <col min="15884" max="16127" width="9.140625" style="164"/>
    <col min="16128" max="16128" width="3" style="164" customWidth="1"/>
    <col min="16129" max="16129" width="4.5703125" style="164" customWidth="1"/>
    <col min="16130" max="16139" width="11.7109375" style="164" customWidth="1"/>
    <col min="16140" max="16384" width="9.140625" style="164"/>
  </cols>
  <sheetData>
    <row r="1" spans="1:25" x14ac:dyDescent="0.25">
      <c r="A1" s="14"/>
      <c r="B1" s="14"/>
      <c r="C1" s="14"/>
      <c r="D1" s="14"/>
      <c r="E1" s="14"/>
      <c r="F1" s="14"/>
      <c r="G1" s="14"/>
      <c r="H1" s="14"/>
      <c r="I1" s="14"/>
    </row>
    <row r="2" spans="1:25" ht="20.100000000000001" customHeight="1" thickBot="1" x14ac:dyDescent="0.3">
      <c r="A2" s="1911" t="s">
        <v>478</v>
      </c>
      <c r="B2" s="1911"/>
      <c r="C2" s="1911"/>
      <c r="D2" s="1911"/>
      <c r="E2" s="1911"/>
      <c r="F2" s="1911"/>
      <c r="G2" s="1911"/>
      <c r="H2" s="1911"/>
      <c r="I2" s="1911"/>
      <c r="J2" s="1911"/>
      <c r="K2" s="805"/>
      <c r="L2" s="2097" t="s">
        <v>605</v>
      </c>
      <c r="M2" s="2097"/>
      <c r="N2" s="964"/>
      <c r="O2" s="964"/>
      <c r="P2" s="177"/>
      <c r="Q2" s="965"/>
      <c r="R2" s="965"/>
      <c r="S2" s="177"/>
    </row>
    <row r="3" spans="1:25" ht="12.75" customHeight="1" x14ac:dyDescent="0.25">
      <c r="A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</row>
    <row r="4" spans="1:25" ht="12.75" customHeight="1" x14ac:dyDescent="0.25">
      <c r="A4" s="296"/>
      <c r="B4" s="2094" t="s">
        <v>477</v>
      </c>
      <c r="C4" s="2095"/>
      <c r="D4" s="2095"/>
      <c r="E4" s="2095"/>
      <c r="F4" s="2095"/>
      <c r="G4" s="2095"/>
      <c r="H4" s="2095"/>
      <c r="I4" s="2095"/>
      <c r="J4" s="2095"/>
      <c r="K4" s="2095"/>
      <c r="L4" s="2096"/>
      <c r="M4" s="296"/>
      <c r="N4" s="296"/>
      <c r="O4" s="296"/>
      <c r="P4" s="296"/>
      <c r="Q4" s="296"/>
      <c r="R4" s="296"/>
    </row>
    <row r="5" spans="1:25" ht="40.5" customHeight="1" x14ac:dyDescent="0.25">
      <c r="A5" s="970"/>
      <c r="B5" s="2098" t="s">
        <v>559</v>
      </c>
      <c r="C5" s="2098"/>
      <c r="D5" s="2098"/>
      <c r="E5" s="2098"/>
      <c r="F5" s="2099"/>
      <c r="G5" s="2100" t="s">
        <v>313</v>
      </c>
      <c r="H5" s="2101"/>
      <c r="I5" s="2101"/>
      <c r="J5" s="2101"/>
      <c r="K5" s="2102"/>
      <c r="L5" s="958" t="s">
        <v>25</v>
      </c>
      <c r="M5" s="959"/>
      <c r="N5" s="547"/>
      <c r="O5" s="547"/>
      <c r="P5" s="547"/>
      <c r="Q5" s="547"/>
      <c r="R5" s="177"/>
    </row>
    <row r="6" spans="1:25" ht="63.75" customHeight="1" x14ac:dyDescent="0.25">
      <c r="A6" s="956" t="s">
        <v>210</v>
      </c>
      <c r="B6" s="955" t="s">
        <v>39</v>
      </c>
      <c r="C6" s="955" t="s">
        <v>400</v>
      </c>
      <c r="D6" s="955" t="s">
        <v>40</v>
      </c>
      <c r="E6" s="756" t="s">
        <v>211</v>
      </c>
      <c r="F6" s="1095" t="s">
        <v>19</v>
      </c>
      <c r="G6" s="1097" t="s">
        <v>39</v>
      </c>
      <c r="H6" s="955" t="s">
        <v>400</v>
      </c>
      <c r="I6" s="955" t="s">
        <v>40</v>
      </c>
      <c r="J6" s="756" t="s">
        <v>211</v>
      </c>
      <c r="K6" s="957" t="s">
        <v>19</v>
      </c>
      <c r="L6" s="960" t="s">
        <v>262</v>
      </c>
      <c r="M6" s="961"/>
      <c r="R6" s="177"/>
      <c r="T6" s="2093"/>
      <c r="U6" s="2093"/>
      <c r="V6" s="2093"/>
      <c r="W6" s="2093"/>
    </row>
    <row r="7" spans="1:25" ht="12.95" customHeight="1" x14ac:dyDescent="0.25">
      <c r="A7" s="962">
        <v>0.29166666666666669</v>
      </c>
      <c r="B7" s="264">
        <v>309.99514729860169</v>
      </c>
      <c r="C7" s="264">
        <v>1880.3643821085129</v>
      </c>
      <c r="D7" s="257">
        <v>104.51210425960848</v>
      </c>
      <c r="E7" s="26">
        <v>157.72868279569892</v>
      </c>
      <c r="F7" s="1298">
        <f>SUM(B7:E7)</f>
        <v>2452.6003164624221</v>
      </c>
      <c r="G7" s="1299">
        <v>3300.1571666666669</v>
      </c>
      <c r="H7" s="1300">
        <v>20086.364624999998</v>
      </c>
      <c r="I7" s="1301">
        <v>1117.9339166666666</v>
      </c>
      <c r="J7" s="1302">
        <v>1680.110127446236</v>
      </c>
      <c r="K7" s="1303">
        <f>SUM(G7:J7)</f>
        <v>26184.565835779566</v>
      </c>
      <c r="L7" s="1304">
        <v>-14.9</v>
      </c>
      <c r="M7" s="178"/>
      <c r="N7" s="693"/>
      <c r="O7" s="694"/>
      <c r="P7" s="694"/>
      <c r="Q7" s="179"/>
      <c r="R7" s="179"/>
      <c r="S7" s="165"/>
      <c r="T7" s="165"/>
      <c r="U7" s="165"/>
      <c r="V7" s="165"/>
      <c r="W7" s="165"/>
      <c r="X7" s="165"/>
      <c r="Y7" s="165"/>
    </row>
    <row r="8" spans="1:25" ht="12.95" customHeight="1" x14ac:dyDescent="0.25">
      <c r="A8" s="963">
        <v>0.33333333333333298</v>
      </c>
      <c r="B8" s="1246">
        <v>320.89114729860165</v>
      </c>
      <c r="C8" s="1246">
        <v>1953.8943821085129</v>
      </c>
      <c r="D8" s="260">
        <v>111.68210425960848</v>
      </c>
      <c r="E8" s="35">
        <v>158.09268279569892</v>
      </c>
      <c r="F8" s="1247">
        <f t="shared" ref="F8:F30" si="0">SUM(B8:E8)</f>
        <v>2544.5603164624217</v>
      </c>
      <c r="G8" s="1305">
        <v>3416.2101666666672</v>
      </c>
      <c r="H8" s="1246">
        <v>20872.390625</v>
      </c>
      <c r="I8" s="260">
        <v>1194.5889166666666</v>
      </c>
      <c r="J8" s="35">
        <v>1683.7599214462359</v>
      </c>
      <c r="K8" s="1306">
        <f t="shared" ref="K8:K30" si="1">SUM(G8:J8)</f>
        <v>27166.94962977957</v>
      </c>
      <c r="L8" s="1304">
        <v>-14.7</v>
      </c>
      <c r="M8" s="178"/>
      <c r="N8" s="694"/>
      <c r="O8" s="694"/>
      <c r="P8" s="694"/>
      <c r="Q8" s="179"/>
      <c r="R8" s="179"/>
      <c r="S8" s="165"/>
      <c r="T8" s="165"/>
      <c r="U8" s="165"/>
      <c r="V8" s="165"/>
      <c r="W8" s="165"/>
      <c r="X8" s="165"/>
    </row>
    <row r="9" spans="1:25" ht="12.95" customHeight="1" x14ac:dyDescent="0.25">
      <c r="A9" s="963">
        <v>0.375</v>
      </c>
      <c r="B9" s="1246">
        <v>327.93114729860167</v>
      </c>
      <c r="C9" s="1246">
        <v>1984.0083821085127</v>
      </c>
      <c r="D9" s="260">
        <v>120.83310425960849</v>
      </c>
      <c r="E9" s="35">
        <v>154.80368279569893</v>
      </c>
      <c r="F9" s="1247">
        <f t="shared" si="0"/>
        <v>2587.5763164624218</v>
      </c>
      <c r="G9" s="1305">
        <v>3491.1931666666669</v>
      </c>
      <c r="H9" s="1246">
        <v>21194.558624999998</v>
      </c>
      <c r="I9" s="260">
        <v>1292.4219166666664</v>
      </c>
      <c r="J9" s="35">
        <v>1648.653245446236</v>
      </c>
      <c r="K9" s="1306">
        <f>SUM(G9:J9)</f>
        <v>27626.826953779568</v>
      </c>
      <c r="L9" s="1304">
        <v>-14.2</v>
      </c>
      <c r="M9" s="178"/>
      <c r="N9" s="694"/>
      <c r="O9" s="694"/>
      <c r="P9" s="694"/>
      <c r="Q9" s="179"/>
      <c r="R9" s="179"/>
      <c r="S9" s="165"/>
      <c r="T9" s="165"/>
      <c r="U9" s="165"/>
      <c r="V9" s="165"/>
      <c r="W9" s="165"/>
      <c r="X9" s="165"/>
    </row>
    <row r="10" spans="1:25" ht="12.95" customHeight="1" x14ac:dyDescent="0.25">
      <c r="A10" s="963">
        <v>0.41666666666666702</v>
      </c>
      <c r="B10" s="1246">
        <v>346.24514729860169</v>
      </c>
      <c r="C10" s="1246">
        <v>2028.6293821085128</v>
      </c>
      <c r="D10" s="260">
        <v>110.21710425960848</v>
      </c>
      <c r="E10" s="35">
        <v>153.62268279569892</v>
      </c>
      <c r="F10" s="1247">
        <f t="shared" si="0"/>
        <v>2638.7143164624217</v>
      </c>
      <c r="G10" s="1305">
        <v>3686.256166666667</v>
      </c>
      <c r="H10" s="1246">
        <v>21670.158624999996</v>
      </c>
      <c r="I10" s="260">
        <v>1178.9259166666666</v>
      </c>
      <c r="J10" s="35">
        <v>1635.9557854462362</v>
      </c>
      <c r="K10" s="1306">
        <f t="shared" si="1"/>
        <v>28171.296493779566</v>
      </c>
      <c r="L10" s="1304">
        <v>-14.1</v>
      </c>
      <c r="M10" s="178"/>
      <c r="N10" s="694"/>
      <c r="O10" s="694"/>
      <c r="P10" s="694"/>
      <c r="Q10" s="179"/>
      <c r="R10" s="179"/>
      <c r="S10" s="165"/>
      <c r="T10" s="165"/>
      <c r="U10" s="165"/>
      <c r="V10" s="165"/>
      <c r="W10" s="165"/>
      <c r="X10" s="165"/>
    </row>
    <row r="11" spans="1:25" ht="12.95" customHeight="1" x14ac:dyDescent="0.25">
      <c r="A11" s="963">
        <v>0.45833333333333298</v>
      </c>
      <c r="B11" s="1246">
        <v>332.61114729860168</v>
      </c>
      <c r="C11" s="1246">
        <v>1944.1573821085126</v>
      </c>
      <c r="D11" s="260">
        <v>104.45810425960849</v>
      </c>
      <c r="E11" s="35">
        <v>154.94068279569893</v>
      </c>
      <c r="F11" s="1247">
        <f t="shared" si="0"/>
        <v>2536.1673164624217</v>
      </c>
      <c r="G11" s="1305">
        <v>3541.0401666666671</v>
      </c>
      <c r="H11" s="1246">
        <v>20767.983624999997</v>
      </c>
      <c r="I11" s="260">
        <v>1117.3559166666666</v>
      </c>
      <c r="J11" s="35">
        <v>1649.7799514462361</v>
      </c>
      <c r="K11" s="1306">
        <f t="shared" si="1"/>
        <v>27076.159659779565</v>
      </c>
      <c r="L11" s="1304">
        <v>-13.4</v>
      </c>
      <c r="M11" s="178"/>
      <c r="N11" s="179"/>
      <c r="O11" s="179"/>
      <c r="P11" s="179"/>
      <c r="Q11" s="179"/>
      <c r="R11" s="179"/>
      <c r="S11" s="165"/>
      <c r="T11" s="165"/>
      <c r="U11" s="165"/>
      <c r="V11" s="165"/>
      <c r="W11" s="165"/>
      <c r="X11" s="165"/>
    </row>
    <row r="12" spans="1:25" ht="12.95" customHeight="1" x14ac:dyDescent="0.25">
      <c r="A12" s="963">
        <v>0.5</v>
      </c>
      <c r="B12" s="1246">
        <v>316.53714729860167</v>
      </c>
      <c r="C12" s="1246">
        <v>1862.9753821085128</v>
      </c>
      <c r="D12" s="260">
        <v>97.18810425960848</v>
      </c>
      <c r="E12" s="35">
        <v>159.25468279569893</v>
      </c>
      <c r="F12" s="1247">
        <f t="shared" si="0"/>
        <v>2435.9553164624217</v>
      </c>
      <c r="G12" s="1305">
        <v>3369.8361666666669</v>
      </c>
      <c r="H12" s="1246">
        <v>19900.141624999997</v>
      </c>
      <c r="I12" s="260">
        <v>1039.6329166666665</v>
      </c>
      <c r="J12" s="35">
        <v>1695.578141446236</v>
      </c>
      <c r="K12" s="1306">
        <f t="shared" si="1"/>
        <v>26005.188849779566</v>
      </c>
      <c r="L12" s="1304">
        <v>-12.3</v>
      </c>
      <c r="M12" s="178"/>
      <c r="N12" s="179"/>
      <c r="O12" s="179"/>
      <c r="P12" s="179"/>
      <c r="Q12" s="179"/>
      <c r="R12" s="179"/>
      <c r="S12" s="165"/>
      <c r="T12" s="165"/>
      <c r="U12" s="165"/>
      <c r="V12" s="165"/>
      <c r="W12" s="165"/>
      <c r="X12" s="165"/>
    </row>
    <row r="13" spans="1:25" ht="12.95" customHeight="1" x14ac:dyDescent="0.25">
      <c r="A13" s="963">
        <v>0.54166666666666696</v>
      </c>
      <c r="B13" s="1246">
        <v>295.1561472986017</v>
      </c>
      <c r="C13" s="1246">
        <v>1797.6223821085127</v>
      </c>
      <c r="D13" s="260">
        <v>91.369104259608477</v>
      </c>
      <c r="E13" s="35">
        <v>150.65568279569891</v>
      </c>
      <c r="F13" s="1247">
        <f t="shared" si="0"/>
        <v>2334.8033164624217</v>
      </c>
      <c r="G13" s="1305">
        <v>3142.1071666666671</v>
      </c>
      <c r="H13" s="1246">
        <v>19201.803624999997</v>
      </c>
      <c r="I13" s="260">
        <v>977.42091666666659</v>
      </c>
      <c r="J13" s="35">
        <v>1604.383942446236</v>
      </c>
      <c r="K13" s="1306">
        <f t="shared" si="1"/>
        <v>24925.715650779566</v>
      </c>
      <c r="L13" s="1304">
        <v>-11.9</v>
      </c>
      <c r="M13" s="178"/>
      <c r="N13" s="179"/>
      <c r="O13" s="179"/>
      <c r="P13" s="179"/>
      <c r="Q13" s="179"/>
      <c r="R13" s="179"/>
      <c r="S13" s="165"/>
      <c r="T13" s="165"/>
      <c r="U13" s="165"/>
      <c r="V13" s="165"/>
      <c r="W13" s="165"/>
      <c r="X13" s="165"/>
    </row>
    <row r="14" spans="1:25" ht="12.95" customHeight="1" x14ac:dyDescent="0.25">
      <c r="A14" s="163">
        <v>0.58333333333333304</v>
      </c>
      <c r="B14" s="268">
        <v>283.03614729860169</v>
      </c>
      <c r="C14" s="268">
        <v>1749.6663821085128</v>
      </c>
      <c r="D14" s="262">
        <v>89.625104259608477</v>
      </c>
      <c r="E14" s="42">
        <v>152.43068279569894</v>
      </c>
      <c r="F14" s="1247">
        <f t="shared" si="0"/>
        <v>2274.758316462422</v>
      </c>
      <c r="G14" s="1307">
        <v>3013.017166666667</v>
      </c>
      <c r="H14" s="268">
        <v>18689.120625</v>
      </c>
      <c r="I14" s="262">
        <v>958.77491666666651</v>
      </c>
      <c r="J14" s="42">
        <v>1623.3719064462362</v>
      </c>
      <c r="K14" s="1306">
        <f t="shared" si="1"/>
        <v>24284.284614779568</v>
      </c>
      <c r="L14" s="1308">
        <v>-10.1</v>
      </c>
      <c r="M14" s="692"/>
      <c r="N14" s="179"/>
      <c r="O14" s="179"/>
      <c r="P14" s="179"/>
      <c r="Q14" s="179"/>
      <c r="R14" s="179"/>
      <c r="S14" s="165"/>
      <c r="T14" s="165"/>
      <c r="U14" s="165"/>
      <c r="V14" s="165"/>
      <c r="W14" s="165"/>
      <c r="X14" s="165"/>
    </row>
    <row r="15" spans="1:25" ht="12.95" customHeight="1" x14ac:dyDescent="0.25">
      <c r="A15" s="962">
        <v>0.625</v>
      </c>
      <c r="B15" s="264">
        <v>282.75614729860166</v>
      </c>
      <c r="C15" s="264">
        <v>1722.1683821085128</v>
      </c>
      <c r="D15" s="257">
        <v>86.479104259608476</v>
      </c>
      <c r="E15" s="26">
        <v>151.03568279569893</v>
      </c>
      <c r="F15" s="1298">
        <f t="shared" si="0"/>
        <v>2242.4393164624221</v>
      </c>
      <c r="G15" s="1299">
        <v>3010.0341666666673</v>
      </c>
      <c r="H15" s="1300">
        <v>18395.186624999998</v>
      </c>
      <c r="I15" s="1301">
        <v>925.1409166666665</v>
      </c>
      <c r="J15" s="1302">
        <v>1608.5308764462361</v>
      </c>
      <c r="K15" s="1303">
        <f t="shared" si="1"/>
        <v>23938.892584779569</v>
      </c>
      <c r="L15" s="1304">
        <v>-8.6</v>
      </c>
      <c r="M15" s="178"/>
      <c r="N15" s="179"/>
      <c r="O15" s="179"/>
      <c r="P15" s="179"/>
      <c r="Q15" s="179"/>
      <c r="R15" s="179"/>
      <c r="S15" s="165"/>
      <c r="T15" s="165"/>
      <c r="U15" s="165"/>
      <c r="V15" s="165"/>
      <c r="W15" s="165"/>
      <c r="X15" s="165"/>
    </row>
    <row r="16" spans="1:25" ht="12.95" customHeight="1" x14ac:dyDescent="0.25">
      <c r="A16" s="963">
        <v>0.66666666666666696</v>
      </c>
      <c r="B16" s="1246">
        <v>294.6511472986017</v>
      </c>
      <c r="C16" s="1246">
        <v>1746.9123821085132</v>
      </c>
      <c r="D16" s="260">
        <v>88.436104259608484</v>
      </c>
      <c r="E16" s="35">
        <v>153.82068279569893</v>
      </c>
      <c r="F16" s="1247">
        <f t="shared" si="0"/>
        <v>2283.8203164624219</v>
      </c>
      <c r="G16" s="1305">
        <v>3136.7281666666672</v>
      </c>
      <c r="H16" s="1246">
        <v>18659.515625</v>
      </c>
      <c r="I16" s="260">
        <v>946.0639166666665</v>
      </c>
      <c r="J16" s="35">
        <v>1638.3425914462362</v>
      </c>
      <c r="K16" s="1306">
        <f t="shared" si="1"/>
        <v>24380.650299779569</v>
      </c>
      <c r="L16" s="1304">
        <v>-8.1999999999999993</v>
      </c>
      <c r="M16" s="178"/>
      <c r="N16" s="179"/>
      <c r="O16" s="179"/>
      <c r="P16" s="179"/>
      <c r="Q16" s="179"/>
      <c r="R16" s="179"/>
      <c r="S16" s="165"/>
      <c r="T16" s="165"/>
      <c r="U16" s="165"/>
      <c r="V16" s="165"/>
      <c r="W16" s="165"/>
      <c r="X16" s="165"/>
    </row>
    <row r="17" spans="1:24" ht="12.95" customHeight="1" x14ac:dyDescent="0.25">
      <c r="A17" s="963">
        <v>0.70833333333333304</v>
      </c>
      <c r="B17" s="1246">
        <v>307.9731472986017</v>
      </c>
      <c r="C17" s="1246">
        <v>1795.8213821085126</v>
      </c>
      <c r="D17" s="260">
        <v>95.399104259608478</v>
      </c>
      <c r="E17" s="35">
        <v>154.43268279569892</v>
      </c>
      <c r="F17" s="1247">
        <f t="shared" si="0"/>
        <v>2353.6263164624215</v>
      </c>
      <c r="G17" s="1305">
        <v>3278.620166666667</v>
      </c>
      <c r="H17" s="1246">
        <v>19182.248625</v>
      </c>
      <c r="I17" s="260">
        <v>1020.5049166666665</v>
      </c>
      <c r="J17" s="35">
        <v>1644.894785446236</v>
      </c>
      <c r="K17" s="1306">
        <f t="shared" si="1"/>
        <v>25126.268493779568</v>
      </c>
      <c r="L17" s="1304">
        <v>-8.5</v>
      </c>
      <c r="M17" s="178"/>
      <c r="N17" s="179"/>
      <c r="O17" s="179"/>
      <c r="P17" s="179"/>
      <c r="Q17" s="179"/>
      <c r="R17" s="179"/>
      <c r="S17" s="165"/>
      <c r="T17" s="165"/>
      <c r="U17" s="165"/>
      <c r="V17" s="165"/>
      <c r="W17" s="165"/>
      <c r="X17" s="165"/>
    </row>
    <row r="18" spans="1:24" ht="12.95" customHeight="1" x14ac:dyDescent="0.25">
      <c r="A18" s="963">
        <v>0.75</v>
      </c>
      <c r="B18" s="1246">
        <v>317.49914729860166</v>
      </c>
      <c r="C18" s="1246">
        <v>1851.5173821085129</v>
      </c>
      <c r="D18" s="260">
        <v>98.546104259608484</v>
      </c>
      <c r="E18" s="35">
        <v>154.51968279569891</v>
      </c>
      <c r="F18" s="1247">
        <f t="shared" si="0"/>
        <v>2422.0823164624221</v>
      </c>
      <c r="G18" s="1305">
        <v>3380.082166666667</v>
      </c>
      <c r="H18" s="1246">
        <v>19777.448624999997</v>
      </c>
      <c r="I18" s="260">
        <v>1054.1509166666665</v>
      </c>
      <c r="J18" s="35">
        <v>1645.960619446236</v>
      </c>
      <c r="K18" s="1306">
        <f t="shared" si="1"/>
        <v>25857.642327779566</v>
      </c>
      <c r="L18" s="1304">
        <v>-9.1</v>
      </c>
      <c r="M18" s="178"/>
      <c r="N18" s="179"/>
      <c r="O18" s="179"/>
      <c r="P18" s="179"/>
      <c r="Q18" s="179"/>
      <c r="R18" s="179"/>
      <c r="S18" s="165"/>
      <c r="T18" s="165"/>
      <c r="U18" s="165"/>
      <c r="V18" s="165"/>
      <c r="W18" s="165"/>
      <c r="X18" s="165"/>
    </row>
    <row r="19" spans="1:24" ht="12.95" customHeight="1" x14ac:dyDescent="0.25">
      <c r="A19" s="963">
        <v>0.79166666666666696</v>
      </c>
      <c r="B19" s="1246">
        <v>322.59014729860166</v>
      </c>
      <c r="C19" s="1246">
        <v>1854.5153821085128</v>
      </c>
      <c r="D19" s="260">
        <v>97.879104259608482</v>
      </c>
      <c r="E19" s="35">
        <v>153.19968279569892</v>
      </c>
      <c r="F19" s="1247">
        <f t="shared" si="0"/>
        <v>2428.184316462422</v>
      </c>
      <c r="G19" s="1305">
        <v>3434.3061666666672</v>
      </c>
      <c r="H19" s="1246">
        <v>19809.313625000003</v>
      </c>
      <c r="I19" s="260">
        <v>1047.0199166666666</v>
      </c>
      <c r="J19" s="35">
        <v>1631.4610064462363</v>
      </c>
      <c r="K19" s="1306">
        <f t="shared" si="1"/>
        <v>25922.100714779575</v>
      </c>
      <c r="L19" s="1304">
        <v>-9.6</v>
      </c>
      <c r="M19" s="178"/>
      <c r="N19" s="179"/>
      <c r="O19" s="179"/>
      <c r="P19" s="179"/>
      <c r="Q19" s="179"/>
      <c r="R19" s="179"/>
      <c r="S19" s="165"/>
      <c r="T19" s="165"/>
      <c r="U19" s="165"/>
      <c r="V19" s="165"/>
      <c r="W19" s="165"/>
      <c r="X19" s="165"/>
    </row>
    <row r="20" spans="1:24" ht="12.95" customHeight="1" x14ac:dyDescent="0.25">
      <c r="A20" s="963">
        <v>0.83333333333333304</v>
      </c>
      <c r="B20" s="1246">
        <v>325.64914729860169</v>
      </c>
      <c r="C20" s="1246">
        <v>1859.4573821085125</v>
      </c>
      <c r="D20" s="260">
        <v>97.841104259608485</v>
      </c>
      <c r="E20" s="35">
        <v>154.22068279569893</v>
      </c>
      <c r="F20" s="1247">
        <f t="shared" si="0"/>
        <v>2437.1683164624214</v>
      </c>
      <c r="G20" s="1305">
        <v>3466.8881666666671</v>
      </c>
      <c r="H20" s="1246">
        <v>19862.176625</v>
      </c>
      <c r="I20" s="260">
        <v>1046.6139166666665</v>
      </c>
      <c r="J20" s="35">
        <v>1642.6040274462359</v>
      </c>
      <c r="K20" s="1306">
        <f t="shared" si="1"/>
        <v>26018.282735779569</v>
      </c>
      <c r="L20" s="1304">
        <v>-9.5</v>
      </c>
      <c r="M20" s="178"/>
      <c r="N20" s="179"/>
      <c r="O20" s="179"/>
      <c r="P20" s="179"/>
      <c r="Q20" s="179"/>
      <c r="R20" s="179"/>
      <c r="S20" s="165"/>
      <c r="T20" s="165"/>
      <c r="U20" s="165"/>
      <c r="V20" s="165"/>
      <c r="W20" s="165"/>
      <c r="X20" s="165"/>
    </row>
    <row r="21" spans="1:24" ht="12.95" customHeight="1" x14ac:dyDescent="0.25">
      <c r="A21" s="963">
        <v>0.875</v>
      </c>
      <c r="B21" s="1246">
        <v>323.07314729860167</v>
      </c>
      <c r="C21" s="1246">
        <v>1850.4213821085129</v>
      </c>
      <c r="D21" s="260">
        <v>96.407104259608488</v>
      </c>
      <c r="E21" s="35">
        <v>150.64668279569895</v>
      </c>
      <c r="F21" s="1247">
        <f t="shared" si="0"/>
        <v>2420.5483164624216</v>
      </c>
      <c r="G21" s="1305">
        <v>3439.4511666666672</v>
      </c>
      <c r="H21" s="1246">
        <v>19765.517624999997</v>
      </c>
      <c r="I21" s="260">
        <v>1031.2829166666666</v>
      </c>
      <c r="J21" s="35">
        <v>1604.3088614462363</v>
      </c>
      <c r="K21" s="1306">
        <f t="shared" si="1"/>
        <v>25840.560569779565</v>
      </c>
      <c r="L21" s="1304">
        <v>-10.1</v>
      </c>
      <c r="R21" s="179"/>
      <c r="S21" s="165"/>
      <c r="T21" s="165"/>
      <c r="U21" s="165"/>
      <c r="V21" s="165"/>
      <c r="W21" s="165"/>
      <c r="X21" s="165"/>
    </row>
    <row r="22" spans="1:24" ht="12.95" customHeight="1" x14ac:dyDescent="0.25">
      <c r="A22" s="163">
        <v>0.91666666666666696</v>
      </c>
      <c r="B22" s="268">
        <v>310.33014729860167</v>
      </c>
      <c r="C22" s="268">
        <v>1781.9833821085128</v>
      </c>
      <c r="D22" s="262">
        <v>89.921104259608484</v>
      </c>
      <c r="E22" s="42">
        <v>147.53368279569892</v>
      </c>
      <c r="F22" s="1247">
        <f t="shared" si="0"/>
        <v>2329.7683164624218</v>
      </c>
      <c r="G22" s="1307">
        <v>3303.7251666666671</v>
      </c>
      <c r="H22" s="268">
        <v>19033.818624999996</v>
      </c>
      <c r="I22" s="262">
        <v>961.93991666666659</v>
      </c>
      <c r="J22" s="42">
        <v>1571.0700204462362</v>
      </c>
      <c r="K22" s="1306">
        <f t="shared" si="1"/>
        <v>24870.553728779567</v>
      </c>
      <c r="L22" s="1308">
        <v>-10.4</v>
      </c>
      <c r="M22" s="691"/>
      <c r="N22" s="177"/>
      <c r="O22" s="177"/>
      <c r="P22" s="177"/>
      <c r="Q22" s="177"/>
      <c r="R22" s="179"/>
      <c r="S22" s="165"/>
      <c r="T22" s="165"/>
      <c r="U22" s="165"/>
      <c r="V22" s="165"/>
      <c r="W22" s="165"/>
      <c r="X22" s="165"/>
    </row>
    <row r="23" spans="1:24" ht="12.95" customHeight="1" x14ac:dyDescent="0.25">
      <c r="A23" s="962">
        <v>0.95833333333333304</v>
      </c>
      <c r="B23" s="264">
        <v>288.06114729860167</v>
      </c>
      <c r="C23" s="264">
        <v>1632.100382108513</v>
      </c>
      <c r="D23" s="257">
        <v>80.285104259608488</v>
      </c>
      <c r="E23" s="26">
        <v>138.05068279569892</v>
      </c>
      <c r="F23" s="1298">
        <f t="shared" si="0"/>
        <v>2138.4973164624221</v>
      </c>
      <c r="G23" s="1299">
        <v>3066.5381666666672</v>
      </c>
      <c r="H23" s="1300">
        <v>17431.579624999998</v>
      </c>
      <c r="I23" s="1301">
        <v>858.92091666666659</v>
      </c>
      <c r="J23" s="1302">
        <v>1470.0679154462362</v>
      </c>
      <c r="K23" s="1303">
        <f t="shared" si="1"/>
        <v>22827.106623779568</v>
      </c>
      <c r="L23" s="1304">
        <v>-10.7</v>
      </c>
      <c r="M23" s="178"/>
      <c r="N23" s="179"/>
      <c r="O23" s="179"/>
      <c r="P23" s="179"/>
      <c r="Q23" s="179"/>
      <c r="R23" s="179"/>
      <c r="S23" s="165"/>
      <c r="X23" s="165"/>
    </row>
    <row r="24" spans="1:24" ht="12.95" customHeight="1" x14ac:dyDescent="0.25">
      <c r="A24" s="963">
        <v>1</v>
      </c>
      <c r="B24" s="1246">
        <v>266.1751472986017</v>
      </c>
      <c r="C24" s="1246">
        <v>1518.9813821085129</v>
      </c>
      <c r="D24" s="260">
        <v>71.773104259608488</v>
      </c>
      <c r="E24" s="35">
        <v>138.21668279569894</v>
      </c>
      <c r="F24" s="1247">
        <f t="shared" si="0"/>
        <v>1995.1463164624222</v>
      </c>
      <c r="G24" s="1305">
        <v>2833.430166666667</v>
      </c>
      <c r="H24" s="1246">
        <v>16223.605624999995</v>
      </c>
      <c r="I24" s="260">
        <v>767.91891666666652</v>
      </c>
      <c r="J24" s="35">
        <v>1472.6550574462362</v>
      </c>
      <c r="K24" s="1306">
        <f t="shared" si="1"/>
        <v>21297.609765779562</v>
      </c>
      <c r="L24" s="1304">
        <v>-11.4</v>
      </c>
      <c r="M24" s="178"/>
      <c r="N24" s="179"/>
      <c r="O24" s="179"/>
      <c r="P24" s="179"/>
      <c r="Q24" s="179"/>
      <c r="R24" s="179"/>
      <c r="S24" s="165"/>
      <c r="T24" s="165"/>
      <c r="U24" s="165"/>
      <c r="V24" s="165"/>
      <c r="W24" s="165"/>
      <c r="X24" s="165"/>
    </row>
    <row r="25" spans="1:24" ht="12.95" customHeight="1" x14ac:dyDescent="0.25">
      <c r="A25" s="963">
        <v>1.0416666666666701</v>
      </c>
      <c r="B25" s="1246">
        <v>254.32114729860172</v>
      </c>
      <c r="C25" s="1246">
        <v>1457.9453821085128</v>
      </c>
      <c r="D25" s="260">
        <v>70.155104259608478</v>
      </c>
      <c r="E25" s="35">
        <v>113.48668279569891</v>
      </c>
      <c r="F25" s="1247">
        <f t="shared" si="0"/>
        <v>1895.9083164624219</v>
      </c>
      <c r="G25" s="1305">
        <v>2707.1731666666669</v>
      </c>
      <c r="H25" s="1246">
        <v>15571.696624999997</v>
      </c>
      <c r="I25" s="260">
        <v>750.62091666666652</v>
      </c>
      <c r="J25" s="35">
        <v>1209.003757446236</v>
      </c>
      <c r="K25" s="1306">
        <f t="shared" si="1"/>
        <v>20238.494465779568</v>
      </c>
      <c r="L25" s="1304">
        <v>-12.2</v>
      </c>
      <c r="M25" s="178"/>
      <c r="N25" s="179"/>
      <c r="O25" s="969"/>
      <c r="P25" s="969"/>
      <c r="Q25" s="969"/>
      <c r="R25" s="179"/>
      <c r="S25" s="165"/>
      <c r="T25" s="165"/>
      <c r="U25" s="165"/>
      <c r="V25" s="165"/>
      <c r="W25" s="165"/>
      <c r="X25" s="165"/>
    </row>
    <row r="26" spans="1:24" ht="12.95" customHeight="1" x14ac:dyDescent="0.25">
      <c r="A26" s="963">
        <v>1.0833333333333299</v>
      </c>
      <c r="B26" s="1246">
        <v>254.0971472986017</v>
      </c>
      <c r="C26" s="1246">
        <v>1445.0333821085128</v>
      </c>
      <c r="D26" s="260">
        <v>70.500104259608477</v>
      </c>
      <c r="E26" s="35">
        <v>116.75968279569892</v>
      </c>
      <c r="F26" s="1247">
        <f t="shared" si="0"/>
        <v>1886.3903164624217</v>
      </c>
      <c r="G26" s="1305">
        <v>2704.787166666667</v>
      </c>
      <c r="H26" s="1246">
        <v>15434.219624999998</v>
      </c>
      <c r="I26" s="260">
        <v>754.30891666666651</v>
      </c>
      <c r="J26" s="35">
        <v>1243.3653364462361</v>
      </c>
      <c r="K26" s="1306">
        <f t="shared" si="1"/>
        <v>20136.681044779569</v>
      </c>
      <c r="L26" s="1304">
        <v>-12.4</v>
      </c>
      <c r="M26" s="178"/>
      <c r="N26" s="179"/>
      <c r="O26" s="179"/>
      <c r="P26" s="179"/>
      <c r="Q26" s="179"/>
      <c r="R26" s="179"/>
      <c r="S26" s="165"/>
      <c r="T26" s="165"/>
      <c r="U26" s="165"/>
      <c r="V26" s="165"/>
      <c r="W26" s="165"/>
      <c r="X26" s="165"/>
    </row>
    <row r="27" spans="1:24" ht="12.95" customHeight="1" x14ac:dyDescent="0.25">
      <c r="A27" s="963">
        <v>1.125</v>
      </c>
      <c r="B27" s="1246">
        <v>256.24914729860171</v>
      </c>
      <c r="C27" s="1246">
        <v>1456.2883821085129</v>
      </c>
      <c r="D27" s="260">
        <v>72.044104259608488</v>
      </c>
      <c r="E27" s="35">
        <v>117.22368279569891</v>
      </c>
      <c r="F27" s="1247">
        <f t="shared" si="0"/>
        <v>1901.8053164624221</v>
      </c>
      <c r="G27" s="1305">
        <v>2727.7081666666672</v>
      </c>
      <c r="H27" s="1246">
        <v>15554.740625</v>
      </c>
      <c r="I27" s="260">
        <v>770.81791666666652</v>
      </c>
      <c r="J27" s="35">
        <v>1248.4017194462363</v>
      </c>
      <c r="K27" s="1306">
        <f t="shared" si="1"/>
        <v>20301.668427779572</v>
      </c>
      <c r="L27" s="1304">
        <v>-12.7</v>
      </c>
      <c r="M27" s="178"/>
      <c r="N27" s="179"/>
      <c r="O27" s="179"/>
      <c r="P27" s="179"/>
      <c r="Q27" s="179"/>
      <c r="R27" s="179"/>
      <c r="S27" s="165"/>
      <c r="T27" s="165"/>
      <c r="U27" s="165"/>
      <c r="V27" s="165"/>
      <c r="W27" s="165"/>
      <c r="X27" s="165"/>
    </row>
    <row r="28" spans="1:24" ht="12.95" customHeight="1" x14ac:dyDescent="0.25">
      <c r="A28" s="963">
        <v>1.1666666666666701</v>
      </c>
      <c r="B28" s="1246">
        <v>263.85614729860168</v>
      </c>
      <c r="C28" s="1246">
        <v>1499.055382108513</v>
      </c>
      <c r="D28" s="260">
        <v>76.07210425960848</v>
      </c>
      <c r="E28" s="35">
        <v>116.71868279569892</v>
      </c>
      <c r="F28" s="1247">
        <f t="shared" si="0"/>
        <v>1955.702316462422</v>
      </c>
      <c r="G28" s="1305">
        <v>2808.7301666666672</v>
      </c>
      <c r="H28" s="1246">
        <v>16011.831624999997</v>
      </c>
      <c r="I28" s="260">
        <v>813.87991666666653</v>
      </c>
      <c r="J28" s="35">
        <v>1242.7681614462363</v>
      </c>
      <c r="K28" s="1306">
        <f t="shared" si="1"/>
        <v>20877.209869779566</v>
      </c>
      <c r="L28" s="1304">
        <v>-12.8</v>
      </c>
      <c r="M28" s="178"/>
      <c r="N28" s="179"/>
      <c r="O28" s="179"/>
      <c r="P28" s="179"/>
      <c r="Q28" s="179"/>
      <c r="R28" s="179"/>
      <c r="S28" s="165"/>
      <c r="T28" s="165"/>
      <c r="U28" s="165"/>
      <c r="V28" s="165"/>
      <c r="W28" s="165"/>
      <c r="X28" s="165"/>
    </row>
    <row r="29" spans="1:24" ht="12.95" customHeight="1" x14ac:dyDescent="0.25">
      <c r="A29" s="963">
        <v>1.2083333333333299</v>
      </c>
      <c r="B29" s="1246">
        <v>279.25814729860167</v>
      </c>
      <c r="C29" s="1246">
        <v>1578.7153821085128</v>
      </c>
      <c r="D29" s="260">
        <v>82.161104259608479</v>
      </c>
      <c r="E29" s="35">
        <v>138.10568279569895</v>
      </c>
      <c r="F29" s="1247">
        <f t="shared" si="0"/>
        <v>2078.240316462422</v>
      </c>
      <c r="G29" s="1305">
        <v>2972.7771666666672</v>
      </c>
      <c r="H29" s="1246">
        <v>16862.836624999996</v>
      </c>
      <c r="I29" s="260">
        <v>878.9779166666666</v>
      </c>
      <c r="J29" s="35">
        <v>1470.7045974462362</v>
      </c>
      <c r="K29" s="1306">
        <f t="shared" si="1"/>
        <v>22185.296305779564</v>
      </c>
      <c r="L29" s="1304">
        <v>-12.4</v>
      </c>
      <c r="M29" s="178"/>
      <c r="N29" s="179"/>
      <c r="O29" s="179"/>
      <c r="P29" s="179"/>
      <c r="Q29" s="179"/>
      <c r="R29" s="179"/>
      <c r="S29" s="165"/>
      <c r="T29" s="165"/>
      <c r="U29" s="165"/>
      <c r="V29" s="165"/>
      <c r="W29" s="165"/>
      <c r="X29" s="165"/>
    </row>
    <row r="30" spans="1:24" ht="12.95" customHeight="1" x14ac:dyDescent="0.25">
      <c r="A30" s="163">
        <v>1.25</v>
      </c>
      <c r="B30" s="268">
        <v>306.44714729860169</v>
      </c>
      <c r="C30" s="268">
        <v>1750.5593821085131</v>
      </c>
      <c r="D30" s="262">
        <v>99.974104259608481</v>
      </c>
      <c r="E30" s="42">
        <v>154.66468279569892</v>
      </c>
      <c r="F30" s="1247">
        <f t="shared" si="0"/>
        <v>2311.6453164624218</v>
      </c>
      <c r="G30" s="1307">
        <v>3262.3671666666669</v>
      </c>
      <c r="H30" s="268">
        <v>18699.497625</v>
      </c>
      <c r="I30" s="262">
        <v>1069.4169166666666</v>
      </c>
      <c r="J30" s="42">
        <v>1646.8968234462361</v>
      </c>
      <c r="K30" s="1306">
        <f t="shared" si="1"/>
        <v>24678.178531779569</v>
      </c>
      <c r="L30" s="1308">
        <v>-11.2</v>
      </c>
      <c r="M30" s="692"/>
      <c r="N30" s="179"/>
      <c r="O30" s="179"/>
      <c r="P30" s="179"/>
      <c r="Q30" s="179"/>
      <c r="R30" s="179"/>
      <c r="S30" s="165"/>
      <c r="T30" s="165"/>
      <c r="U30" s="165"/>
      <c r="V30" s="165"/>
      <c r="W30" s="165"/>
      <c r="X30" s="165"/>
    </row>
    <row r="31" spans="1:24" ht="12.95" customHeight="1" x14ac:dyDescent="0.25">
      <c r="A31" s="163" t="s">
        <v>8</v>
      </c>
      <c r="B31" s="1312">
        <f>SUM(B7:B30)</f>
        <v>7185.3905351664407</v>
      </c>
      <c r="C31" s="1312">
        <f t="shared" ref="C31:K31" si="2">SUM(C7:C30)</f>
        <v>42002.794170604313</v>
      </c>
      <c r="D31" s="1312">
        <f t="shared" si="2"/>
        <v>2203.7585022306034</v>
      </c>
      <c r="E31" s="1313">
        <f t="shared" si="2"/>
        <v>3494.1653870967739</v>
      </c>
      <c r="F31" s="1314">
        <f>SUM(F7:F30)</f>
        <v>54886.108595098136</v>
      </c>
      <c r="G31" s="1315">
        <f t="shared" si="2"/>
        <v>76493.164000000004</v>
      </c>
      <c r="H31" s="1316">
        <f t="shared" si="2"/>
        <v>448657.75599999999</v>
      </c>
      <c r="I31" s="1316">
        <f t="shared" si="2"/>
        <v>23574.634999999991</v>
      </c>
      <c r="J31" s="1317">
        <f t="shared" si="2"/>
        <v>37212.629178709671</v>
      </c>
      <c r="K31" s="1318">
        <f t="shared" si="2"/>
        <v>585938.18417870963</v>
      </c>
      <c r="L31" s="1319">
        <f>AVERAGE(L7:L30)</f>
        <v>-11.474999999999996</v>
      </c>
      <c r="M31" s="692"/>
      <c r="N31" s="179"/>
      <c r="O31" s="179"/>
      <c r="P31" s="179"/>
      <c r="Q31" s="179"/>
      <c r="R31" s="179"/>
      <c r="S31" s="165"/>
      <c r="T31" s="165"/>
      <c r="U31" s="165"/>
      <c r="V31" s="165"/>
      <c r="W31" s="165"/>
      <c r="X31" s="165"/>
    </row>
    <row r="32" spans="1:24" ht="12.95" customHeight="1" x14ac:dyDescent="0.25">
      <c r="A32" s="962" t="s">
        <v>475</v>
      </c>
      <c r="B32" s="1246">
        <f>MAX(B7:B30)</f>
        <v>346.24514729860169</v>
      </c>
      <c r="C32" s="1246">
        <f t="shared" ref="C32:L32" si="3">MAX(C7:C30)</f>
        <v>2028.6293821085128</v>
      </c>
      <c r="D32" s="1246">
        <f t="shared" si="3"/>
        <v>120.83310425960849</v>
      </c>
      <c r="E32" s="53">
        <f t="shared" si="3"/>
        <v>159.25468279569893</v>
      </c>
      <c r="F32" s="1309">
        <f t="shared" si="3"/>
        <v>2638.7143164624217</v>
      </c>
      <c r="G32" s="1305">
        <f t="shared" si="3"/>
        <v>3686.256166666667</v>
      </c>
      <c r="H32" s="1246">
        <f t="shared" si="3"/>
        <v>21670.158624999996</v>
      </c>
      <c r="I32" s="1246">
        <f t="shared" si="3"/>
        <v>1292.4219166666664</v>
      </c>
      <c r="J32" s="53">
        <f t="shared" si="3"/>
        <v>1695.578141446236</v>
      </c>
      <c r="K32" s="1310">
        <f t="shared" si="3"/>
        <v>28171.296493779566</v>
      </c>
      <c r="L32" s="589">
        <f t="shared" si="3"/>
        <v>-8.1999999999999993</v>
      </c>
      <c r="M32" s="176"/>
      <c r="N32" s="177"/>
      <c r="O32" s="177"/>
      <c r="P32" s="177"/>
      <c r="Q32" s="177"/>
      <c r="R32" s="177"/>
    </row>
    <row r="33" spans="1:24" ht="12.95" customHeight="1" x14ac:dyDescent="0.25">
      <c r="A33" s="163" t="s">
        <v>476</v>
      </c>
      <c r="B33" s="268">
        <f>MIN(B7:B30)</f>
        <v>254.0971472986017</v>
      </c>
      <c r="C33" s="268">
        <f t="shared" ref="C33:L33" si="4">MIN(C7:C30)</f>
        <v>1445.0333821085128</v>
      </c>
      <c r="D33" s="268">
        <f t="shared" si="4"/>
        <v>70.155104259608478</v>
      </c>
      <c r="E33" s="62">
        <f t="shared" si="4"/>
        <v>113.48668279569891</v>
      </c>
      <c r="F33" s="526">
        <f t="shared" si="4"/>
        <v>1886.3903164624217</v>
      </c>
      <c r="G33" s="1307">
        <f t="shared" si="4"/>
        <v>2704.787166666667</v>
      </c>
      <c r="H33" s="268">
        <f t="shared" si="4"/>
        <v>15434.219624999998</v>
      </c>
      <c r="I33" s="268">
        <f t="shared" si="4"/>
        <v>750.62091666666652</v>
      </c>
      <c r="J33" s="62">
        <f t="shared" si="4"/>
        <v>1209.003757446236</v>
      </c>
      <c r="K33" s="1311">
        <f t="shared" si="4"/>
        <v>20136.681044779569</v>
      </c>
      <c r="L33" s="590">
        <f t="shared" si="4"/>
        <v>-14.9</v>
      </c>
      <c r="M33" s="691"/>
      <c r="N33" s="177"/>
      <c r="O33" s="177"/>
    </row>
    <row r="34" spans="1:24" ht="4.5" customHeight="1" x14ac:dyDescent="0.25">
      <c r="A34" s="963"/>
      <c r="B34" s="967"/>
      <c r="C34" s="967"/>
      <c r="D34" s="967"/>
      <c r="E34" s="942"/>
      <c r="F34" s="1096"/>
      <c r="G34" s="1098"/>
      <c r="H34" s="967"/>
      <c r="I34" s="967"/>
      <c r="J34" s="942"/>
      <c r="K34" s="968"/>
      <c r="L34" s="967"/>
      <c r="M34" s="176"/>
      <c r="N34" s="177"/>
      <c r="O34" s="177"/>
      <c r="P34" s="177"/>
      <c r="Q34" s="177"/>
      <c r="R34" s="177"/>
    </row>
    <row r="35" spans="1:24" ht="7.5" customHeight="1" x14ac:dyDescent="0.25">
      <c r="A35" s="936"/>
      <c r="B35" s="49"/>
      <c r="C35" s="49"/>
      <c r="D35" s="37"/>
      <c r="E35" s="37"/>
      <c r="F35" s="37"/>
      <c r="G35" s="49"/>
      <c r="H35" s="49"/>
      <c r="I35" s="37"/>
      <c r="J35" s="37"/>
      <c r="K35" s="37"/>
      <c r="L35" s="966"/>
      <c r="M35" s="690"/>
      <c r="N35" s="690"/>
      <c r="O35" s="690"/>
      <c r="P35" s="690"/>
      <c r="Q35" s="690"/>
      <c r="R35" s="690"/>
      <c r="S35" s="166"/>
      <c r="T35" s="166"/>
      <c r="U35" s="166"/>
      <c r="V35" s="166"/>
      <c r="W35" s="166"/>
      <c r="X35" s="166"/>
    </row>
    <row r="36" spans="1:24" ht="15.75" customHeight="1" x14ac:dyDescent="0.25">
      <c r="A36" s="2092" t="s">
        <v>602</v>
      </c>
      <c r="B36" s="2092"/>
      <c r="C36" s="2092"/>
      <c r="D36" s="2092"/>
      <c r="E36" s="2092"/>
      <c r="F36" s="2092"/>
      <c r="G36" s="2092"/>
      <c r="H36" s="2092"/>
      <c r="I36" s="2092"/>
      <c r="J36" s="2092"/>
      <c r="K36" s="2092"/>
      <c r="L36" s="2092"/>
      <c r="M36" s="2092"/>
      <c r="N36" s="177"/>
      <c r="O36" s="177"/>
      <c r="P36" s="177"/>
      <c r="Q36" s="177"/>
      <c r="R36" s="177"/>
    </row>
    <row r="37" spans="1:24" ht="12.95" customHeight="1" x14ac:dyDescent="0.25"/>
    <row r="38" spans="1:24" ht="12.95" customHeight="1" x14ac:dyDescent="0.25">
      <c r="A38" s="2091"/>
      <c r="B38" s="2091"/>
      <c r="C38" s="2091"/>
      <c r="D38" s="2091"/>
      <c r="E38" s="2091"/>
      <c r="F38" s="2091"/>
      <c r="G38" s="2091"/>
      <c r="H38" s="2091"/>
      <c r="I38" s="2091"/>
      <c r="J38" s="2091"/>
      <c r="K38" s="2091"/>
      <c r="L38" s="2091"/>
      <c r="M38" s="2091"/>
      <c r="N38" s="2091"/>
      <c r="O38" s="2091"/>
      <c r="P38" s="2091"/>
      <c r="Q38" s="2091"/>
      <c r="R38" s="2091"/>
    </row>
    <row r="39" spans="1:24" ht="12.95" customHeight="1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M39" s="165"/>
    </row>
    <row r="40" spans="1:24" ht="12.95" customHeight="1" x14ac:dyDescent="0.25">
      <c r="B40" s="167"/>
      <c r="C40" s="167"/>
      <c r="D40" s="167"/>
      <c r="E40" s="167"/>
      <c r="F40" s="167"/>
      <c r="G40" s="167"/>
      <c r="H40" s="167"/>
      <c r="I40" s="167"/>
      <c r="J40" s="168"/>
      <c r="K40" s="168"/>
    </row>
    <row r="41" spans="1:24" ht="12.95" customHeight="1" x14ac:dyDescent="0.25">
      <c r="B41" s="165"/>
      <c r="C41" s="165"/>
      <c r="D41" s="165"/>
      <c r="E41" s="165"/>
      <c r="F41" s="165"/>
      <c r="G41" s="165"/>
      <c r="H41" s="165"/>
      <c r="I41" s="165"/>
      <c r="J41" s="695"/>
      <c r="K41" s="695"/>
      <c r="N41" s="695"/>
      <c r="O41" s="695"/>
    </row>
    <row r="42" spans="1:24" ht="12.95" customHeight="1" x14ac:dyDescent="0.25">
      <c r="B42" s="165"/>
      <c r="C42" s="165"/>
      <c r="D42" s="165"/>
      <c r="E42" s="165"/>
      <c r="F42" s="165"/>
      <c r="G42" s="165"/>
      <c r="J42" s="695"/>
      <c r="K42" s="695"/>
    </row>
    <row r="43" spans="1:24" ht="12.95" customHeight="1" x14ac:dyDescent="0.25"/>
    <row r="44" spans="1:24" ht="12.95" customHeight="1" x14ac:dyDescent="0.25"/>
    <row r="45" spans="1:24" ht="12.95" customHeight="1" x14ac:dyDescent="0.25"/>
    <row r="46" spans="1:24" ht="12.95" customHeight="1" x14ac:dyDescent="0.25"/>
    <row r="47" spans="1:24" ht="12.95" customHeight="1" x14ac:dyDescent="0.25"/>
    <row r="48" spans="1:24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</sheetData>
  <mergeCells count="8">
    <mergeCell ref="A38:R38"/>
    <mergeCell ref="A36:M36"/>
    <mergeCell ref="T6:W6"/>
    <mergeCell ref="B4:L4"/>
    <mergeCell ref="L2:M2"/>
    <mergeCell ref="A2:J2"/>
    <mergeCell ref="B5:F5"/>
    <mergeCell ref="G5:K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view="pageBreakPreview" topLeftCell="A13" zoomScaleNormal="100" zoomScaleSheetLayoutView="100" workbookViewId="0"/>
  </sheetViews>
  <sheetFormatPr defaultRowHeight="12.75" x14ac:dyDescent="0.25"/>
  <cols>
    <col min="1" max="1" width="11.140625" style="180" customWidth="1"/>
    <col min="2" max="2" width="8.85546875" style="180" customWidth="1"/>
    <col min="3" max="3" width="12.28515625" style="180" customWidth="1"/>
    <col min="4" max="10" width="8.7109375" style="180" customWidth="1"/>
    <col min="11" max="11" width="6" style="180" customWidth="1"/>
    <col min="12" max="12" width="1.7109375" style="180" customWidth="1"/>
    <col min="13" max="16384" width="9.140625" style="180"/>
  </cols>
  <sheetData>
    <row r="1" spans="1:25" ht="13.5" customHeight="1" x14ac:dyDescent="0.25">
      <c r="L1" s="183"/>
    </row>
    <row r="2" spans="1:25" ht="16.5" thickBot="1" x14ac:dyDescent="0.3">
      <c r="A2" s="1914" t="s">
        <v>272</v>
      </c>
      <c r="B2" s="1914"/>
      <c r="C2" s="1914"/>
      <c r="D2" s="1914"/>
      <c r="E2" s="1914"/>
      <c r="F2" s="1914"/>
      <c r="G2" s="1914"/>
      <c r="H2" s="1914"/>
      <c r="I2" s="1914"/>
      <c r="J2" s="2106" t="s">
        <v>606</v>
      </c>
      <c r="K2" s="2106"/>
      <c r="L2" s="2106"/>
    </row>
    <row r="3" spans="1:25" ht="18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25" ht="20.25" customHeight="1" x14ac:dyDescent="0.25">
      <c r="D4" s="2103" t="str">
        <f>'19'!B4</f>
        <v>KHO - 19. 1. 2017</v>
      </c>
      <c r="E4" s="2104"/>
      <c r="F4" s="2104"/>
      <c r="G4" s="2104"/>
      <c r="H4" s="2104"/>
      <c r="I4" s="2104"/>
      <c r="J4" s="2104"/>
      <c r="K4" s="2105"/>
      <c r="L4" s="186"/>
    </row>
    <row r="5" spans="1:25" s="183" customFormat="1" ht="50.1" customHeight="1" thickBot="1" x14ac:dyDescent="0.3">
      <c r="B5" s="184"/>
      <c r="C5" s="184"/>
      <c r="D5" s="1089" t="s">
        <v>560</v>
      </c>
      <c r="E5" s="1090" t="s">
        <v>212</v>
      </c>
      <c r="F5" s="2108" t="s">
        <v>426</v>
      </c>
      <c r="G5" s="2109"/>
      <c r="H5" s="2109"/>
      <c r="I5" s="2109"/>
      <c r="J5" s="2109"/>
      <c r="K5" s="2110"/>
      <c r="L5" s="185"/>
      <c r="N5" s="971"/>
      <c r="O5" s="971" t="str">
        <f>B6</f>
        <v>do ČR</v>
      </c>
      <c r="P5" s="971" t="str">
        <f>B9</f>
        <v>z ČR</v>
      </c>
      <c r="Q5" s="971" t="str">
        <f>B15</f>
        <v>ze ZP</v>
      </c>
      <c r="R5" s="971" t="str">
        <f>B19</f>
        <v>do ZP</v>
      </c>
      <c r="S5" s="971" t="str">
        <f>A28</f>
        <v>Výroba plynu
 v ČR</v>
      </c>
      <c r="T5" s="971" t="str">
        <f>A37</f>
        <v>Spotřeba plynu
v ČR</v>
      </c>
      <c r="U5" s="971" t="str">
        <f>'19'!L6</f>
        <v>Teplota ČR</v>
      </c>
      <c r="V5" s="971"/>
    </row>
    <row r="6" spans="1:25" ht="14.45" customHeight="1" x14ac:dyDescent="0.25">
      <c r="A6" s="1928" t="s">
        <v>263</v>
      </c>
      <c r="B6" s="1929" t="s">
        <v>172</v>
      </c>
      <c r="C6" s="187" t="s">
        <v>174</v>
      </c>
      <c r="D6" s="1320">
        <v>112975.22312480219</v>
      </c>
      <c r="E6" s="1321">
        <v>1204027.031</v>
      </c>
      <c r="F6" s="190"/>
      <c r="G6" s="190"/>
      <c r="H6" s="190"/>
      <c r="I6" s="190"/>
      <c r="J6" s="190"/>
      <c r="K6" s="190"/>
      <c r="L6" s="188"/>
      <c r="N6" s="972">
        <v>0.29166666666666669</v>
      </c>
      <c r="O6" s="973">
        <v>4707.7209086250614</v>
      </c>
      <c r="P6" s="973">
        <v>-4014.4761040185244</v>
      </c>
      <c r="Q6" s="973">
        <v>1440.4762083333333</v>
      </c>
      <c r="R6" s="973">
        <v>0</v>
      </c>
      <c r="S6" s="973">
        <v>16.565852308416421</v>
      </c>
      <c r="T6" s="973">
        <v>2452.6003164624221</v>
      </c>
      <c r="U6" s="973">
        <v>-14.9</v>
      </c>
      <c r="V6" s="974">
        <v>-302.31345121413597</v>
      </c>
      <c r="Y6" s="696"/>
    </row>
    <row r="7" spans="1:25" ht="14.45" customHeight="1" x14ac:dyDescent="0.25">
      <c r="A7" s="1916"/>
      <c r="B7" s="1930"/>
      <c r="C7" s="189" t="s">
        <v>175</v>
      </c>
      <c r="D7" s="1322">
        <v>10.078682199289201</v>
      </c>
      <c r="E7" s="1323">
        <v>105.822</v>
      </c>
      <c r="F7" s="190"/>
      <c r="G7" s="190"/>
      <c r="H7" s="190"/>
      <c r="I7" s="190"/>
      <c r="J7" s="190"/>
      <c r="K7" s="197"/>
      <c r="L7" s="182"/>
      <c r="N7" s="972">
        <v>0.33333333333333298</v>
      </c>
      <c r="O7" s="973">
        <v>4707.7209086250614</v>
      </c>
      <c r="P7" s="973">
        <v>-4014.4761040185244</v>
      </c>
      <c r="Q7" s="973">
        <v>1440.4762083333333</v>
      </c>
      <c r="R7" s="973">
        <v>0</v>
      </c>
      <c r="S7" s="973">
        <v>16.705852308416421</v>
      </c>
      <c r="T7" s="973">
        <v>2544.5603164624217</v>
      </c>
      <c r="U7" s="973">
        <v>-14.7</v>
      </c>
      <c r="V7" s="974">
        <v>-394.13345121413522</v>
      </c>
      <c r="Y7" s="696"/>
    </row>
    <row r="8" spans="1:25" ht="14.45" customHeight="1" x14ac:dyDescent="0.25">
      <c r="A8" s="1916"/>
      <c r="B8" s="1931"/>
      <c r="C8" s="191" t="s">
        <v>38</v>
      </c>
      <c r="D8" s="1324">
        <v>112985.30180700148</v>
      </c>
      <c r="E8" s="1325">
        <v>1204132.8529999999</v>
      </c>
      <c r="F8" s="190"/>
      <c r="G8" s="190"/>
      <c r="H8" s="190"/>
      <c r="I8" s="190"/>
      <c r="J8" s="190"/>
      <c r="K8" s="190"/>
      <c r="L8" s="182"/>
      <c r="N8" s="972">
        <v>0.374999999999999</v>
      </c>
      <c r="O8" s="973">
        <v>4707.7209086250614</v>
      </c>
      <c r="P8" s="973">
        <v>-4014.4761040185244</v>
      </c>
      <c r="Q8" s="973">
        <v>1440.4762083333333</v>
      </c>
      <c r="R8" s="973">
        <v>0</v>
      </c>
      <c r="S8" s="973">
        <v>16.491852308416419</v>
      </c>
      <c r="T8" s="973">
        <v>2587.5763164624218</v>
      </c>
      <c r="U8" s="973">
        <v>-14.2</v>
      </c>
      <c r="V8" s="974">
        <v>-437.36345121413524</v>
      </c>
      <c r="Y8" s="696"/>
    </row>
    <row r="9" spans="1:25" ht="14.45" customHeight="1" x14ac:dyDescent="0.25">
      <c r="A9" s="1916"/>
      <c r="B9" s="1932" t="s">
        <v>173</v>
      </c>
      <c r="C9" s="193" t="s">
        <v>174</v>
      </c>
      <c r="D9" s="202">
        <v>96345.698913387489</v>
      </c>
      <c r="E9" s="1326">
        <v>1027818.451</v>
      </c>
      <c r="F9" s="190"/>
      <c r="G9" s="190"/>
      <c r="H9" s="190"/>
      <c r="I9" s="190"/>
      <c r="J9" s="190"/>
      <c r="K9" s="190"/>
      <c r="L9" s="182"/>
      <c r="N9" s="972">
        <v>0.41666666666666602</v>
      </c>
      <c r="O9" s="973">
        <v>4707.7209086250614</v>
      </c>
      <c r="P9" s="973">
        <v>-4014.4761040185244</v>
      </c>
      <c r="Q9" s="973">
        <v>1440.4762083333333</v>
      </c>
      <c r="R9" s="973">
        <v>0</v>
      </c>
      <c r="S9" s="973">
        <v>16.787852308416422</v>
      </c>
      <c r="T9" s="973">
        <v>2638.7143164624217</v>
      </c>
      <c r="U9" s="973">
        <v>-14.1</v>
      </c>
      <c r="V9" s="974">
        <v>-488.20545121413534</v>
      </c>
      <c r="Y9" s="696"/>
    </row>
    <row r="10" spans="1:25" ht="14.45" customHeight="1" x14ac:dyDescent="0.25">
      <c r="A10" s="1916"/>
      <c r="B10" s="1930"/>
      <c r="C10" s="189" t="s">
        <v>175</v>
      </c>
      <c r="D10" s="1322">
        <v>1.72758305710431</v>
      </c>
      <c r="E10" s="1323">
        <v>18.433</v>
      </c>
      <c r="F10" s="190"/>
      <c r="G10" s="190"/>
      <c r="H10" s="190"/>
      <c r="I10" s="190"/>
      <c r="J10" s="190"/>
      <c r="K10" s="190"/>
      <c r="L10" s="182"/>
      <c r="N10" s="972">
        <v>0.45833333333333198</v>
      </c>
      <c r="O10" s="973">
        <v>4707.7209086250614</v>
      </c>
      <c r="P10" s="973">
        <v>-4014.4761040185244</v>
      </c>
      <c r="Q10" s="973">
        <v>1440.4762083333333</v>
      </c>
      <c r="R10" s="973">
        <v>0</v>
      </c>
      <c r="S10" s="973">
        <v>16.80085230841642</v>
      </c>
      <c r="T10" s="973">
        <v>2536.1673164624217</v>
      </c>
      <c r="U10" s="973">
        <v>-13.4</v>
      </c>
      <c r="V10" s="974">
        <v>-385.64545121413539</v>
      </c>
      <c r="Y10" s="696"/>
    </row>
    <row r="11" spans="1:25" ht="14.45" customHeight="1" x14ac:dyDescent="0.25">
      <c r="A11" s="1916"/>
      <c r="B11" s="1931"/>
      <c r="C11" s="191" t="s">
        <v>38</v>
      </c>
      <c r="D11" s="1324">
        <v>96347.42649644459</v>
      </c>
      <c r="E11" s="1325">
        <v>1027836.884</v>
      </c>
      <c r="F11" s="190"/>
      <c r="G11" s="190"/>
      <c r="H11" s="190"/>
      <c r="I11" s="190"/>
      <c r="J11" s="190"/>
      <c r="K11" s="190"/>
      <c r="L11" s="182"/>
      <c r="N11" s="972">
        <v>0.499999999999998</v>
      </c>
      <c r="O11" s="973">
        <v>4707.7209086250614</v>
      </c>
      <c r="P11" s="973">
        <v>-4014.4761040185244</v>
      </c>
      <c r="Q11" s="973">
        <v>1440.4762083333333</v>
      </c>
      <c r="R11" s="973">
        <v>0</v>
      </c>
      <c r="S11" s="973">
        <v>16.349852308416423</v>
      </c>
      <c r="T11" s="973">
        <v>2435.9553164624217</v>
      </c>
      <c r="U11" s="973">
        <v>-12.3</v>
      </c>
      <c r="V11" s="974">
        <v>-285.88445121413542</v>
      </c>
      <c r="Y11" s="696"/>
    </row>
    <row r="12" spans="1:25" ht="14.45" customHeight="1" x14ac:dyDescent="0.25">
      <c r="A12" s="1916"/>
      <c r="B12" s="1920" t="s">
        <v>264</v>
      </c>
      <c r="C12" s="193" t="s">
        <v>174</v>
      </c>
      <c r="D12" s="202">
        <f>D6-D9</f>
        <v>16629.524211414697</v>
      </c>
      <c r="E12" s="1327">
        <f>E6-E9</f>
        <v>176208.57999999996</v>
      </c>
      <c r="F12" s="190"/>
      <c r="G12" s="190"/>
      <c r="H12" s="190"/>
      <c r="I12" s="190"/>
      <c r="J12" s="190"/>
      <c r="K12" s="190"/>
      <c r="L12" s="182"/>
      <c r="N12" s="972">
        <v>0.54166666666666496</v>
      </c>
      <c r="O12" s="973">
        <v>4707.7209086250614</v>
      </c>
      <c r="P12" s="973">
        <v>-4014.4761040185244</v>
      </c>
      <c r="Q12" s="973">
        <v>1440.4762083333333</v>
      </c>
      <c r="R12" s="973">
        <v>0</v>
      </c>
      <c r="S12" s="973">
        <v>16.365852308416422</v>
      </c>
      <c r="T12" s="973">
        <v>2334.8033164624217</v>
      </c>
      <c r="U12" s="973">
        <v>-11.9</v>
      </c>
      <c r="V12" s="974">
        <v>-184.7164512141353</v>
      </c>
      <c r="Y12" s="696"/>
    </row>
    <row r="13" spans="1:25" ht="14.45" customHeight="1" x14ac:dyDescent="0.25">
      <c r="A13" s="1916"/>
      <c r="B13" s="1930"/>
      <c r="C13" s="189" t="s">
        <v>175</v>
      </c>
      <c r="D13" s="1322">
        <f t="shared" ref="D13:E13" si="0">D7-D10</f>
        <v>8.351099142184891</v>
      </c>
      <c r="E13" s="1323">
        <f t="shared" si="0"/>
        <v>87.38900000000001</v>
      </c>
      <c r="F13" s="190"/>
      <c r="G13" s="190"/>
      <c r="H13" s="190"/>
      <c r="I13" s="190"/>
      <c r="J13" s="190"/>
      <c r="K13" s="190"/>
      <c r="L13" s="182"/>
      <c r="N13" s="972">
        <v>0.58333333333333104</v>
      </c>
      <c r="O13" s="973">
        <v>4707.7209086250614</v>
      </c>
      <c r="P13" s="973">
        <v>-4014.4761040185244</v>
      </c>
      <c r="Q13" s="973">
        <v>1440.4762083333333</v>
      </c>
      <c r="R13" s="973">
        <v>0</v>
      </c>
      <c r="S13" s="973">
        <v>16.68985230841642</v>
      </c>
      <c r="T13" s="973">
        <v>2274.758316462422</v>
      </c>
      <c r="U13" s="973">
        <v>-10.1</v>
      </c>
      <c r="V13" s="974">
        <v>-124.34745121413562</v>
      </c>
      <c r="Y13" s="696"/>
    </row>
    <row r="14" spans="1:25" ht="14.45" customHeight="1" thickBot="1" x14ac:dyDescent="0.3">
      <c r="A14" s="1917"/>
      <c r="B14" s="1933"/>
      <c r="C14" s="194" t="s">
        <v>38</v>
      </c>
      <c r="D14" s="1328">
        <f t="shared" ref="D14:E14" si="1">D8-D11</f>
        <v>16637.87531055689</v>
      </c>
      <c r="E14" s="1329">
        <f t="shared" si="1"/>
        <v>176295.96899999992</v>
      </c>
      <c r="F14" s="195"/>
      <c r="G14" s="195"/>
      <c r="H14" s="195"/>
      <c r="I14" s="195"/>
      <c r="J14" s="195"/>
      <c r="K14" s="198"/>
      <c r="L14" s="182"/>
      <c r="N14" s="972">
        <v>0.624999999999997</v>
      </c>
      <c r="O14" s="973">
        <v>4707.7209086250614</v>
      </c>
      <c r="P14" s="973">
        <v>-4014.4761040185244</v>
      </c>
      <c r="Q14" s="973">
        <v>1440.4762083333333</v>
      </c>
      <c r="R14" s="973">
        <v>0</v>
      </c>
      <c r="S14" s="973">
        <v>16.792852308416421</v>
      </c>
      <c r="T14" s="973">
        <v>2242.4393164624221</v>
      </c>
      <c r="U14" s="973">
        <v>-8.6</v>
      </c>
      <c r="V14" s="974">
        <v>-91.925451214135592</v>
      </c>
      <c r="Y14" s="696"/>
    </row>
    <row r="15" spans="1:25" ht="14.45" customHeight="1" x14ac:dyDescent="0.25">
      <c r="A15" s="1928" t="s">
        <v>265</v>
      </c>
      <c r="B15" s="1930" t="s">
        <v>176</v>
      </c>
      <c r="C15" s="189" t="s">
        <v>399</v>
      </c>
      <c r="D15" s="1322">
        <v>27385.867999999999</v>
      </c>
      <c r="E15" s="1323">
        <v>292995.92600000004</v>
      </c>
      <c r="F15" s="190"/>
      <c r="G15" s="190"/>
      <c r="H15" s="190"/>
      <c r="I15" s="190"/>
      <c r="J15" s="190"/>
      <c r="K15" s="190"/>
      <c r="L15" s="182"/>
      <c r="N15" s="972">
        <v>0.66666666666666397</v>
      </c>
      <c r="O15" s="973">
        <v>4707.7209086250614</v>
      </c>
      <c r="P15" s="973">
        <v>-4014.4761040185244</v>
      </c>
      <c r="Q15" s="973">
        <v>1440.4762083333333</v>
      </c>
      <c r="R15" s="973">
        <v>0</v>
      </c>
      <c r="S15" s="973">
        <v>17.031852308416422</v>
      </c>
      <c r="T15" s="973">
        <v>2283.8203164624219</v>
      </c>
      <c r="U15" s="973">
        <v>-8.1999999999999993</v>
      </c>
      <c r="V15" s="974">
        <v>-133.06745121413542</v>
      </c>
      <c r="Y15" s="696"/>
    </row>
    <row r="16" spans="1:25" ht="14.45" customHeight="1" x14ac:dyDescent="0.25">
      <c r="A16" s="1916"/>
      <c r="B16" s="1930"/>
      <c r="C16" s="189" t="s">
        <v>266</v>
      </c>
      <c r="D16" s="1322">
        <v>4967.37</v>
      </c>
      <c r="E16" s="1323">
        <v>53330.269</v>
      </c>
      <c r="F16" s="190"/>
      <c r="G16" s="190"/>
      <c r="H16" s="190"/>
      <c r="I16" s="190"/>
      <c r="J16" s="190"/>
      <c r="K16" s="190"/>
      <c r="L16" s="182"/>
      <c r="N16" s="972">
        <v>0.70833333333333004</v>
      </c>
      <c r="O16" s="973">
        <v>4707.7209086250614</v>
      </c>
      <c r="P16" s="973">
        <v>-4014.4761040185244</v>
      </c>
      <c r="Q16" s="973">
        <v>1440.4762083333333</v>
      </c>
      <c r="R16" s="973">
        <v>0</v>
      </c>
      <c r="S16" s="973">
        <v>17.171852308416423</v>
      </c>
      <c r="T16" s="973">
        <v>2353.6263164624215</v>
      </c>
      <c r="U16" s="973">
        <v>-8.5</v>
      </c>
      <c r="V16" s="974">
        <v>-202.73345121413513</v>
      </c>
      <c r="Y16" s="696"/>
    </row>
    <row r="17" spans="1:25" ht="14.45" customHeight="1" x14ac:dyDescent="0.25">
      <c r="A17" s="1916"/>
      <c r="B17" s="1930"/>
      <c r="C17" s="189" t="s">
        <v>401</v>
      </c>
      <c r="D17" s="1322">
        <v>2218.1909999999998</v>
      </c>
      <c r="E17" s="1323">
        <v>24017.741000000002</v>
      </c>
      <c r="F17" s="190"/>
      <c r="G17" s="190"/>
      <c r="H17" s="190"/>
      <c r="I17" s="190"/>
      <c r="J17" s="190"/>
      <c r="K17" s="190"/>
      <c r="L17" s="182"/>
      <c r="N17" s="972">
        <v>0.749999999999996</v>
      </c>
      <c r="O17" s="973">
        <v>4707.7209086250614</v>
      </c>
      <c r="P17" s="973">
        <v>-4014.4761040185244</v>
      </c>
      <c r="Q17" s="973">
        <v>1440.4762083333333</v>
      </c>
      <c r="R17" s="973">
        <v>0</v>
      </c>
      <c r="S17" s="973">
        <v>17.057852308416422</v>
      </c>
      <c r="T17" s="973">
        <v>2422.0823164624221</v>
      </c>
      <c r="U17" s="973">
        <v>-9.1</v>
      </c>
      <c r="V17" s="974">
        <v>-271.30345121413575</v>
      </c>
      <c r="Y17" s="696"/>
    </row>
    <row r="18" spans="1:25" ht="14.45" customHeight="1" x14ac:dyDescent="0.25">
      <c r="A18" s="1916"/>
      <c r="B18" s="1931"/>
      <c r="C18" s="191" t="s">
        <v>38</v>
      </c>
      <c r="D18" s="1324">
        <v>34571.428999999996</v>
      </c>
      <c r="E18" s="1325">
        <v>370343.93600000005</v>
      </c>
      <c r="F18" s="190"/>
      <c r="G18" s="190"/>
      <c r="H18" s="190"/>
      <c r="I18" s="190"/>
      <c r="J18" s="190"/>
      <c r="K18" s="190"/>
      <c r="L18" s="182"/>
      <c r="N18" s="972">
        <v>0.79166666666666297</v>
      </c>
      <c r="O18" s="973">
        <v>4707.7209086250614</v>
      </c>
      <c r="P18" s="973">
        <v>-4014.4761040185244</v>
      </c>
      <c r="Q18" s="973">
        <v>1440.4762083333333</v>
      </c>
      <c r="R18" s="973">
        <v>0</v>
      </c>
      <c r="S18" s="973">
        <v>17.095852308416422</v>
      </c>
      <c r="T18" s="973">
        <v>2428.184316462422</v>
      </c>
      <c r="U18" s="973">
        <v>-9.6</v>
      </c>
      <c r="V18" s="974">
        <v>-277.3674512141356</v>
      </c>
      <c r="Y18" s="696"/>
    </row>
    <row r="19" spans="1:25" ht="14.45" customHeight="1" x14ac:dyDescent="0.25">
      <c r="A19" s="1916"/>
      <c r="B19" s="1932" t="s">
        <v>177</v>
      </c>
      <c r="C19" s="193" t="s">
        <v>399</v>
      </c>
      <c r="D19" s="202">
        <v>0</v>
      </c>
      <c r="E19" s="1326">
        <v>0</v>
      </c>
      <c r="F19" s="190"/>
      <c r="G19" s="190"/>
      <c r="H19" s="190"/>
      <c r="I19" s="190"/>
      <c r="J19" s="190"/>
      <c r="K19" s="190"/>
      <c r="L19" s="182"/>
      <c r="N19" s="972">
        <v>0.83333333333332904</v>
      </c>
      <c r="O19" s="973">
        <v>4707.7209086250614</v>
      </c>
      <c r="P19" s="973">
        <v>-4014.4761040185244</v>
      </c>
      <c r="Q19" s="973">
        <v>1440.4762083333333</v>
      </c>
      <c r="R19" s="973">
        <v>0</v>
      </c>
      <c r="S19" s="973">
        <v>17.296852308416419</v>
      </c>
      <c r="T19" s="973">
        <v>2437.1683164624214</v>
      </c>
      <c r="U19" s="973">
        <v>-9.5</v>
      </c>
      <c r="V19" s="974">
        <v>-286.15045121413505</v>
      </c>
      <c r="Y19" s="696"/>
    </row>
    <row r="20" spans="1:25" ht="14.45" customHeight="1" x14ac:dyDescent="0.25">
      <c r="A20" s="1916"/>
      <c r="B20" s="1930"/>
      <c r="C20" s="189" t="s">
        <v>266</v>
      </c>
      <c r="D20" s="1322">
        <v>0</v>
      </c>
      <c r="E20" s="1323">
        <v>0</v>
      </c>
      <c r="F20" s="190"/>
      <c r="G20" s="190"/>
      <c r="H20" s="190"/>
      <c r="I20" s="190"/>
      <c r="J20" s="190"/>
      <c r="K20" s="190"/>
      <c r="L20" s="182"/>
      <c r="N20" s="972">
        <v>0.874999999999995</v>
      </c>
      <c r="O20" s="973">
        <v>4707.7209086250614</v>
      </c>
      <c r="P20" s="973">
        <v>-4014.4761040185244</v>
      </c>
      <c r="Q20" s="973">
        <v>1440.4762083333333</v>
      </c>
      <c r="R20" s="973">
        <v>0</v>
      </c>
      <c r="S20" s="973">
        <v>17.11485230841642</v>
      </c>
      <c r="T20" s="973">
        <v>2420.5483164624216</v>
      </c>
      <c r="U20" s="973">
        <v>-10.1</v>
      </c>
      <c r="V20" s="974">
        <v>-269.71245121413494</v>
      </c>
      <c r="Y20" s="696"/>
    </row>
    <row r="21" spans="1:25" ht="14.45" customHeight="1" x14ac:dyDescent="0.25">
      <c r="A21" s="1916"/>
      <c r="B21" s="1930"/>
      <c r="C21" s="189" t="s">
        <v>401</v>
      </c>
      <c r="D21" s="1322">
        <v>0</v>
      </c>
      <c r="E21" s="1323">
        <v>0</v>
      </c>
      <c r="F21" s="190"/>
      <c r="G21" s="190"/>
      <c r="H21" s="190"/>
      <c r="I21" s="190"/>
      <c r="J21" s="190"/>
      <c r="K21" s="190"/>
      <c r="L21" s="182"/>
      <c r="N21" s="972">
        <v>0.91666666666666097</v>
      </c>
      <c r="O21" s="973">
        <v>4707.7209086250614</v>
      </c>
      <c r="P21" s="973">
        <v>-4014.4761040185244</v>
      </c>
      <c r="Q21" s="973">
        <v>1440.4762083333333</v>
      </c>
      <c r="R21" s="973">
        <v>0</v>
      </c>
      <c r="S21" s="973">
        <v>17.145852308416423</v>
      </c>
      <c r="T21" s="973">
        <v>2329.7683164624218</v>
      </c>
      <c r="U21" s="973">
        <v>-10.4</v>
      </c>
      <c r="V21" s="974">
        <v>-178.90145121413525</v>
      </c>
      <c r="Y21" s="696"/>
    </row>
    <row r="22" spans="1:25" ht="14.45" customHeight="1" x14ac:dyDescent="0.25">
      <c r="A22" s="1916"/>
      <c r="B22" s="1931"/>
      <c r="C22" s="191" t="s">
        <v>38</v>
      </c>
      <c r="D22" s="1324">
        <v>0</v>
      </c>
      <c r="E22" s="1325">
        <v>0</v>
      </c>
      <c r="F22" s="190"/>
      <c r="G22" s="190"/>
      <c r="H22" s="190"/>
      <c r="I22" s="190"/>
      <c r="J22" s="190"/>
      <c r="K22" s="190"/>
      <c r="L22" s="182"/>
      <c r="N22" s="972">
        <v>0.95833333333332804</v>
      </c>
      <c r="O22" s="973">
        <v>4707.7209086250614</v>
      </c>
      <c r="P22" s="973">
        <v>-4014.4761040185244</v>
      </c>
      <c r="Q22" s="973">
        <v>1440.4762083333333</v>
      </c>
      <c r="R22" s="973">
        <v>0</v>
      </c>
      <c r="S22" s="973">
        <v>17.475852308416421</v>
      </c>
      <c r="T22" s="973">
        <v>2138.4973164624221</v>
      </c>
      <c r="U22" s="973">
        <v>-10.7</v>
      </c>
      <c r="V22" s="974">
        <v>12.699548785864408</v>
      </c>
      <c r="Y22" s="696"/>
    </row>
    <row r="23" spans="1:25" ht="14.45" customHeight="1" x14ac:dyDescent="0.25">
      <c r="A23" s="1916"/>
      <c r="B23" s="1920" t="s">
        <v>267</v>
      </c>
      <c r="C23" s="193" t="s">
        <v>399</v>
      </c>
      <c r="D23" s="202">
        <f>D15-D19</f>
        <v>27385.867999999999</v>
      </c>
      <c r="E23" s="1327">
        <f>E15-E19</f>
        <v>292995.92600000004</v>
      </c>
      <c r="F23" s="190"/>
      <c r="G23" s="190"/>
      <c r="H23" s="190"/>
      <c r="I23" s="190"/>
      <c r="J23" s="190"/>
      <c r="K23" s="197"/>
      <c r="L23" s="182"/>
      <c r="N23" s="972">
        <v>0.999999999999994</v>
      </c>
      <c r="O23" s="973">
        <v>4707.7209086250614</v>
      </c>
      <c r="P23" s="973">
        <v>-4014.4761040185244</v>
      </c>
      <c r="Q23" s="973">
        <v>1440.4762083333333</v>
      </c>
      <c r="R23" s="973">
        <v>0</v>
      </c>
      <c r="S23" s="973">
        <v>17.029852308416423</v>
      </c>
      <c r="T23" s="973">
        <v>1995.1463164624222</v>
      </c>
      <c r="U23" s="973">
        <v>-11.4</v>
      </c>
      <c r="V23" s="974">
        <v>155.60454878586438</v>
      </c>
      <c r="Y23" s="696"/>
    </row>
    <row r="24" spans="1:25" ht="14.45" customHeight="1" x14ac:dyDescent="0.25">
      <c r="A24" s="1916"/>
      <c r="B24" s="1918"/>
      <c r="C24" s="189" t="s">
        <v>266</v>
      </c>
      <c r="D24" s="1322">
        <f t="shared" ref="D24:E24" si="2">D16-D20</f>
        <v>4967.37</v>
      </c>
      <c r="E24" s="1323">
        <f t="shared" si="2"/>
        <v>53330.269</v>
      </c>
      <c r="F24" s="190"/>
      <c r="G24" s="190"/>
      <c r="H24" s="190"/>
      <c r="I24" s="190"/>
      <c r="J24" s="190"/>
      <c r="K24" s="197"/>
      <c r="L24" s="182"/>
      <c r="N24" s="972">
        <v>1.0416666666666601</v>
      </c>
      <c r="O24" s="973">
        <v>4707.7209086250614</v>
      </c>
      <c r="P24" s="973">
        <v>-4014.4761040185244</v>
      </c>
      <c r="Q24" s="973">
        <v>1440.4762083333333</v>
      </c>
      <c r="R24" s="973">
        <v>0</v>
      </c>
      <c r="S24" s="973">
        <v>16.950852308416422</v>
      </c>
      <c r="T24" s="973">
        <v>1895.9083164624219</v>
      </c>
      <c r="U24" s="973">
        <v>-12.2</v>
      </c>
      <c r="V24" s="974">
        <v>254.76354878586449</v>
      </c>
      <c r="Y24" s="696"/>
    </row>
    <row r="25" spans="1:25" ht="14.45" customHeight="1" x14ac:dyDescent="0.25">
      <c r="A25" s="1916"/>
      <c r="B25" s="1930"/>
      <c r="C25" s="189" t="s">
        <v>401</v>
      </c>
      <c r="D25" s="1322">
        <f t="shared" ref="D25:E25" si="3">D17-D21</f>
        <v>2218.1909999999998</v>
      </c>
      <c r="E25" s="1323">
        <f t="shared" si="3"/>
        <v>24017.741000000002</v>
      </c>
      <c r="F25" s="190"/>
      <c r="G25" s="190"/>
      <c r="H25" s="190"/>
      <c r="I25" s="190"/>
      <c r="J25" s="190"/>
      <c r="K25" s="197"/>
      <c r="L25" s="182"/>
      <c r="N25" s="972">
        <v>1.0833333333333299</v>
      </c>
      <c r="O25" s="973">
        <v>4707.7209086250614</v>
      </c>
      <c r="P25" s="973">
        <v>-4014.4761040185244</v>
      </c>
      <c r="Q25" s="973">
        <v>1440.4762083333333</v>
      </c>
      <c r="R25" s="973">
        <v>0</v>
      </c>
      <c r="S25" s="973">
        <v>17.04785230841642</v>
      </c>
      <c r="T25" s="973">
        <v>1886.3903164624217</v>
      </c>
      <c r="U25" s="973">
        <v>-12.4</v>
      </c>
      <c r="V25" s="974">
        <v>264.37854878586495</v>
      </c>
      <c r="Y25" s="696"/>
    </row>
    <row r="26" spans="1:25" ht="14.45" customHeight="1" x14ac:dyDescent="0.25">
      <c r="A26" s="1916"/>
      <c r="B26" s="1931"/>
      <c r="C26" s="191" t="s">
        <v>38</v>
      </c>
      <c r="D26" s="1324">
        <f>D18-D22</f>
        <v>34571.428999999996</v>
      </c>
      <c r="E26" s="1325">
        <f t="shared" ref="E26" si="4">E18-E22</f>
        <v>370343.93600000005</v>
      </c>
      <c r="F26" s="190"/>
      <c r="G26" s="190"/>
      <c r="H26" s="190"/>
      <c r="I26" s="190"/>
      <c r="J26" s="190"/>
      <c r="K26" s="197"/>
      <c r="L26" s="182"/>
      <c r="N26" s="972">
        <v>1.125</v>
      </c>
      <c r="O26" s="973">
        <v>4707.7209086250614</v>
      </c>
      <c r="P26" s="973">
        <v>-4014.4761040185244</v>
      </c>
      <c r="Q26" s="973">
        <v>1440.4762083333333</v>
      </c>
      <c r="R26" s="973">
        <v>0</v>
      </c>
      <c r="S26" s="973">
        <v>16.768852308416424</v>
      </c>
      <c r="T26" s="973">
        <v>1901.8053164624221</v>
      </c>
      <c r="U26" s="973">
        <v>-12.7</v>
      </c>
      <c r="V26" s="974">
        <v>248.68454878586454</v>
      </c>
      <c r="Y26" s="696"/>
    </row>
    <row r="27" spans="1:25" ht="14.45" customHeight="1" thickBot="1" x14ac:dyDescent="0.3">
      <c r="A27" s="1917"/>
      <c r="B27" s="1934" t="s">
        <v>268</v>
      </c>
      <c r="C27" s="2112"/>
      <c r="D27" s="1328">
        <v>1290172.1678421695</v>
      </c>
      <c r="E27" s="1329">
        <v>13972500.876354806</v>
      </c>
      <c r="F27" s="206"/>
      <c r="G27" s="195"/>
      <c r="H27" s="195"/>
      <c r="I27" s="195"/>
      <c r="J27" s="195"/>
      <c r="K27" s="198"/>
      <c r="L27" s="182"/>
      <c r="N27" s="972">
        <v>1.1666666666666601</v>
      </c>
      <c r="O27" s="973">
        <v>4707.7209086250614</v>
      </c>
      <c r="P27" s="973">
        <v>-4014.4761040185244</v>
      </c>
      <c r="Q27" s="973">
        <v>1440.4762083333333</v>
      </c>
      <c r="R27" s="973">
        <v>0</v>
      </c>
      <c r="S27" s="973">
        <v>17.019852308416421</v>
      </c>
      <c r="T27" s="973">
        <v>1955.702316462422</v>
      </c>
      <c r="U27" s="973">
        <v>-12.8</v>
      </c>
      <c r="V27" s="974">
        <v>195.03854878586435</v>
      </c>
      <c r="Y27" s="696"/>
    </row>
    <row r="28" spans="1:25" ht="14.45" customHeight="1" x14ac:dyDescent="0.25">
      <c r="A28" s="1916" t="s">
        <v>213</v>
      </c>
      <c r="B28" s="1918" t="s">
        <v>179</v>
      </c>
      <c r="C28" s="189" t="s">
        <v>178</v>
      </c>
      <c r="D28" s="1322">
        <v>347.38184249876832</v>
      </c>
      <c r="E28" s="1323">
        <v>3778.7890000000002</v>
      </c>
      <c r="F28" s="190"/>
      <c r="G28" s="190"/>
      <c r="H28" s="190"/>
      <c r="I28" s="190"/>
      <c r="J28" s="190"/>
      <c r="K28" s="190"/>
      <c r="L28" s="182"/>
      <c r="N28" s="972">
        <v>1.2083333333333299</v>
      </c>
      <c r="O28" s="973">
        <v>4707.7209086250614</v>
      </c>
      <c r="P28" s="973">
        <v>-4014.4761040185244</v>
      </c>
      <c r="Q28" s="973">
        <v>1440.4762083333333</v>
      </c>
      <c r="R28" s="973">
        <v>0</v>
      </c>
      <c r="S28" s="973">
        <v>17.011852308416422</v>
      </c>
      <c r="T28" s="973">
        <v>2078.240316462422</v>
      </c>
      <c r="U28" s="973">
        <v>-12.4</v>
      </c>
      <c r="V28" s="974">
        <v>72.492548785864528</v>
      </c>
      <c r="Y28" s="696"/>
    </row>
    <row r="29" spans="1:25" ht="14.45" customHeight="1" x14ac:dyDescent="0.25">
      <c r="A29" s="1916"/>
      <c r="B29" s="1918"/>
      <c r="C29" s="189" t="s">
        <v>114</v>
      </c>
      <c r="D29" s="1322">
        <v>13.45861290322588</v>
      </c>
      <c r="E29" s="1323">
        <v>147.37804967741954</v>
      </c>
      <c r="F29" s="190"/>
      <c r="G29" s="190"/>
      <c r="H29" s="190"/>
      <c r="I29" s="190"/>
      <c r="J29" s="190"/>
      <c r="K29" s="190"/>
      <c r="L29" s="182"/>
      <c r="N29" s="972">
        <v>1.25</v>
      </c>
      <c r="O29" s="973">
        <v>4707.7209086250614</v>
      </c>
      <c r="P29" s="973">
        <v>-4014.4761040185244</v>
      </c>
      <c r="Q29" s="973">
        <v>1440.4762083333333</v>
      </c>
      <c r="R29" s="973">
        <v>0</v>
      </c>
      <c r="S29" s="973">
        <v>17.069852308416422</v>
      </c>
      <c r="T29" s="973">
        <v>2311.6453164624218</v>
      </c>
      <c r="U29" s="973">
        <v>-11.2</v>
      </c>
      <c r="V29" s="974">
        <v>-160.85445121413522</v>
      </c>
      <c r="Y29" s="696"/>
    </row>
    <row r="30" spans="1:25" ht="14.45" customHeight="1" x14ac:dyDescent="0.25">
      <c r="A30" s="1916"/>
      <c r="B30" s="1919"/>
      <c r="C30" s="191" t="s">
        <v>38</v>
      </c>
      <c r="D30" s="1324">
        <v>360.84045540199418</v>
      </c>
      <c r="E30" s="1325">
        <v>3926.1670496774195</v>
      </c>
      <c r="F30" s="190"/>
      <c r="G30" s="190"/>
      <c r="H30" s="190"/>
      <c r="I30" s="190"/>
      <c r="J30" s="190"/>
      <c r="K30" s="190"/>
      <c r="L30" s="182"/>
      <c r="N30" s="974"/>
      <c r="O30" s="974">
        <f t="shared" ref="O30:T30" si="5">SUM(O6:O29)</f>
        <v>112985.30180700151</v>
      </c>
      <c r="P30" s="974">
        <f t="shared" si="5"/>
        <v>-96347.426496444605</v>
      </c>
      <c r="Q30" s="974">
        <f t="shared" si="5"/>
        <v>34571.428999999996</v>
      </c>
      <c r="R30" s="974">
        <f t="shared" si="5"/>
        <v>0</v>
      </c>
      <c r="S30" s="974">
        <f t="shared" si="5"/>
        <v>405.84045540199418</v>
      </c>
      <c r="T30" s="974">
        <f t="shared" si="5"/>
        <v>54886.108595098136</v>
      </c>
      <c r="U30" s="973">
        <f>AVERAGE(U6:U29)</f>
        <v>-11.474999999999996</v>
      </c>
      <c r="V30" s="974">
        <f>SUM(V6:V29)</f>
        <v>-3270.9638291392498</v>
      </c>
      <c r="Y30" s="696"/>
    </row>
    <row r="31" spans="1:25" ht="14.45" customHeight="1" x14ac:dyDescent="0.25">
      <c r="A31" s="1916"/>
      <c r="B31" s="1920" t="s">
        <v>180</v>
      </c>
      <c r="C31" s="193" t="s">
        <v>178</v>
      </c>
      <c r="D31" s="202">
        <v>45</v>
      </c>
      <c r="E31" s="1326">
        <v>470</v>
      </c>
      <c r="F31" s="190"/>
      <c r="G31" s="190"/>
      <c r="H31" s="190"/>
      <c r="I31" s="190"/>
      <c r="J31" s="190"/>
      <c r="K31" s="190"/>
      <c r="L31" s="182"/>
      <c r="Y31" s="696"/>
    </row>
    <row r="32" spans="1:25" ht="14.45" customHeight="1" x14ac:dyDescent="0.25">
      <c r="A32" s="1916"/>
      <c r="B32" s="1918"/>
      <c r="C32" s="189" t="s">
        <v>114</v>
      </c>
      <c r="D32" s="1322">
        <v>0</v>
      </c>
      <c r="E32" s="1323">
        <v>0</v>
      </c>
      <c r="F32" s="190"/>
      <c r="G32" s="190"/>
      <c r="H32" s="190"/>
      <c r="I32" s="190"/>
      <c r="J32" s="190"/>
      <c r="K32" s="190"/>
      <c r="L32" s="182"/>
      <c r="Y32" s="696"/>
    </row>
    <row r="33" spans="1:16" ht="14.45" customHeight="1" x14ac:dyDescent="0.25">
      <c r="A33" s="1916"/>
      <c r="B33" s="1919"/>
      <c r="C33" s="191" t="s">
        <v>38</v>
      </c>
      <c r="D33" s="1324">
        <v>45</v>
      </c>
      <c r="E33" s="1325">
        <v>470</v>
      </c>
      <c r="F33" s="190"/>
      <c r="G33" s="190"/>
      <c r="H33" s="190"/>
      <c r="I33" s="190"/>
      <c r="J33" s="190"/>
      <c r="K33" s="190"/>
      <c r="L33" s="182"/>
      <c r="O33" s="696"/>
      <c r="P33" s="696"/>
    </row>
    <row r="34" spans="1:16" ht="14.45" customHeight="1" x14ac:dyDescent="0.25">
      <c r="A34" s="1916"/>
      <c r="B34" s="1920" t="s">
        <v>38</v>
      </c>
      <c r="C34" s="193" t="s">
        <v>178</v>
      </c>
      <c r="D34" s="202">
        <f>D28+D31</f>
        <v>392.38184249876832</v>
      </c>
      <c r="E34" s="1327">
        <f>E28+E31</f>
        <v>4248.7890000000007</v>
      </c>
      <c r="F34" s="190"/>
      <c r="G34" s="190"/>
      <c r="H34" s="190"/>
      <c r="I34" s="190"/>
      <c r="J34" s="190"/>
      <c r="K34" s="190"/>
      <c r="L34" s="182"/>
    </row>
    <row r="35" spans="1:16" ht="14.45" customHeight="1" x14ac:dyDescent="0.25">
      <c r="A35" s="1916"/>
      <c r="B35" s="1918"/>
      <c r="C35" s="189" t="s">
        <v>114</v>
      </c>
      <c r="D35" s="1322">
        <f t="shared" ref="D35:E35" si="6">D29+D32</f>
        <v>13.45861290322588</v>
      </c>
      <c r="E35" s="1323">
        <f t="shared" si="6"/>
        <v>147.37804967741954</v>
      </c>
      <c r="F35" s="190"/>
      <c r="G35" s="190"/>
      <c r="H35" s="190"/>
      <c r="I35" s="190"/>
      <c r="J35" s="190"/>
      <c r="K35" s="190"/>
      <c r="L35" s="182"/>
    </row>
    <row r="36" spans="1:16" ht="14.45" customHeight="1" thickBot="1" x14ac:dyDescent="0.3">
      <c r="A36" s="1917"/>
      <c r="B36" s="1921"/>
      <c r="C36" s="194" t="s">
        <v>38</v>
      </c>
      <c r="D36" s="1328">
        <f t="shared" ref="D36:E36" si="7">D30+D33</f>
        <v>405.84045540199418</v>
      </c>
      <c r="E36" s="1329">
        <f t="shared" si="7"/>
        <v>4396.1670496774195</v>
      </c>
      <c r="F36" s="195"/>
      <c r="G36" s="195"/>
      <c r="H36" s="195"/>
      <c r="I36" s="195"/>
      <c r="J36" s="195"/>
      <c r="K36" s="198"/>
      <c r="L36" s="182"/>
    </row>
    <row r="37" spans="1:16" ht="14.45" customHeight="1" x14ac:dyDescent="0.25">
      <c r="A37" s="1928" t="s">
        <v>269</v>
      </c>
      <c r="B37" s="2111" t="s">
        <v>270</v>
      </c>
      <c r="C37" s="193" t="s">
        <v>350</v>
      </c>
      <c r="D37" s="1322">
        <v>50744.010014483727</v>
      </c>
      <c r="E37" s="1323">
        <v>541808.06577483867</v>
      </c>
      <c r="F37" s="190"/>
      <c r="G37" s="190"/>
      <c r="H37" s="190"/>
      <c r="I37" s="190"/>
      <c r="J37" s="190"/>
      <c r="K37" s="190"/>
      <c r="L37" s="182"/>
    </row>
    <row r="38" spans="1:16" ht="14.45" customHeight="1" x14ac:dyDescent="0.25">
      <c r="A38" s="1916"/>
      <c r="B38" s="1918"/>
      <c r="C38" s="189" t="s">
        <v>181</v>
      </c>
      <c r="D38" s="1322">
        <v>686.12996771117912</v>
      </c>
      <c r="E38" s="1323">
        <v>7326.1053541935489</v>
      </c>
      <c r="F38" s="190"/>
      <c r="G38" s="190"/>
      <c r="H38" s="190"/>
      <c r="I38" s="190"/>
      <c r="J38" s="190"/>
      <c r="K38" s="190"/>
      <c r="L38" s="182"/>
    </row>
    <row r="39" spans="1:16" ht="14.45" customHeight="1" x14ac:dyDescent="0.25">
      <c r="A39" s="1916"/>
      <c r="B39" s="1919"/>
      <c r="C39" s="191" t="s">
        <v>38</v>
      </c>
      <c r="D39" s="1324">
        <v>51430.139982194909</v>
      </c>
      <c r="E39" s="1325">
        <v>549134.17112903227</v>
      </c>
      <c r="F39" s="190"/>
      <c r="G39" s="190"/>
      <c r="H39" s="190"/>
      <c r="I39" s="190"/>
      <c r="J39" s="190"/>
      <c r="K39" s="190"/>
      <c r="L39" s="182"/>
    </row>
    <row r="40" spans="1:16" ht="14.45" customHeight="1" x14ac:dyDescent="0.25">
      <c r="A40" s="1916"/>
      <c r="B40" s="1920" t="s">
        <v>271</v>
      </c>
      <c r="C40" s="193" t="s">
        <v>350</v>
      </c>
      <c r="D40" s="202">
        <v>45</v>
      </c>
      <c r="E40" s="1326">
        <v>470</v>
      </c>
      <c r="F40" s="190"/>
      <c r="G40" s="190"/>
      <c r="H40" s="190"/>
      <c r="I40" s="190"/>
      <c r="J40" s="190"/>
      <c r="K40" s="190"/>
      <c r="L40" s="182"/>
    </row>
    <row r="41" spans="1:16" ht="14.45" customHeight="1" x14ac:dyDescent="0.25">
      <c r="A41" s="1916"/>
      <c r="B41" s="1918"/>
      <c r="C41" s="189" t="s">
        <v>181</v>
      </c>
      <c r="D41" s="1322">
        <v>0</v>
      </c>
      <c r="E41" s="1323">
        <v>0</v>
      </c>
      <c r="F41" s="190"/>
      <c r="G41" s="190"/>
      <c r="H41" s="190"/>
      <c r="I41" s="190"/>
      <c r="J41" s="190"/>
      <c r="K41" s="190"/>
      <c r="L41" s="182"/>
    </row>
    <row r="42" spans="1:16" ht="14.45" customHeight="1" x14ac:dyDescent="0.25">
      <c r="A42" s="1916"/>
      <c r="B42" s="1919"/>
      <c r="C42" s="191" t="s">
        <v>38</v>
      </c>
      <c r="D42" s="1324">
        <v>45</v>
      </c>
      <c r="E42" s="1325">
        <v>470</v>
      </c>
      <c r="F42" s="190"/>
      <c r="G42" s="190"/>
      <c r="H42" s="190"/>
      <c r="I42" s="190"/>
      <c r="J42" s="190"/>
      <c r="K42" s="190"/>
      <c r="L42" s="182"/>
    </row>
    <row r="43" spans="1:16" ht="14.45" customHeight="1" x14ac:dyDescent="0.25">
      <c r="A43" s="1916"/>
      <c r="B43" s="1937" t="s">
        <v>380</v>
      </c>
      <c r="C43" s="1939"/>
      <c r="D43" s="1330">
        <v>13.45861290322588</v>
      </c>
      <c r="E43" s="1331">
        <v>147.37804967741954</v>
      </c>
      <c r="F43" s="190"/>
      <c r="G43" s="190"/>
      <c r="H43" s="190"/>
      <c r="I43" s="190"/>
      <c r="J43" s="190"/>
      <c r="K43" s="197"/>
      <c r="L43" s="182"/>
    </row>
    <row r="44" spans="1:16" ht="14.45" customHeight="1" x14ac:dyDescent="0.25">
      <c r="A44" s="1916"/>
      <c r="B44" s="1937" t="s">
        <v>369</v>
      </c>
      <c r="C44" s="1939"/>
      <c r="D44" s="1330">
        <v>3397.51</v>
      </c>
      <c r="E44" s="1331">
        <v>36186.635000000002</v>
      </c>
      <c r="F44" s="190"/>
      <c r="G44" s="190"/>
      <c r="H44" s="190"/>
      <c r="I44" s="190"/>
      <c r="J44" s="190"/>
      <c r="K44" s="197"/>
      <c r="L44" s="182"/>
    </row>
    <row r="45" spans="1:16" ht="14.45" customHeight="1" x14ac:dyDescent="0.25">
      <c r="A45" s="1916"/>
      <c r="B45" s="1920" t="s">
        <v>182</v>
      </c>
      <c r="C45" s="189" t="s">
        <v>350</v>
      </c>
      <c r="D45" s="1322">
        <f>D37+D40+D44</f>
        <v>54186.520014483729</v>
      </c>
      <c r="E45" s="1327">
        <f>E37+E40+E44</f>
        <v>578464.70077483868</v>
      </c>
      <c r="F45" s="190"/>
      <c r="G45" s="190"/>
      <c r="H45" s="190"/>
      <c r="I45" s="190"/>
      <c r="J45" s="190"/>
      <c r="K45" s="190"/>
      <c r="L45" s="182"/>
    </row>
    <row r="46" spans="1:16" ht="14.45" customHeight="1" x14ac:dyDescent="0.25">
      <c r="A46" s="1916"/>
      <c r="B46" s="1918"/>
      <c r="C46" s="189" t="s">
        <v>479</v>
      </c>
      <c r="D46" s="1322">
        <f>D38+D41+D43+38.2</f>
        <v>737.78858061440508</v>
      </c>
      <c r="E46" s="1323">
        <f>E38+E41+E43+408.6</f>
        <v>7882.0834038709691</v>
      </c>
      <c r="F46" s="190"/>
      <c r="G46" s="190"/>
      <c r="H46" s="190"/>
      <c r="I46" s="190"/>
      <c r="J46" s="190"/>
      <c r="K46" s="190"/>
      <c r="L46" s="182"/>
    </row>
    <row r="47" spans="1:16" ht="14.45" customHeight="1" thickBot="1" x14ac:dyDescent="0.3">
      <c r="A47" s="1917"/>
      <c r="B47" s="1921"/>
      <c r="C47" s="194" t="s">
        <v>38</v>
      </c>
      <c r="D47" s="1328">
        <v>54886.108595098136</v>
      </c>
      <c r="E47" s="1329">
        <v>585938.18417870963</v>
      </c>
      <c r="F47" s="204"/>
      <c r="G47" s="204"/>
      <c r="H47" s="190"/>
      <c r="I47" s="190"/>
      <c r="J47" s="190"/>
      <c r="K47" s="190"/>
      <c r="L47" s="182"/>
    </row>
    <row r="48" spans="1:16" ht="14.45" customHeight="1" x14ac:dyDescent="0.25">
      <c r="A48" s="2107" t="s">
        <v>480</v>
      </c>
      <c r="B48" s="2107"/>
      <c r="C48" s="2107"/>
      <c r="D48" s="1332">
        <f>(D14+D26+D36-D47)*-1</f>
        <v>3270.9638291392548</v>
      </c>
      <c r="E48" s="1333">
        <f>(E14+E26+E36-E47)*-1</f>
        <v>34902.112129032146</v>
      </c>
      <c r="F48" s="200"/>
      <c r="G48" s="192"/>
      <c r="H48" s="200"/>
      <c r="I48" s="205"/>
      <c r="J48" s="200"/>
      <c r="K48" s="199"/>
      <c r="L48" s="196"/>
    </row>
    <row r="49" spans="4:12" ht="5.0999999999999996" customHeight="1" x14ac:dyDescent="0.25">
      <c r="D49" s="202"/>
      <c r="E49" s="689"/>
      <c r="F49" s="201"/>
      <c r="G49" s="201"/>
      <c r="H49" s="201"/>
      <c r="I49" s="201"/>
      <c r="J49" s="201"/>
      <c r="K49" s="855"/>
      <c r="L49" s="201"/>
    </row>
    <row r="50" spans="4:12" x14ac:dyDescent="0.25">
      <c r="D50" s="203"/>
      <c r="E50" s="203"/>
    </row>
    <row r="52" spans="4:12" x14ac:dyDescent="0.25">
      <c r="D52" s="203"/>
      <c r="E52" s="203"/>
    </row>
    <row r="53" spans="4:12" x14ac:dyDescent="0.25">
      <c r="D53" s="203"/>
      <c r="E53" s="203"/>
    </row>
    <row r="54" spans="4:12" x14ac:dyDescent="0.25">
      <c r="D54" s="696"/>
      <c r="E54" s="696"/>
    </row>
    <row r="55" spans="4:12" x14ac:dyDescent="0.25">
      <c r="D55" s="203"/>
      <c r="E55" s="203"/>
    </row>
    <row r="56" spans="4:12" x14ac:dyDescent="0.25">
      <c r="D56" s="203"/>
      <c r="E56" s="203"/>
    </row>
  </sheetData>
  <mergeCells count="24">
    <mergeCell ref="J2:L2"/>
    <mergeCell ref="A2:I2"/>
    <mergeCell ref="A48:C48"/>
    <mergeCell ref="F5:K5"/>
    <mergeCell ref="A37:A47"/>
    <mergeCell ref="B37:B39"/>
    <mergeCell ref="B40:B42"/>
    <mergeCell ref="B43:C43"/>
    <mergeCell ref="B44:C44"/>
    <mergeCell ref="B45:B47"/>
    <mergeCell ref="A15:A27"/>
    <mergeCell ref="B15:B18"/>
    <mergeCell ref="B19:B22"/>
    <mergeCell ref="B23:B26"/>
    <mergeCell ref="B27:C27"/>
    <mergeCell ref="A28:A36"/>
    <mergeCell ref="B34:B36"/>
    <mergeCell ref="D4:K4"/>
    <mergeCell ref="A6:A14"/>
    <mergeCell ref="B6:B8"/>
    <mergeCell ref="B9:B11"/>
    <mergeCell ref="B12:B14"/>
    <mergeCell ref="B28:B30"/>
    <mergeCell ref="B31:B3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view="pageBreakPreview" zoomScaleNormal="100" zoomScaleSheetLayoutView="100" workbookViewId="0"/>
  </sheetViews>
  <sheetFormatPr defaultRowHeight="12.75" x14ac:dyDescent="0.25"/>
  <cols>
    <col min="1" max="1" width="8.42578125" style="14" customWidth="1"/>
    <col min="2" max="8" width="9.7109375" style="14" customWidth="1"/>
    <col min="9" max="9" width="1.7109375" style="14" customWidth="1"/>
    <col min="10" max="15" width="9.7109375" style="14" customWidth="1"/>
    <col min="16" max="16" width="9.5703125" style="14" customWidth="1"/>
    <col min="17" max="245" width="9.140625" style="14"/>
    <col min="246" max="258" width="10.7109375" style="14" customWidth="1"/>
    <col min="259" max="501" width="9.140625" style="14"/>
    <col min="502" max="514" width="10.7109375" style="14" customWidth="1"/>
    <col min="515" max="757" width="9.140625" style="14"/>
    <col min="758" max="770" width="10.7109375" style="14" customWidth="1"/>
    <col min="771" max="1013" width="9.140625" style="14"/>
    <col min="1014" max="1026" width="10.7109375" style="14" customWidth="1"/>
    <col min="1027" max="1269" width="9.140625" style="14"/>
    <col min="1270" max="1282" width="10.7109375" style="14" customWidth="1"/>
    <col min="1283" max="1525" width="9.140625" style="14"/>
    <col min="1526" max="1538" width="10.7109375" style="14" customWidth="1"/>
    <col min="1539" max="1781" width="9.140625" style="14"/>
    <col min="1782" max="1794" width="10.7109375" style="14" customWidth="1"/>
    <col min="1795" max="2037" width="9.140625" style="14"/>
    <col min="2038" max="2050" width="10.7109375" style="14" customWidth="1"/>
    <col min="2051" max="2293" width="9.140625" style="14"/>
    <col min="2294" max="2306" width="10.7109375" style="14" customWidth="1"/>
    <col min="2307" max="2549" width="9.140625" style="14"/>
    <col min="2550" max="2562" width="10.7109375" style="14" customWidth="1"/>
    <col min="2563" max="2805" width="9.140625" style="14"/>
    <col min="2806" max="2818" width="10.7109375" style="14" customWidth="1"/>
    <col min="2819" max="3061" width="9.140625" style="14"/>
    <col min="3062" max="3074" width="10.7109375" style="14" customWidth="1"/>
    <col min="3075" max="3317" width="9.140625" style="14"/>
    <col min="3318" max="3330" width="10.7109375" style="14" customWidth="1"/>
    <col min="3331" max="3573" width="9.140625" style="14"/>
    <col min="3574" max="3586" width="10.7109375" style="14" customWidth="1"/>
    <col min="3587" max="3829" width="9.140625" style="14"/>
    <col min="3830" max="3842" width="10.7109375" style="14" customWidth="1"/>
    <col min="3843" max="4085" width="9.140625" style="14"/>
    <col min="4086" max="4098" width="10.7109375" style="14" customWidth="1"/>
    <col min="4099" max="4341" width="9.140625" style="14"/>
    <col min="4342" max="4354" width="10.7109375" style="14" customWidth="1"/>
    <col min="4355" max="4597" width="9.140625" style="14"/>
    <col min="4598" max="4610" width="10.7109375" style="14" customWidth="1"/>
    <col min="4611" max="4853" width="9.140625" style="14"/>
    <col min="4854" max="4866" width="10.7109375" style="14" customWidth="1"/>
    <col min="4867" max="5109" width="9.140625" style="14"/>
    <col min="5110" max="5122" width="10.7109375" style="14" customWidth="1"/>
    <col min="5123" max="5365" width="9.140625" style="14"/>
    <col min="5366" max="5378" width="10.7109375" style="14" customWidth="1"/>
    <col min="5379" max="5621" width="9.140625" style="14"/>
    <col min="5622" max="5634" width="10.7109375" style="14" customWidth="1"/>
    <col min="5635" max="5877" width="9.140625" style="14"/>
    <col min="5878" max="5890" width="10.7109375" style="14" customWidth="1"/>
    <col min="5891" max="6133" width="9.140625" style="14"/>
    <col min="6134" max="6146" width="10.7109375" style="14" customWidth="1"/>
    <col min="6147" max="6389" width="9.140625" style="14"/>
    <col min="6390" max="6402" width="10.7109375" style="14" customWidth="1"/>
    <col min="6403" max="6645" width="9.140625" style="14"/>
    <col min="6646" max="6658" width="10.7109375" style="14" customWidth="1"/>
    <col min="6659" max="6901" width="9.140625" style="14"/>
    <col min="6902" max="6914" width="10.7109375" style="14" customWidth="1"/>
    <col min="6915" max="7157" width="9.140625" style="14"/>
    <col min="7158" max="7170" width="10.7109375" style="14" customWidth="1"/>
    <col min="7171" max="7413" width="9.140625" style="14"/>
    <col min="7414" max="7426" width="10.7109375" style="14" customWidth="1"/>
    <col min="7427" max="7669" width="9.140625" style="14"/>
    <col min="7670" max="7682" width="10.7109375" style="14" customWidth="1"/>
    <col min="7683" max="7925" width="9.140625" style="14"/>
    <col min="7926" max="7938" width="10.7109375" style="14" customWidth="1"/>
    <col min="7939" max="8181" width="9.140625" style="14"/>
    <col min="8182" max="8194" width="10.7109375" style="14" customWidth="1"/>
    <col min="8195" max="8437" width="9.140625" style="14"/>
    <col min="8438" max="8450" width="10.7109375" style="14" customWidth="1"/>
    <col min="8451" max="8693" width="9.140625" style="14"/>
    <col min="8694" max="8706" width="10.7109375" style="14" customWidth="1"/>
    <col min="8707" max="8949" width="9.140625" style="14"/>
    <col min="8950" max="8962" width="10.7109375" style="14" customWidth="1"/>
    <col min="8963" max="9205" width="9.140625" style="14"/>
    <col min="9206" max="9218" width="10.7109375" style="14" customWidth="1"/>
    <col min="9219" max="9461" width="9.140625" style="14"/>
    <col min="9462" max="9474" width="10.7109375" style="14" customWidth="1"/>
    <col min="9475" max="9717" width="9.140625" style="14"/>
    <col min="9718" max="9730" width="10.7109375" style="14" customWidth="1"/>
    <col min="9731" max="9973" width="9.140625" style="14"/>
    <col min="9974" max="9986" width="10.7109375" style="14" customWidth="1"/>
    <col min="9987" max="10229" width="9.140625" style="14"/>
    <col min="10230" max="10242" width="10.7109375" style="14" customWidth="1"/>
    <col min="10243" max="10485" width="9.140625" style="14"/>
    <col min="10486" max="10498" width="10.7109375" style="14" customWidth="1"/>
    <col min="10499" max="10741" width="9.140625" style="14"/>
    <col min="10742" max="10754" width="10.7109375" style="14" customWidth="1"/>
    <col min="10755" max="10997" width="9.140625" style="14"/>
    <col min="10998" max="11010" width="10.7109375" style="14" customWidth="1"/>
    <col min="11011" max="11253" width="9.140625" style="14"/>
    <col min="11254" max="11266" width="10.7109375" style="14" customWidth="1"/>
    <col min="11267" max="11509" width="9.140625" style="14"/>
    <col min="11510" max="11522" width="10.7109375" style="14" customWidth="1"/>
    <col min="11523" max="11765" width="9.140625" style="14"/>
    <col min="11766" max="11778" width="10.7109375" style="14" customWidth="1"/>
    <col min="11779" max="12021" width="9.140625" style="14"/>
    <col min="12022" max="12034" width="10.7109375" style="14" customWidth="1"/>
    <col min="12035" max="12277" width="9.140625" style="14"/>
    <col min="12278" max="12290" width="10.7109375" style="14" customWidth="1"/>
    <col min="12291" max="12533" width="9.140625" style="14"/>
    <col min="12534" max="12546" width="10.7109375" style="14" customWidth="1"/>
    <col min="12547" max="12789" width="9.140625" style="14"/>
    <col min="12790" max="12802" width="10.7109375" style="14" customWidth="1"/>
    <col min="12803" max="13045" width="9.140625" style="14"/>
    <col min="13046" max="13058" width="10.7109375" style="14" customWidth="1"/>
    <col min="13059" max="13301" width="9.140625" style="14"/>
    <col min="13302" max="13314" width="10.7109375" style="14" customWidth="1"/>
    <col min="13315" max="13557" width="9.140625" style="14"/>
    <col min="13558" max="13570" width="10.7109375" style="14" customWidth="1"/>
    <col min="13571" max="13813" width="9.140625" style="14"/>
    <col min="13814" max="13826" width="10.7109375" style="14" customWidth="1"/>
    <col min="13827" max="14069" width="9.140625" style="14"/>
    <col min="14070" max="14082" width="10.7109375" style="14" customWidth="1"/>
    <col min="14083" max="14325" width="9.140625" style="14"/>
    <col min="14326" max="14338" width="10.7109375" style="14" customWidth="1"/>
    <col min="14339" max="14581" width="9.140625" style="14"/>
    <col min="14582" max="14594" width="10.7109375" style="14" customWidth="1"/>
    <col min="14595" max="14837" width="9.140625" style="14"/>
    <col min="14838" max="14850" width="10.7109375" style="14" customWidth="1"/>
    <col min="14851" max="15093" width="9.140625" style="14"/>
    <col min="15094" max="15106" width="10.7109375" style="14" customWidth="1"/>
    <col min="15107" max="15349" width="9.140625" style="14"/>
    <col min="15350" max="15362" width="10.7109375" style="14" customWidth="1"/>
    <col min="15363" max="15605" width="9.140625" style="14"/>
    <col min="15606" max="15618" width="10.7109375" style="14" customWidth="1"/>
    <col min="15619" max="15861" width="9.140625" style="14"/>
    <col min="15862" max="15874" width="10.7109375" style="14" customWidth="1"/>
    <col min="15875" max="16117" width="9.140625" style="14"/>
    <col min="16118" max="16130" width="10.7109375" style="14" customWidth="1"/>
    <col min="16131" max="16384" width="9.140625" style="14"/>
  </cols>
  <sheetData>
    <row r="1" spans="1:28" ht="12.75" customHeight="1" x14ac:dyDescent="0.25"/>
    <row r="2" spans="1:28" ht="20.100000000000001" customHeight="1" thickBot="1" x14ac:dyDescent="0.3">
      <c r="A2" s="805" t="s">
        <v>487</v>
      </c>
      <c r="B2" s="805"/>
      <c r="C2" s="805"/>
      <c r="D2" s="805"/>
      <c r="E2" s="868"/>
      <c r="F2" s="869"/>
      <c r="G2" s="868"/>
      <c r="H2" s="868"/>
      <c r="I2" s="868"/>
      <c r="J2" s="868"/>
      <c r="K2" s="868"/>
      <c r="L2" s="868"/>
      <c r="M2" s="868"/>
      <c r="N2" s="868"/>
      <c r="O2" s="1964" t="s">
        <v>607</v>
      </c>
      <c r="P2" s="1964"/>
    </row>
    <row r="3" spans="1:28" ht="8.25" customHeight="1" x14ac:dyDescent="0.25">
      <c r="A3" s="664"/>
      <c r="B3" s="664"/>
      <c r="C3" s="664"/>
      <c r="D3" s="664"/>
      <c r="F3" s="931"/>
    </row>
    <row r="4" spans="1:28" ht="16.5" customHeight="1" x14ac:dyDescent="0.25">
      <c r="A4" s="890"/>
      <c r="B4" s="2115">
        <v>2017</v>
      </c>
      <c r="C4" s="2116"/>
      <c r="D4" s="2116"/>
      <c r="E4" s="2116"/>
      <c r="F4" s="2116"/>
      <c r="G4" s="2116"/>
      <c r="H4" s="2117"/>
      <c r="I4" s="932"/>
      <c r="J4" s="1962" t="s">
        <v>486</v>
      </c>
      <c r="K4" s="1962"/>
      <c r="L4" s="1962"/>
      <c r="M4" s="1962"/>
      <c r="N4" s="1962"/>
      <c r="O4" s="1962"/>
      <c r="P4" s="1962"/>
    </row>
    <row r="5" spans="1:28" ht="27" customHeight="1" x14ac:dyDescent="0.25">
      <c r="A5" s="937"/>
      <c r="B5" s="2013" t="s">
        <v>453</v>
      </c>
      <c r="C5" s="2118" t="s">
        <v>515</v>
      </c>
      <c r="D5" s="2119"/>
      <c r="E5" s="2119"/>
      <c r="F5" s="2120"/>
      <c r="G5" s="2013" t="s">
        <v>488</v>
      </c>
      <c r="H5" s="2013" t="s">
        <v>454</v>
      </c>
      <c r="I5" s="935"/>
      <c r="J5" s="935"/>
      <c r="K5" s="935"/>
      <c r="L5" s="935"/>
      <c r="M5" s="935"/>
      <c r="N5" s="935"/>
      <c r="O5" s="935"/>
    </row>
    <row r="6" spans="1:28" ht="26.25" customHeight="1" x14ac:dyDescent="0.25">
      <c r="A6" s="891"/>
      <c r="B6" s="2013"/>
      <c r="C6" s="2118" t="s">
        <v>455</v>
      </c>
      <c r="D6" s="2120"/>
      <c r="E6" s="1961" t="s">
        <v>456</v>
      </c>
      <c r="F6" s="1963"/>
      <c r="G6" s="2013"/>
      <c r="H6" s="2013"/>
      <c r="I6" s="935"/>
      <c r="J6" s="935"/>
      <c r="K6" s="935"/>
      <c r="L6" s="935"/>
      <c r="M6" s="935"/>
      <c r="N6" s="935"/>
      <c r="O6" s="935"/>
      <c r="R6" s="1347"/>
      <c r="S6" s="1347"/>
      <c r="T6" s="1347"/>
      <c r="U6" s="1347"/>
      <c r="V6" s="1347"/>
      <c r="W6" s="1347"/>
      <c r="X6" s="1347"/>
      <c r="Y6" s="1347"/>
      <c r="Z6" s="1347"/>
    </row>
    <row r="7" spans="1:28" ht="14.1" customHeight="1" x14ac:dyDescent="0.25">
      <c r="A7" s="245" t="str">
        <f>'12'!A7</f>
        <v>období</v>
      </c>
      <c r="B7" s="2014"/>
      <c r="C7" s="866" t="s">
        <v>425</v>
      </c>
      <c r="D7" s="867" t="s">
        <v>3</v>
      </c>
      <c r="E7" s="866" t="s">
        <v>425</v>
      </c>
      <c r="F7" s="867" t="s">
        <v>3</v>
      </c>
      <c r="G7" s="933" t="s">
        <v>25</v>
      </c>
      <c r="H7" s="933" t="s">
        <v>63</v>
      </c>
      <c r="I7" s="938"/>
      <c r="J7" s="931"/>
      <c r="K7" s="931"/>
      <c r="L7" s="931"/>
      <c r="M7" s="931"/>
      <c r="N7" s="931"/>
      <c r="O7" s="931"/>
      <c r="R7" s="1346">
        <v>2016</v>
      </c>
      <c r="S7" s="1347"/>
      <c r="T7" s="1347"/>
      <c r="U7" s="1617" t="str">
        <f>'28'!G7</f>
        <v>VO</v>
      </c>
      <c r="V7" s="1617" t="str">
        <f>'28'!H7</f>
        <v>SO</v>
      </c>
      <c r="W7" s="1617" t="str">
        <f>'28'!I7</f>
        <v>MO</v>
      </c>
      <c r="X7" s="1617" t="str">
        <f>'28'!J7</f>
        <v>DOM</v>
      </c>
      <c r="Y7" s="1617" t="str">
        <f>'28'!K7</f>
        <v>OP</v>
      </c>
      <c r="Z7" s="1618"/>
    </row>
    <row r="8" spans="1:28" ht="12" customHeight="1" x14ac:dyDescent="0.25">
      <c r="A8" s="934" t="str">
        <f>'12'!A8</f>
        <v>leden</v>
      </c>
      <c r="B8" s="865">
        <v>2847043</v>
      </c>
      <c r="C8" s="865">
        <v>1455850.0270682692</v>
      </c>
      <c r="D8" s="865">
        <v>15543059.795034919</v>
      </c>
      <c r="E8" s="1334">
        <f>C8/B8</f>
        <v>0.51135512427043395</v>
      </c>
      <c r="F8" s="1335">
        <f>D8/B8</f>
        <v>5.4593695265701712</v>
      </c>
      <c r="G8" s="987">
        <v>-5.5709677419354851</v>
      </c>
      <c r="H8" s="995">
        <f t="shared" ref="H8:H26" si="0">(C8-R8)/R8</f>
        <v>0.226221546097677</v>
      </c>
      <c r="I8" s="975"/>
      <c r="J8" s="237"/>
      <c r="K8" s="237"/>
      <c r="L8" s="237"/>
      <c r="M8" s="237"/>
      <c r="N8" s="237"/>
      <c r="O8" s="237"/>
      <c r="R8" s="1346">
        <v>1187265.0841125415</v>
      </c>
      <c r="S8" s="1347"/>
      <c r="T8" s="1619" t="str">
        <f>A8</f>
        <v>leden</v>
      </c>
      <c r="U8" s="1617">
        <f>'28'!G8</f>
        <v>495767.82405305182</v>
      </c>
      <c r="V8" s="1617">
        <f>'28'!H8</f>
        <v>154957.11020827989</v>
      </c>
      <c r="W8" s="1617">
        <f>'28'!I8</f>
        <v>267889.51870230504</v>
      </c>
      <c r="X8" s="1617">
        <f>'28'!J8</f>
        <v>514245.08010283182</v>
      </c>
      <c r="Y8" s="1617">
        <f>'28'!K8</f>
        <v>22990.494001800893</v>
      </c>
      <c r="Z8" s="1346">
        <f>C8</f>
        <v>1455850.0270682692</v>
      </c>
      <c r="AA8" s="55"/>
      <c r="AB8" s="32"/>
    </row>
    <row r="9" spans="1:28" ht="12" customHeight="1" x14ac:dyDescent="0.25">
      <c r="A9" s="934" t="str">
        <f>'12'!A9</f>
        <v>únor</v>
      </c>
      <c r="B9" s="404">
        <v>2846413</v>
      </c>
      <c r="C9" s="404">
        <v>1021173.6168225515</v>
      </c>
      <c r="D9" s="404">
        <v>10896760.764441922</v>
      </c>
      <c r="E9" s="1336">
        <f t="shared" ref="E9:E25" si="1">C9/B9</f>
        <v>0.35875806385881159</v>
      </c>
      <c r="F9" s="1337">
        <f t="shared" ref="F9:F26" si="2">D9/B9</f>
        <v>3.8282430428900942</v>
      </c>
      <c r="G9" s="988">
        <v>1.1749999999999996</v>
      </c>
      <c r="H9" s="977">
        <f t="shared" si="0"/>
        <v>0.14100430750159659</v>
      </c>
      <c r="I9" s="975"/>
      <c r="J9" s="237"/>
      <c r="K9" s="237"/>
      <c r="L9" s="237"/>
      <c r="M9" s="237"/>
      <c r="N9" s="237"/>
      <c r="O9" s="237"/>
      <c r="R9" s="1346">
        <v>894977.88054680289</v>
      </c>
      <c r="S9" s="1347"/>
      <c r="T9" s="1619" t="str">
        <f t="shared" ref="T9:T18" si="3">A9</f>
        <v>únor</v>
      </c>
      <c r="U9" s="1617">
        <f>'28'!G9</f>
        <v>368840.02703869483</v>
      </c>
      <c r="V9" s="1617">
        <f>'28'!H9</f>
        <v>109808.83595926184</v>
      </c>
      <c r="W9" s="1617">
        <f>'28'!I9</f>
        <v>175912.66250368368</v>
      </c>
      <c r="X9" s="1617">
        <f>'28'!J9</f>
        <v>350405.26667819999</v>
      </c>
      <c r="Y9" s="1617">
        <f>'28'!K9</f>
        <v>16206.824642711203</v>
      </c>
      <c r="Z9" s="1346">
        <f t="shared" ref="Z9:Z19" si="4">C9</f>
        <v>1021173.6168225515</v>
      </c>
      <c r="AA9" s="55"/>
      <c r="AB9" s="32"/>
    </row>
    <row r="10" spans="1:28" ht="12" customHeight="1" x14ac:dyDescent="0.25">
      <c r="A10" s="934" t="str">
        <f>'12'!A10</f>
        <v>březen</v>
      </c>
      <c r="B10" s="405">
        <v>2844958</v>
      </c>
      <c r="C10" s="405">
        <v>803625.48712329124</v>
      </c>
      <c r="D10" s="405">
        <v>8577801.4859695006</v>
      </c>
      <c r="E10" s="1336">
        <f t="shared" si="1"/>
        <v>0.28247358559363311</v>
      </c>
      <c r="F10" s="1337">
        <f t="shared" si="2"/>
        <v>3.0150889700197685</v>
      </c>
      <c r="G10" s="989">
        <v>6.1225806451612916</v>
      </c>
      <c r="H10" s="977">
        <f t="shared" si="0"/>
        <v>-0.10202209762454884</v>
      </c>
      <c r="I10" s="975"/>
      <c r="J10" s="237"/>
      <c r="K10" s="237"/>
      <c r="L10" s="237"/>
      <c r="M10" s="237"/>
      <c r="N10" s="237"/>
      <c r="O10" s="237"/>
      <c r="R10" s="1346">
        <v>894927.90969291527</v>
      </c>
      <c r="S10" s="1347"/>
      <c r="T10" s="1619" t="str">
        <f t="shared" si="3"/>
        <v>březen</v>
      </c>
      <c r="U10" s="1617">
        <f>'28'!G10</f>
        <v>330401.0670162926</v>
      </c>
      <c r="V10" s="1617">
        <f>'28'!H10</f>
        <v>85544.641094864535</v>
      </c>
      <c r="W10" s="1617">
        <f>'28'!I10</f>
        <v>128634.64471169355</v>
      </c>
      <c r="X10" s="1617">
        <f>'28'!J10</f>
        <v>245274.96809999997</v>
      </c>
      <c r="Y10" s="1617">
        <f>'28'!K10</f>
        <v>13770.166200440493</v>
      </c>
      <c r="Z10" s="1346">
        <f t="shared" si="4"/>
        <v>803625.48712329124</v>
      </c>
      <c r="AA10" s="55"/>
      <c r="AB10" s="32"/>
    </row>
    <row r="11" spans="1:28" ht="12" customHeight="1" x14ac:dyDescent="0.25">
      <c r="A11" s="934" t="str">
        <f>'12'!A11</f>
        <v>duben</v>
      </c>
      <c r="B11" s="865">
        <v>2843748</v>
      </c>
      <c r="C11" s="865">
        <v>661950.91023427085</v>
      </c>
      <c r="D11" s="865">
        <v>7074988.1403389992</v>
      </c>
      <c r="E11" s="1334">
        <f t="shared" si="1"/>
        <v>0.23277411016527164</v>
      </c>
      <c r="F11" s="1335">
        <f t="shared" si="2"/>
        <v>2.4879096672205128</v>
      </c>
      <c r="G11" s="987">
        <v>7.1266666666666669</v>
      </c>
      <c r="H11" s="995">
        <f t="shared" si="0"/>
        <v>9.8337158145354875E-2</v>
      </c>
      <c r="I11" s="975"/>
      <c r="J11" s="237"/>
      <c r="K11" s="237"/>
      <c r="L11" s="237"/>
      <c r="M11" s="237"/>
      <c r="N11" s="237"/>
      <c r="O11" s="237"/>
      <c r="R11" s="1346">
        <v>602684.61767426401</v>
      </c>
      <c r="S11" s="1347"/>
      <c r="T11" s="1619" t="str">
        <f t="shared" si="3"/>
        <v>duben</v>
      </c>
      <c r="U11" s="1617">
        <f>'28'!G11</f>
        <v>286370.07560166792</v>
      </c>
      <c r="V11" s="1617">
        <f>'28'!H11</f>
        <v>71230.817024776989</v>
      </c>
      <c r="W11" s="1617">
        <f>'28'!I11</f>
        <v>98046.197160189899</v>
      </c>
      <c r="X11" s="1617">
        <f>'28'!J11</f>
        <v>195019.05520800001</v>
      </c>
      <c r="Y11" s="1617">
        <f>'28'!K11</f>
        <v>11284.765239636181</v>
      </c>
      <c r="Z11" s="1346">
        <f t="shared" si="4"/>
        <v>661950.91023427085</v>
      </c>
      <c r="AA11" s="55"/>
      <c r="AB11" s="32"/>
    </row>
    <row r="12" spans="1:28" ht="12" customHeight="1" x14ac:dyDescent="0.25">
      <c r="A12" s="934" t="str">
        <f>'12'!A12</f>
        <v>květen</v>
      </c>
      <c r="B12" s="404">
        <v>2842336</v>
      </c>
      <c r="C12" s="404">
        <v>425745.88169714983</v>
      </c>
      <c r="D12" s="404">
        <v>4549663.0815020008</v>
      </c>
      <c r="E12" s="1336">
        <f t="shared" si="1"/>
        <v>0.14978731638242271</v>
      </c>
      <c r="F12" s="1337">
        <f t="shared" si="2"/>
        <v>1.6006774292349675</v>
      </c>
      <c r="G12" s="988">
        <v>14.054838709677419</v>
      </c>
      <c r="H12" s="977">
        <f t="shared" si="0"/>
        <v>2.4074879366825116E-2</v>
      </c>
      <c r="I12" s="975"/>
      <c r="J12" s="237"/>
      <c r="K12" s="237"/>
      <c r="L12" s="237"/>
      <c r="M12" s="237"/>
      <c r="N12" s="237"/>
      <c r="O12" s="237"/>
      <c r="R12" s="1346">
        <v>415737.06207927305</v>
      </c>
      <c r="S12" s="1347"/>
      <c r="T12" s="1619" t="str">
        <f t="shared" si="3"/>
        <v>květen</v>
      </c>
      <c r="U12" s="1617">
        <f>'28'!G12</f>
        <v>246807.42180193713</v>
      </c>
      <c r="V12" s="1617">
        <f>'28'!H12</f>
        <v>47581.306255203388</v>
      </c>
      <c r="W12" s="1617">
        <f>'28'!I12</f>
        <v>41637.689792489073</v>
      </c>
      <c r="X12" s="1617">
        <f>'28'!J12</f>
        <v>82435.189890000009</v>
      </c>
      <c r="Y12" s="1617">
        <f>'28'!K12</f>
        <v>7284.2739575201995</v>
      </c>
      <c r="Z12" s="1346">
        <f t="shared" si="4"/>
        <v>425745.88169714983</v>
      </c>
      <c r="AA12" s="55"/>
      <c r="AB12" s="32"/>
    </row>
    <row r="13" spans="1:28" ht="12" customHeight="1" x14ac:dyDescent="0.25">
      <c r="A13" s="934" t="str">
        <f>'12'!A13</f>
        <v>červen</v>
      </c>
      <c r="B13" s="405">
        <v>2841248</v>
      </c>
      <c r="C13" s="405">
        <v>341173.12032297469</v>
      </c>
      <c r="D13" s="405">
        <v>3646299.2657419997</v>
      </c>
      <c r="E13" s="1336">
        <f t="shared" si="1"/>
        <v>0.12007861345541632</v>
      </c>
      <c r="F13" s="1337">
        <f t="shared" si="2"/>
        <v>1.2833442437062867</v>
      </c>
      <c r="G13" s="989">
        <v>18.436666666666667</v>
      </c>
      <c r="H13" s="977">
        <f t="shared" si="0"/>
        <v>9.4155294359647659E-2</v>
      </c>
      <c r="I13" s="975"/>
      <c r="J13" s="237"/>
      <c r="K13" s="237"/>
      <c r="L13" s="237"/>
      <c r="M13" s="237"/>
      <c r="N13" s="237"/>
      <c r="O13" s="237"/>
      <c r="R13" s="1346">
        <v>311814.16576030519</v>
      </c>
      <c r="S13" s="1347"/>
      <c r="T13" s="1619" t="str">
        <f t="shared" si="3"/>
        <v>červen</v>
      </c>
      <c r="U13" s="1617">
        <f>'28'!G13</f>
        <v>251232.35916795448</v>
      </c>
      <c r="V13" s="1617">
        <f>'28'!H13</f>
        <v>33798.924960847122</v>
      </c>
      <c r="W13" s="1617">
        <f>'28'!I13</f>
        <v>14236.636932266738</v>
      </c>
      <c r="X13" s="1617">
        <f>'28'!J13</f>
        <v>34481.835824614296</v>
      </c>
      <c r="Y13" s="1617">
        <f>'28'!K13</f>
        <v>7423.3634372920496</v>
      </c>
      <c r="Z13" s="1346">
        <f t="shared" si="4"/>
        <v>341173.12032297469</v>
      </c>
      <c r="AA13" s="55"/>
      <c r="AB13" s="32"/>
    </row>
    <row r="14" spans="1:28" ht="12" customHeight="1" x14ac:dyDescent="0.25">
      <c r="A14" s="934" t="str">
        <f>'12'!A14</f>
        <v>červenec</v>
      </c>
      <c r="B14" s="865">
        <v>2839750</v>
      </c>
      <c r="C14" s="865">
        <v>347238.23468572687</v>
      </c>
      <c r="D14" s="865">
        <v>3705856.0932339993</v>
      </c>
      <c r="E14" s="1334">
        <f t="shared" si="1"/>
        <v>0.12227774793053152</v>
      </c>
      <c r="F14" s="1335">
        <f t="shared" si="2"/>
        <v>1.3049937822815387</v>
      </c>
      <c r="G14" s="987">
        <v>18.767741935483873</v>
      </c>
      <c r="H14" s="995">
        <f t="shared" si="0"/>
        <v>0.17053266144940496</v>
      </c>
      <c r="I14" s="975"/>
      <c r="J14" s="2114" t="s">
        <v>485</v>
      </c>
      <c r="K14" s="2114"/>
      <c r="L14" s="2114"/>
      <c r="M14" s="2114"/>
      <c r="N14" s="2114"/>
      <c r="O14" s="2114"/>
      <c r="P14" s="2114"/>
      <c r="R14" s="1346">
        <v>296649.76136228547</v>
      </c>
      <c r="S14" s="1347"/>
      <c r="T14" s="1619" t="str">
        <f t="shared" si="3"/>
        <v>červenec</v>
      </c>
      <c r="U14" s="1617">
        <f>'28'!G14</f>
        <v>262297.7693980817</v>
      </c>
      <c r="V14" s="1617">
        <f>'28'!H14</f>
        <v>31091.984708312582</v>
      </c>
      <c r="W14" s="1617">
        <f>'28'!I14</f>
        <v>13460.633170915975</v>
      </c>
      <c r="X14" s="1617">
        <f>'28'!J14</f>
        <v>33413.363316189287</v>
      </c>
      <c r="Y14" s="1617">
        <f>'28'!K14</f>
        <v>6974.4840922272997</v>
      </c>
      <c r="Z14" s="1346">
        <f t="shared" si="4"/>
        <v>347238.23468572687</v>
      </c>
      <c r="AA14" s="55"/>
      <c r="AB14" s="32"/>
    </row>
    <row r="15" spans="1:28" ht="12" customHeight="1" x14ac:dyDescent="0.25">
      <c r="A15" s="934" t="str">
        <f>'12'!A15</f>
        <v>srpen</v>
      </c>
      <c r="B15" s="404">
        <v>2839292</v>
      </c>
      <c r="C15" s="404">
        <v>325752.86528301181</v>
      </c>
      <c r="D15" s="404">
        <v>3471074.747089</v>
      </c>
      <c r="E15" s="1336">
        <f t="shared" si="1"/>
        <v>0.11473031491055229</v>
      </c>
      <c r="F15" s="1337">
        <f t="shared" si="2"/>
        <v>1.2225141856100041</v>
      </c>
      <c r="G15" s="988">
        <v>19.025806451612901</v>
      </c>
      <c r="H15" s="977">
        <f t="shared" si="0"/>
        <v>-6.6375609056453068E-3</v>
      </c>
      <c r="I15" s="975"/>
      <c r="K15" s="437"/>
      <c r="L15" s="981" t="str">
        <f>C6</f>
        <v>Celková spotřeba</v>
      </c>
      <c r="R15" s="1346">
        <v>327929.51742769702</v>
      </c>
      <c r="S15" s="1347"/>
      <c r="T15" s="1619" t="str">
        <f t="shared" si="3"/>
        <v>srpen</v>
      </c>
      <c r="U15" s="1617">
        <f>'28'!G15</f>
        <v>237561.22646931291</v>
      </c>
      <c r="V15" s="1617">
        <f>'28'!H15</f>
        <v>33261.335976455557</v>
      </c>
      <c r="W15" s="1617">
        <f>'28'!I15</f>
        <v>13061.22419555239</v>
      </c>
      <c r="X15" s="1617">
        <f>'28'!J15</f>
        <v>33380.564484063478</v>
      </c>
      <c r="Y15" s="1617">
        <f>'28'!K15</f>
        <v>8488.5141576273018</v>
      </c>
      <c r="Z15" s="1346">
        <f t="shared" si="4"/>
        <v>325752.86528301181</v>
      </c>
      <c r="AA15" s="55"/>
      <c r="AB15" s="32"/>
    </row>
    <row r="16" spans="1:28" ht="12" customHeight="1" x14ac:dyDescent="0.25">
      <c r="A16" s="934" t="str">
        <f>'12'!A16</f>
        <v>září</v>
      </c>
      <c r="B16" s="405">
        <v>2839711</v>
      </c>
      <c r="C16" s="405">
        <v>460652.75006763614</v>
      </c>
      <c r="D16" s="405">
        <v>4919393.9411250334</v>
      </c>
      <c r="E16" s="1336">
        <f t="shared" si="1"/>
        <v>0.16221817997241134</v>
      </c>
      <c r="F16" s="1337">
        <f t="shared" si="2"/>
        <v>1.7323572508346918</v>
      </c>
      <c r="G16" s="989">
        <v>12.04</v>
      </c>
      <c r="H16" s="977">
        <f t="shared" si="0"/>
        <v>0.1459204175151122</v>
      </c>
      <c r="I16" s="975"/>
      <c r="J16" s="237"/>
      <c r="K16" s="982">
        <f>A28</f>
        <v>2008</v>
      </c>
      <c r="L16" s="982">
        <f>C28</f>
        <v>8685200</v>
      </c>
      <c r="M16" s="980"/>
      <c r="N16" s="980"/>
      <c r="O16" s="980"/>
      <c r="R16" s="1346">
        <v>401993.66642453696</v>
      </c>
      <c r="S16" s="1347"/>
      <c r="T16" s="1619" t="str">
        <f t="shared" si="3"/>
        <v>září</v>
      </c>
      <c r="U16" s="1617">
        <f>'28'!G16</f>
        <v>276835.62656663003</v>
      </c>
      <c r="V16" s="1617">
        <f>'28'!H16</f>
        <v>47718.72783351937</v>
      </c>
      <c r="W16" s="1617">
        <f>'28'!I16</f>
        <v>42685.793910189153</v>
      </c>
      <c r="X16" s="1617">
        <f>'28'!J16</f>
        <v>84121.357430847434</v>
      </c>
      <c r="Y16" s="1617">
        <f>'28'!K16</f>
        <v>9291.2443264502799</v>
      </c>
      <c r="Z16" s="1346">
        <f t="shared" si="4"/>
        <v>460652.75006763614</v>
      </c>
      <c r="AA16" s="55"/>
      <c r="AB16" s="32"/>
    </row>
    <row r="17" spans="1:28" ht="12" customHeight="1" x14ac:dyDescent="0.25">
      <c r="A17" s="934" t="str">
        <f>'12'!A17</f>
        <v>říjen</v>
      </c>
      <c r="B17" s="865">
        <v>2841360</v>
      </c>
      <c r="C17" s="865">
        <v>657344.19648936077</v>
      </c>
      <c r="D17" s="865">
        <v>7004394.5567223197</v>
      </c>
      <c r="E17" s="1334">
        <f t="shared" si="1"/>
        <v>0.23134843754024861</v>
      </c>
      <c r="F17" s="1335">
        <f t="shared" si="2"/>
        <v>2.4651556144671285</v>
      </c>
      <c r="G17" s="987">
        <v>9.7129032258064498</v>
      </c>
      <c r="H17" s="995">
        <f t="shared" si="0"/>
        <v>-0.14582747533054166</v>
      </c>
      <c r="I17" s="975"/>
      <c r="J17" s="237"/>
      <c r="K17" s="982">
        <f t="shared" ref="K17:K25" si="5">A29</f>
        <v>2009</v>
      </c>
      <c r="L17" s="982">
        <f t="shared" ref="L17:L25" si="6">C29</f>
        <v>8161300</v>
      </c>
      <c r="M17" s="980"/>
      <c r="N17" s="980"/>
      <c r="O17" s="980"/>
      <c r="R17" s="1346">
        <v>769568.41563562956</v>
      </c>
      <c r="S17" s="1347"/>
      <c r="T17" s="1619" t="str">
        <f t="shared" si="3"/>
        <v>říjen</v>
      </c>
      <c r="U17" s="1617">
        <f>'28'!G17</f>
        <v>322289.96609806508</v>
      </c>
      <c r="V17" s="1617">
        <f>'28'!H17</f>
        <v>73600.394507268735</v>
      </c>
      <c r="W17" s="1617">
        <f>'28'!I17</f>
        <v>84507.174490747959</v>
      </c>
      <c r="X17" s="1617">
        <f>'28'!J17</f>
        <v>163181.82387011201</v>
      </c>
      <c r="Y17" s="1617">
        <f>'28'!K17</f>
        <v>13764.837523166672</v>
      </c>
      <c r="Z17" s="1346">
        <f t="shared" si="4"/>
        <v>657344.19648936077</v>
      </c>
      <c r="AA17" s="55"/>
      <c r="AB17" s="32"/>
    </row>
    <row r="18" spans="1:28" ht="12" customHeight="1" x14ac:dyDescent="0.25">
      <c r="A18" s="934" t="str">
        <f>'12'!A18</f>
        <v>listopad</v>
      </c>
      <c r="B18" s="404">
        <v>2842841</v>
      </c>
      <c r="C18" s="404">
        <v>947050.70711760898</v>
      </c>
      <c r="D18" s="404">
        <v>10095151.836360222</v>
      </c>
      <c r="E18" s="1336">
        <f t="shared" si="1"/>
        <v>0.33313530623682752</v>
      </c>
      <c r="F18" s="1337">
        <f t="shared" si="2"/>
        <v>3.5510785993167473</v>
      </c>
      <c r="G18" s="988">
        <v>3.8933333333333322</v>
      </c>
      <c r="H18" s="977">
        <f t="shared" si="0"/>
        <v>-2.8393830577215604E-2</v>
      </c>
      <c r="I18" s="975"/>
      <c r="J18" s="237"/>
      <c r="K18" s="982">
        <f t="shared" si="5"/>
        <v>2010</v>
      </c>
      <c r="L18" s="982">
        <f t="shared" si="6"/>
        <v>8979200</v>
      </c>
      <c r="M18" s="980"/>
      <c r="N18" s="980"/>
      <c r="O18" s="980"/>
      <c r="R18" s="1346">
        <v>974726.93867334805</v>
      </c>
      <c r="S18" s="1347"/>
      <c r="T18" s="1619" t="str">
        <f t="shared" si="3"/>
        <v>listopad</v>
      </c>
      <c r="U18" s="1617">
        <f>'28'!G18</f>
        <v>390518.87686534401</v>
      </c>
      <c r="V18" s="1617">
        <f>'28'!H18</f>
        <v>103158.20818096623</v>
      </c>
      <c r="W18" s="1617">
        <f>'28'!I18</f>
        <v>152125.71697186501</v>
      </c>
      <c r="X18" s="1617">
        <f>'28'!J18</f>
        <v>284712.64337001852</v>
      </c>
      <c r="Y18" s="1617">
        <f>'28'!K18</f>
        <v>16535.261729415273</v>
      </c>
      <c r="Z18" s="1346">
        <f t="shared" si="4"/>
        <v>947050.70711760898</v>
      </c>
      <c r="AA18" s="55"/>
      <c r="AB18" s="32"/>
    </row>
    <row r="19" spans="1:28" ht="12" customHeight="1" x14ac:dyDescent="0.25">
      <c r="A19" s="245" t="str">
        <f>'12'!A19</f>
        <v>prosinec</v>
      </c>
      <c r="B19" s="405">
        <v>2844257</v>
      </c>
      <c r="C19" s="405">
        <v>1079924.9565070677</v>
      </c>
      <c r="D19" s="405">
        <v>11511778.019419886</v>
      </c>
      <c r="E19" s="1336">
        <f t="shared" si="1"/>
        <v>0.37968613824526676</v>
      </c>
      <c r="F19" s="1337">
        <f t="shared" si="2"/>
        <v>4.0473761757182585</v>
      </c>
      <c r="G19" s="989">
        <v>1.0096774193548386</v>
      </c>
      <c r="H19" s="977">
        <f t="shared" si="0"/>
        <v>-8.236813663130424E-2</v>
      </c>
      <c r="I19" s="976"/>
      <c r="J19" s="237"/>
      <c r="K19" s="982">
        <f t="shared" si="5"/>
        <v>2011</v>
      </c>
      <c r="L19" s="982">
        <f t="shared" si="6"/>
        <v>8085760</v>
      </c>
      <c r="M19" s="980"/>
      <c r="N19" s="980"/>
      <c r="O19" s="980"/>
      <c r="R19" s="1346">
        <v>1176860.7865714054</v>
      </c>
      <c r="S19" s="1347"/>
      <c r="T19" s="1619" t="str">
        <f>A19</f>
        <v>prosinec</v>
      </c>
      <c r="U19" s="1617">
        <f>'28'!G19</f>
        <v>378823.75992296793</v>
      </c>
      <c r="V19" s="1617">
        <f>'28'!H19</f>
        <v>114058.7132902439</v>
      </c>
      <c r="W19" s="1617">
        <f>'28'!I19</f>
        <v>206559.35912515759</v>
      </c>
      <c r="X19" s="1617">
        <f>'28'!J19</f>
        <v>406597.63415112317</v>
      </c>
      <c r="Y19" s="1617">
        <f>'28'!K19</f>
        <v>-26114.509982425021</v>
      </c>
      <c r="Z19" s="1346">
        <f t="shared" si="4"/>
        <v>1079924.9565070677</v>
      </c>
      <c r="AA19" s="55"/>
      <c r="AB19" s="32"/>
    </row>
    <row r="20" spans="1:28" ht="12" customHeight="1" x14ac:dyDescent="0.25">
      <c r="A20" s="934" t="str">
        <f>'12'!A20</f>
        <v>I. čtvrtletí</v>
      </c>
      <c r="B20" s="865">
        <f>B10</f>
        <v>2844958</v>
      </c>
      <c r="C20" s="865">
        <f t="shared" ref="C20:D20" si="7">SUM(C8:C10)</f>
        <v>3280649.1310141115</v>
      </c>
      <c r="D20" s="865">
        <f t="shared" si="7"/>
        <v>35017622.045446344</v>
      </c>
      <c r="E20" s="1334">
        <f t="shared" si="1"/>
        <v>1.1531450133935586</v>
      </c>
      <c r="F20" s="1335">
        <f t="shared" si="2"/>
        <v>12.30866046017071</v>
      </c>
      <c r="G20" s="987">
        <v>0.57553763440860217</v>
      </c>
      <c r="H20" s="995">
        <f t="shared" si="0"/>
        <v>0.10193511540646097</v>
      </c>
      <c r="I20" s="975"/>
      <c r="J20" s="237"/>
      <c r="K20" s="982">
        <f t="shared" si="5"/>
        <v>2012</v>
      </c>
      <c r="L20" s="982">
        <f t="shared" si="6"/>
        <v>8158225.0050503239</v>
      </c>
      <c r="M20" s="980"/>
      <c r="N20" s="980"/>
      <c r="O20" s="980"/>
      <c r="R20" s="1346">
        <v>2977170.8743522596</v>
      </c>
      <c r="S20" s="1347"/>
      <c r="T20" s="1619"/>
      <c r="U20" s="1619"/>
      <c r="V20" s="1619"/>
      <c r="W20" s="1619"/>
      <c r="X20" s="1620"/>
      <c r="Y20" s="1619"/>
      <c r="Z20" s="1346"/>
      <c r="AA20" s="32"/>
      <c r="AB20" s="32"/>
    </row>
    <row r="21" spans="1:28" ht="12" customHeight="1" x14ac:dyDescent="0.25">
      <c r="A21" s="934" t="str">
        <f>'12'!A21</f>
        <v>II. čtvrtletí</v>
      </c>
      <c r="B21" s="404">
        <f>B13</f>
        <v>2841248</v>
      </c>
      <c r="C21" s="404">
        <f t="shared" ref="C21:D21" si="8">SUM(C11:C13)</f>
        <v>1428869.9122543952</v>
      </c>
      <c r="D21" s="404">
        <f t="shared" si="8"/>
        <v>15270950.487583</v>
      </c>
      <c r="E21" s="1336">
        <f t="shared" si="1"/>
        <v>0.50290221489091946</v>
      </c>
      <c r="F21" s="1337">
        <f t="shared" si="2"/>
        <v>5.3747333874350289</v>
      </c>
      <c r="G21" s="988">
        <v>13.206057347670251</v>
      </c>
      <c r="H21" s="977">
        <f t="shared" si="0"/>
        <v>7.414780399520253E-2</v>
      </c>
      <c r="I21" s="975"/>
      <c r="J21" s="237"/>
      <c r="K21" s="982">
        <f t="shared" si="5"/>
        <v>2013</v>
      </c>
      <c r="L21" s="982">
        <f t="shared" si="6"/>
        <v>8277094.4147694502</v>
      </c>
      <c r="M21" s="980"/>
      <c r="N21" s="980"/>
      <c r="O21" s="980"/>
      <c r="R21" s="1346">
        <v>1330235.8455138423</v>
      </c>
      <c r="S21" s="1347"/>
      <c r="T21" s="1619"/>
      <c r="U21" s="1619" t="str">
        <f>U7</f>
        <v>VO</v>
      </c>
      <c r="V21" s="1619" t="str">
        <f t="shared" ref="V21:X21" si="9">V7</f>
        <v>SO</v>
      </c>
      <c r="W21" s="1619" t="str">
        <f t="shared" si="9"/>
        <v>MO</v>
      </c>
      <c r="X21" s="1619" t="str">
        <f t="shared" si="9"/>
        <v>DOM</v>
      </c>
      <c r="Y21" s="1619" t="s">
        <v>97</v>
      </c>
      <c r="Z21" s="1346"/>
      <c r="AA21" s="32"/>
      <c r="AB21" s="32"/>
    </row>
    <row r="22" spans="1:28" ht="12" customHeight="1" x14ac:dyDescent="0.25">
      <c r="A22" s="934" t="str">
        <f>'12'!A22</f>
        <v>III. čtvrtletí</v>
      </c>
      <c r="B22" s="404">
        <f>B16</f>
        <v>2839711</v>
      </c>
      <c r="C22" s="404">
        <f t="shared" ref="C22:D22" si="10">SUM(C14:C16)</f>
        <v>1133643.8500363748</v>
      </c>
      <c r="D22" s="404">
        <f t="shared" si="10"/>
        <v>12096324.781448033</v>
      </c>
      <c r="E22" s="1336">
        <f t="shared" si="1"/>
        <v>0.39921099366674101</v>
      </c>
      <c r="F22" s="1337">
        <f t="shared" si="2"/>
        <v>4.2597027589948526</v>
      </c>
      <c r="G22" s="988">
        <v>16.611182795698927</v>
      </c>
      <c r="H22" s="977">
        <f t="shared" si="0"/>
        <v>0.10429936354837516</v>
      </c>
      <c r="I22" s="975"/>
      <c r="J22" s="237"/>
      <c r="K22" s="982">
        <f t="shared" si="5"/>
        <v>2014</v>
      </c>
      <c r="L22" s="982">
        <f t="shared" si="6"/>
        <v>7280419.7495994158</v>
      </c>
      <c r="M22" s="980"/>
      <c r="N22" s="980"/>
      <c r="O22" s="980"/>
      <c r="R22" s="1346">
        <v>1026572.9452145194</v>
      </c>
      <c r="S22" s="1347"/>
      <c r="T22" s="1619">
        <f>A28</f>
        <v>2008</v>
      </c>
      <c r="U22" s="1619">
        <f>'28'!G28</f>
        <v>3984723.1644731713</v>
      </c>
      <c r="V22" s="1619">
        <f>'28'!H28</f>
        <v>854114.07464562694</v>
      </c>
      <c r="W22" s="1619">
        <f>'28'!I28</f>
        <v>1157882.1776650411</v>
      </c>
      <c r="X22" s="1619">
        <f>'28'!J28</f>
        <v>2508471.045642382</v>
      </c>
      <c r="Y22" s="1619">
        <f>'28'!K28</f>
        <v>180009.537573779</v>
      </c>
      <c r="Z22" s="1346">
        <f>'28'!L28</f>
        <v>8685200</v>
      </c>
      <c r="AA22" s="32"/>
      <c r="AB22" s="32"/>
    </row>
    <row r="23" spans="1:28" ht="12" customHeight="1" x14ac:dyDescent="0.25">
      <c r="A23" s="245" t="str">
        <f>'12'!A23</f>
        <v>IV. čtvrtletí</v>
      </c>
      <c r="B23" s="405">
        <f>B19</f>
        <v>2844257</v>
      </c>
      <c r="C23" s="405">
        <f t="shared" ref="C23:D23" si="11">SUM(C17:C19)</f>
        <v>2684319.8601140375</v>
      </c>
      <c r="D23" s="405">
        <f t="shared" si="11"/>
        <v>28611324.412502427</v>
      </c>
      <c r="E23" s="1336">
        <f t="shared" si="1"/>
        <v>0.94376839368384702</v>
      </c>
      <c r="F23" s="1337">
        <f t="shared" si="2"/>
        <v>10.059331633007293</v>
      </c>
      <c r="G23" s="989">
        <v>4.871971326164874</v>
      </c>
      <c r="H23" s="977">
        <f t="shared" si="0"/>
        <v>-8.1076214123551579E-2</v>
      </c>
      <c r="I23" s="976"/>
      <c r="J23" s="237"/>
      <c r="K23" s="982">
        <f t="shared" si="5"/>
        <v>2015</v>
      </c>
      <c r="L23" s="982">
        <f t="shared" si="6"/>
        <v>7607564.6329449378</v>
      </c>
      <c r="M23" s="980"/>
      <c r="N23" s="980"/>
      <c r="O23" s="980"/>
      <c r="R23" s="1346">
        <v>2921156.1408803831</v>
      </c>
      <c r="S23" s="1347"/>
      <c r="T23" s="1619">
        <f t="shared" ref="T23:T30" si="12">A29</f>
        <v>2009</v>
      </c>
      <c r="U23" s="1619">
        <f>'28'!G29</f>
        <v>3421479.4389663227</v>
      </c>
      <c r="V23" s="1619">
        <f>'28'!H29</f>
        <v>821745.27779024339</v>
      </c>
      <c r="W23" s="1619">
        <f>'28'!I29</f>
        <v>1186211.8893894574</v>
      </c>
      <c r="X23" s="1619">
        <f>'28'!J29</f>
        <v>2514474.8027285603</v>
      </c>
      <c r="Y23" s="1619">
        <f>'28'!K29</f>
        <v>217388.59112541564</v>
      </c>
      <c r="Z23" s="1346">
        <f>'28'!L29</f>
        <v>8161300</v>
      </c>
      <c r="AA23" s="32"/>
      <c r="AB23" s="32"/>
    </row>
    <row r="24" spans="1:28" ht="12" customHeight="1" x14ac:dyDescent="0.25">
      <c r="A24" s="934" t="str">
        <f>'12'!A24</f>
        <v>I. pololetí</v>
      </c>
      <c r="B24" s="865">
        <f>B13</f>
        <v>2841248</v>
      </c>
      <c r="C24" s="865">
        <f t="shared" ref="C24:D24" si="13">SUM(C8:C13)</f>
        <v>4709519.0432685064</v>
      </c>
      <c r="D24" s="865">
        <f t="shared" si="13"/>
        <v>50288572.53302934</v>
      </c>
      <c r="E24" s="1334">
        <f t="shared" si="1"/>
        <v>1.6575529637921458</v>
      </c>
      <c r="F24" s="1335">
        <f t="shared" si="2"/>
        <v>17.699466056123697</v>
      </c>
      <c r="G24" s="987">
        <v>6.8907974910394261</v>
      </c>
      <c r="H24" s="995">
        <f t="shared" si="0"/>
        <v>9.3353692732991947E-2</v>
      </c>
      <c r="I24" s="975"/>
      <c r="J24" s="237"/>
      <c r="K24" s="982">
        <f t="shared" si="5"/>
        <v>2016</v>
      </c>
      <c r="L24" s="982">
        <f t="shared" si="6"/>
        <v>8255134.2335338555</v>
      </c>
      <c r="M24" s="980"/>
      <c r="N24" s="980"/>
      <c r="O24" s="980"/>
      <c r="R24" s="1346">
        <v>4307406.7198661016</v>
      </c>
      <c r="S24" s="1621"/>
      <c r="T24" s="1619">
        <f t="shared" si="12"/>
        <v>2010</v>
      </c>
      <c r="U24" s="1619">
        <f>'28'!G30</f>
        <v>3650037.5800403813</v>
      </c>
      <c r="V24" s="1619">
        <f>'28'!H30</f>
        <v>881003.7517394172</v>
      </c>
      <c r="W24" s="1619">
        <f>'28'!I30</f>
        <v>1365455.5156325032</v>
      </c>
      <c r="X24" s="1619">
        <f>'28'!J30</f>
        <v>2905522.696831625</v>
      </c>
      <c r="Y24" s="1619">
        <f>'28'!K30</f>
        <v>177180.45575607382</v>
      </c>
      <c r="Z24" s="1346">
        <f>'28'!L30</f>
        <v>8979200</v>
      </c>
      <c r="AA24" s="32"/>
      <c r="AB24" s="32"/>
    </row>
    <row r="25" spans="1:28" ht="12" customHeight="1" x14ac:dyDescent="0.25">
      <c r="A25" s="245" t="str">
        <f>'12'!A25</f>
        <v>II. pololetí</v>
      </c>
      <c r="B25" s="405">
        <f>B19</f>
        <v>2844257</v>
      </c>
      <c r="C25" s="405">
        <f t="shared" ref="C25:D25" si="14">SUM(C14:C19)</f>
        <v>3817963.7101504118</v>
      </c>
      <c r="D25" s="405">
        <f t="shared" si="14"/>
        <v>40707649.193950459</v>
      </c>
      <c r="E25" s="1336">
        <f t="shared" si="1"/>
        <v>1.3423413250456664</v>
      </c>
      <c r="F25" s="1337">
        <f t="shared" si="2"/>
        <v>14.312226073083572</v>
      </c>
      <c r="G25" s="989">
        <v>10.741577060931901</v>
      </c>
      <c r="H25" s="977">
        <f t="shared" si="0"/>
        <v>-3.2870891875930265E-2</v>
      </c>
      <c r="I25" s="976"/>
      <c r="J25" s="237"/>
      <c r="K25" s="982">
        <f t="shared" si="5"/>
        <v>2017</v>
      </c>
      <c r="L25" s="982">
        <f t="shared" si="6"/>
        <v>8527482.7534189187</v>
      </c>
      <c r="M25" s="980"/>
      <c r="N25" s="980"/>
      <c r="O25" s="980"/>
      <c r="R25" s="1346">
        <v>3947729.0860949024</v>
      </c>
      <c r="S25" s="1347"/>
      <c r="T25" s="1619">
        <f t="shared" si="12"/>
        <v>2011</v>
      </c>
      <c r="U25" s="1619">
        <f>'28'!G31</f>
        <v>3544517.7146528307</v>
      </c>
      <c r="V25" s="1619">
        <f>'28'!H31</f>
        <v>782883.88973771583</v>
      </c>
      <c r="W25" s="1619">
        <f>'28'!I31</f>
        <v>1159817.3896996931</v>
      </c>
      <c r="X25" s="1619">
        <f>'28'!J31</f>
        <v>2443944.6972930189</v>
      </c>
      <c r="Y25" s="1619">
        <f>'28'!K31</f>
        <v>154636.30861674156</v>
      </c>
      <c r="Z25" s="1346">
        <f>'28'!L31</f>
        <v>8085800</v>
      </c>
      <c r="AA25" s="32"/>
      <c r="AB25" s="32"/>
    </row>
    <row r="26" spans="1:28" ht="12" customHeight="1" x14ac:dyDescent="0.25">
      <c r="A26" s="985" t="str">
        <f>'12'!A26</f>
        <v>rok</v>
      </c>
      <c r="B26" s="986">
        <f>B19</f>
        <v>2844257</v>
      </c>
      <c r="C26" s="986">
        <f t="shared" ref="C26:D26" si="15">SUM(C8:C19)</f>
        <v>8527482.7534189187</v>
      </c>
      <c r="D26" s="986">
        <f t="shared" si="15"/>
        <v>90996221.726979792</v>
      </c>
      <c r="E26" s="1338">
        <f>C26/B26</f>
        <v>2.998140728288238</v>
      </c>
      <c r="F26" s="1339">
        <f t="shared" si="2"/>
        <v>31.992967487459744</v>
      </c>
      <c r="G26" s="990">
        <v>8.8161872759856621</v>
      </c>
      <c r="H26" s="996">
        <f t="shared" si="0"/>
        <v>3.2991213452994717E-2</v>
      </c>
      <c r="I26" s="237"/>
      <c r="J26" s="2114" t="s">
        <v>484</v>
      </c>
      <c r="K26" s="2114"/>
      <c r="L26" s="2114"/>
      <c r="M26" s="2114"/>
      <c r="N26" s="2114"/>
      <c r="O26" s="2114"/>
      <c r="P26" s="2114"/>
      <c r="R26" s="1346">
        <v>8255135.8059609998</v>
      </c>
      <c r="S26" s="1347"/>
      <c r="T26" s="1619">
        <f t="shared" si="12"/>
        <v>2012</v>
      </c>
      <c r="U26" s="1619">
        <f>'28'!G32</f>
        <v>3542741.3316356624</v>
      </c>
      <c r="V26" s="1619">
        <f>'28'!H32</f>
        <v>801433.25080113055</v>
      </c>
      <c r="W26" s="1619">
        <f>'28'!I32</f>
        <v>1196669.5217189353</v>
      </c>
      <c r="X26" s="1619">
        <f>'28'!J32</f>
        <v>2468975.0847144169</v>
      </c>
      <c r="Y26" s="1619">
        <f>'28'!K32</f>
        <v>148405.8161801789</v>
      </c>
      <c r="Z26" s="1346">
        <f>'28'!L32</f>
        <v>8158225.0050503239</v>
      </c>
      <c r="AA26" s="32"/>
      <c r="AB26" s="32"/>
    </row>
    <row r="27" spans="1:28" ht="10.5" customHeight="1" x14ac:dyDescent="0.25">
      <c r="C27" s="889">
        <v>8652600</v>
      </c>
      <c r="D27" s="889"/>
      <c r="E27" s="993"/>
      <c r="F27" s="994"/>
      <c r="K27" s="437"/>
      <c r="L27" s="981" t="str">
        <f>B5</f>
        <v>Počet zákazníků ke konci období</v>
      </c>
      <c r="R27" s="1347"/>
      <c r="S27" s="1347"/>
      <c r="T27" s="1619">
        <f t="shared" si="12"/>
        <v>2013</v>
      </c>
      <c r="U27" s="1619">
        <f>'28'!G33</f>
        <v>3627323.0662095109</v>
      </c>
      <c r="V27" s="1619">
        <f>'28'!H33</f>
        <v>819144.45046701445</v>
      </c>
      <c r="W27" s="1619">
        <f>'28'!I33</f>
        <v>1204242.4930758923</v>
      </c>
      <c r="X27" s="1619">
        <f>'28'!J33</f>
        <v>2473738.6571432869</v>
      </c>
      <c r="Y27" s="1619">
        <f>'28'!K33</f>
        <v>152645.74787374586</v>
      </c>
      <c r="Z27" s="1346">
        <f>'28'!L33</f>
        <v>8277094.4147694502</v>
      </c>
      <c r="AA27" s="32"/>
      <c r="AB27" s="32"/>
    </row>
    <row r="28" spans="1:28" ht="12" customHeight="1" x14ac:dyDescent="0.25">
      <c r="A28" s="934">
        <v>2008</v>
      </c>
      <c r="B28" s="404">
        <v>2864576</v>
      </c>
      <c r="C28" s="404">
        <v>8685200</v>
      </c>
      <c r="D28" s="404">
        <v>91673100</v>
      </c>
      <c r="E28" s="1336">
        <f t="shared" ref="E28:E36" si="16">C28/B28</f>
        <v>3.0319321253826046</v>
      </c>
      <c r="F28" s="1337">
        <f t="shared" ref="F28:F36" si="17">D28/B28</f>
        <v>32.002327744140842</v>
      </c>
      <c r="G28" s="991">
        <v>9.3000000000000007</v>
      </c>
      <c r="H28" s="977">
        <f>(C28-C27)/C27</f>
        <v>3.7676536532371772E-3</v>
      </c>
      <c r="I28" s="237"/>
      <c r="J28" s="496"/>
      <c r="K28" s="983">
        <f>A28</f>
        <v>2008</v>
      </c>
      <c r="L28" s="984">
        <f>B28</f>
        <v>2864576</v>
      </c>
      <c r="M28" s="496"/>
      <c r="N28" s="979"/>
      <c r="P28" s="496"/>
      <c r="R28" s="1347"/>
      <c r="S28" s="1347"/>
      <c r="T28" s="1619">
        <f t="shared" si="12"/>
        <v>2014</v>
      </c>
      <c r="U28" s="1619">
        <f>'28'!G34</f>
        <v>3410397.2052618805</v>
      </c>
      <c r="V28" s="1619">
        <f>'28'!H34</f>
        <v>712956.65283609333</v>
      </c>
      <c r="W28" s="1619">
        <f>'28'!I34</f>
        <v>980633.63749940379</v>
      </c>
      <c r="X28" s="1619">
        <f>'28'!J34</f>
        <v>1999119.7194391894</v>
      </c>
      <c r="Y28" s="1619">
        <f>'28'!K34</f>
        <v>177312.53456284851</v>
      </c>
      <c r="Z28" s="1346">
        <f>'28'!L34</f>
        <v>7280419.7495994158</v>
      </c>
      <c r="AA28" s="32"/>
      <c r="AB28" s="32"/>
    </row>
    <row r="29" spans="1:28" ht="12" customHeight="1" x14ac:dyDescent="0.25">
      <c r="A29" s="245">
        <v>2009</v>
      </c>
      <c r="B29" s="404">
        <v>2871547</v>
      </c>
      <c r="C29" s="404">
        <v>8161300</v>
      </c>
      <c r="D29" s="404">
        <v>86216200</v>
      </c>
      <c r="E29" s="1336">
        <f t="shared" si="16"/>
        <v>2.8421265610488007</v>
      </c>
      <c r="F29" s="1337">
        <f t="shared" si="17"/>
        <v>30.024303972736647</v>
      </c>
      <c r="G29" s="991">
        <v>8.8000000000000007</v>
      </c>
      <c r="H29" s="978">
        <f>(C29-C28)/C28</f>
        <v>-6.0321005849030537E-2</v>
      </c>
      <c r="I29" s="976"/>
      <c r="J29" s="496"/>
      <c r="K29" s="983">
        <f t="shared" ref="K29:L37" si="18">A29</f>
        <v>2009</v>
      </c>
      <c r="L29" s="984">
        <f t="shared" si="18"/>
        <v>2871547</v>
      </c>
      <c r="M29" s="496"/>
      <c r="N29" s="979"/>
      <c r="P29" s="496"/>
      <c r="R29" s="1347"/>
      <c r="S29" s="1347"/>
      <c r="T29" s="1619">
        <f t="shared" si="12"/>
        <v>2015</v>
      </c>
      <c r="U29" s="1619">
        <f>'28'!G35</f>
        <v>3522761.6740966924</v>
      </c>
      <c r="V29" s="1619">
        <f>'28'!H35</f>
        <v>740547.16276384518</v>
      </c>
      <c r="W29" s="1619">
        <f>'28'!I35</f>
        <v>1057163.4652972291</v>
      </c>
      <c r="X29" s="1619">
        <f>'28'!J35</f>
        <v>2171135.5106019503</v>
      </c>
      <c r="Y29" s="1619">
        <f>'28'!K35</f>
        <v>115956.82018521987</v>
      </c>
      <c r="Z29" s="1346">
        <f>'28'!L35</f>
        <v>7607564.6329449378</v>
      </c>
      <c r="AA29" s="32"/>
      <c r="AB29" s="32"/>
    </row>
    <row r="30" spans="1:28" ht="12" customHeight="1" x14ac:dyDescent="0.25">
      <c r="A30" s="934">
        <v>2010</v>
      </c>
      <c r="B30" s="865">
        <v>2870634</v>
      </c>
      <c r="C30" s="865">
        <v>8979200</v>
      </c>
      <c r="D30" s="865">
        <v>95138400</v>
      </c>
      <c r="E30" s="1334">
        <f t="shared" si="16"/>
        <v>3.1279501322704322</v>
      </c>
      <c r="F30" s="1335">
        <f t="shared" si="17"/>
        <v>33.141947040270544</v>
      </c>
      <c r="G30" s="992">
        <v>7.6</v>
      </c>
      <c r="H30" s="977">
        <f t="shared" ref="H30:H35" si="19">(C30-C29)/C29</f>
        <v>0.10021687721318907</v>
      </c>
      <c r="I30" s="237"/>
      <c r="J30" s="496"/>
      <c r="K30" s="983">
        <f t="shared" si="18"/>
        <v>2010</v>
      </c>
      <c r="L30" s="984">
        <f t="shared" si="18"/>
        <v>2870634</v>
      </c>
      <c r="M30" s="496"/>
      <c r="N30" s="979"/>
      <c r="P30" s="496"/>
      <c r="R30" s="1347"/>
      <c r="S30" s="1347"/>
      <c r="T30" s="1619">
        <f t="shared" si="12"/>
        <v>2016</v>
      </c>
      <c r="U30" s="1619">
        <f>'28'!G36</f>
        <v>3836358.4581271773</v>
      </c>
      <c r="V30" s="1619">
        <f>'28'!H36</f>
        <v>801511.80511781632</v>
      </c>
      <c r="W30" s="1619">
        <f>'28'!I36</f>
        <v>1152681.5890783148</v>
      </c>
      <c r="X30" s="1619">
        <f>'28'!J36</f>
        <v>2368461.0261057094</v>
      </c>
      <c r="Y30" s="1619">
        <f>'28'!K36</f>
        <v>96121.355104837567</v>
      </c>
      <c r="Z30" s="1346">
        <f>'28'!L36</f>
        <v>8255134.2335338555</v>
      </c>
      <c r="AA30" s="32"/>
      <c r="AB30" s="32"/>
    </row>
    <row r="31" spans="1:28" ht="12" customHeight="1" x14ac:dyDescent="0.25">
      <c r="A31" s="245">
        <v>2011</v>
      </c>
      <c r="B31" s="404">
        <v>2869023</v>
      </c>
      <c r="C31" s="404">
        <v>8085760</v>
      </c>
      <c r="D31" s="404">
        <v>85645600</v>
      </c>
      <c r="E31" s="1336">
        <f t="shared" si="16"/>
        <v>2.8182973785849748</v>
      </c>
      <c r="F31" s="1337">
        <f t="shared" si="17"/>
        <v>29.851834579227841</v>
      </c>
      <c r="G31" s="991">
        <v>8.9</v>
      </c>
      <c r="H31" s="978">
        <f t="shared" si="19"/>
        <v>-9.9501069137562362E-2</v>
      </c>
      <c r="I31" s="976"/>
      <c r="J31" s="496"/>
      <c r="K31" s="983">
        <f t="shared" si="18"/>
        <v>2011</v>
      </c>
      <c r="L31" s="984">
        <f t="shared" si="18"/>
        <v>2869023</v>
      </c>
      <c r="M31" s="496"/>
      <c r="N31" s="979"/>
      <c r="P31" s="496"/>
      <c r="R31" s="1347"/>
      <c r="S31" s="1347"/>
      <c r="T31" s="1619">
        <f>A37</f>
        <v>2017</v>
      </c>
      <c r="U31" s="1619">
        <f>'28'!G37</f>
        <v>3847746</v>
      </c>
      <c r="V31" s="1619">
        <f>'28'!H37</f>
        <v>905811.00000000012</v>
      </c>
      <c r="W31" s="1619">
        <f>'28'!I37</f>
        <v>1238757.2516670562</v>
      </c>
      <c r="X31" s="1619">
        <f>'28'!J37</f>
        <v>2427268.7824260001</v>
      </c>
      <c r="Y31" s="1619">
        <f>'28'!K37</f>
        <v>107899.71932586282</v>
      </c>
      <c r="Z31" s="1346">
        <f>'28'!L37</f>
        <v>8527482.7534189187</v>
      </c>
      <c r="AA31" s="32"/>
      <c r="AB31" s="32"/>
    </row>
    <row r="32" spans="1:28" ht="12" customHeight="1" x14ac:dyDescent="0.25">
      <c r="A32" s="934">
        <v>2012</v>
      </c>
      <c r="B32" s="865">
        <v>2868083.1</v>
      </c>
      <c r="C32" s="865">
        <v>8158225.0050503239</v>
      </c>
      <c r="D32" s="865">
        <v>86325782.351578489</v>
      </c>
      <c r="E32" s="1334">
        <f t="shared" si="16"/>
        <v>2.8444869693804633</v>
      </c>
      <c r="F32" s="1335">
        <f t="shared" si="17"/>
        <v>30.098773062600063</v>
      </c>
      <c r="G32" s="992">
        <v>8.6999999999999993</v>
      </c>
      <c r="H32" s="977">
        <f t="shared" si="19"/>
        <v>8.9620524292489401E-3</v>
      </c>
      <c r="I32" s="237"/>
      <c r="J32" s="496"/>
      <c r="K32" s="983">
        <f t="shared" si="18"/>
        <v>2012</v>
      </c>
      <c r="L32" s="984">
        <f t="shared" si="18"/>
        <v>2868083.1</v>
      </c>
      <c r="M32" s="496"/>
      <c r="N32" s="979"/>
      <c r="P32" s="496"/>
      <c r="R32" s="1347"/>
      <c r="S32" s="1347"/>
      <c r="T32" s="1346"/>
      <c r="U32" s="1346"/>
      <c r="V32" s="1346"/>
      <c r="W32" s="1346"/>
      <c r="X32" s="1346"/>
      <c r="Y32" s="1346"/>
      <c r="Z32" s="1346"/>
      <c r="AA32" s="32"/>
      <c r="AB32" s="32"/>
    </row>
    <row r="33" spans="1:28" ht="12" customHeight="1" x14ac:dyDescent="0.25">
      <c r="A33" s="245">
        <v>2013</v>
      </c>
      <c r="B33" s="404">
        <v>2860344.9</v>
      </c>
      <c r="C33" s="404">
        <v>8277094.4147694502</v>
      </c>
      <c r="D33" s="404">
        <v>87968597.795719534</v>
      </c>
      <c r="E33" s="1336">
        <f t="shared" si="16"/>
        <v>2.8937399873593743</v>
      </c>
      <c r="F33" s="1337">
        <f t="shared" si="17"/>
        <v>30.75454215179419</v>
      </c>
      <c r="G33" s="991">
        <v>8.3000000000000007</v>
      </c>
      <c r="H33" s="978">
        <f t="shared" si="19"/>
        <v>1.4570499054088427E-2</v>
      </c>
      <c r="I33" s="976"/>
      <c r="J33" s="496"/>
      <c r="K33" s="983">
        <f t="shared" si="18"/>
        <v>2013</v>
      </c>
      <c r="L33" s="984">
        <f t="shared" si="18"/>
        <v>2860344.9</v>
      </c>
      <c r="M33" s="496"/>
      <c r="N33" s="979"/>
      <c r="P33" s="496"/>
      <c r="T33" s="32"/>
      <c r="U33" s="32"/>
      <c r="V33" s="32"/>
      <c r="W33" s="32"/>
      <c r="X33" s="32"/>
      <c r="Y33" s="32"/>
      <c r="Z33" s="32"/>
      <c r="AA33" s="32"/>
      <c r="AB33" s="32"/>
    </row>
    <row r="34" spans="1:28" ht="12" customHeight="1" x14ac:dyDescent="0.25">
      <c r="A34" s="934">
        <v>2014</v>
      </c>
      <c r="B34" s="865">
        <v>2849162</v>
      </c>
      <c r="C34" s="865">
        <v>7280419.7495994158</v>
      </c>
      <c r="D34" s="865">
        <v>77409119.574989796</v>
      </c>
      <c r="E34" s="1334">
        <f t="shared" si="16"/>
        <v>2.5552845888016953</v>
      </c>
      <c r="F34" s="1335">
        <f t="shared" si="17"/>
        <v>27.169083251492822</v>
      </c>
      <c r="G34" s="992">
        <v>9.6999999999999993</v>
      </c>
      <c r="H34" s="977">
        <f t="shared" si="19"/>
        <v>-0.12041359143996133</v>
      </c>
      <c r="I34" s="237"/>
      <c r="J34" s="496"/>
      <c r="K34" s="983">
        <f t="shared" si="18"/>
        <v>2014</v>
      </c>
      <c r="L34" s="984">
        <f t="shared" si="18"/>
        <v>2849162</v>
      </c>
      <c r="M34" s="496"/>
      <c r="N34" s="979"/>
      <c r="P34" s="496"/>
      <c r="T34" s="32"/>
      <c r="U34" s="32"/>
      <c r="V34" s="32"/>
      <c r="W34" s="32"/>
      <c r="X34" s="32"/>
      <c r="Y34" s="32"/>
      <c r="Z34" s="32"/>
      <c r="AA34" s="32"/>
      <c r="AB34" s="32"/>
    </row>
    <row r="35" spans="1:28" ht="12" customHeight="1" x14ac:dyDescent="0.25">
      <c r="A35" s="245">
        <v>2015</v>
      </c>
      <c r="B35" s="404">
        <v>2844334</v>
      </c>
      <c r="C35" s="404">
        <v>7607564.6329449378</v>
      </c>
      <c r="D35" s="404">
        <v>81067901.423777163</v>
      </c>
      <c r="E35" s="1336">
        <f t="shared" si="16"/>
        <v>2.6746382924596541</v>
      </c>
      <c r="F35" s="1337">
        <f t="shared" si="17"/>
        <v>28.501540755683813</v>
      </c>
      <c r="G35" s="991">
        <v>9.8000000000000007</v>
      </c>
      <c r="H35" s="978">
        <f t="shared" si="19"/>
        <v>4.4934893123919427E-2</v>
      </c>
      <c r="I35" s="976"/>
      <c r="J35" s="496"/>
      <c r="K35" s="983">
        <f t="shared" si="18"/>
        <v>2015</v>
      </c>
      <c r="L35" s="984">
        <f t="shared" si="18"/>
        <v>2844334</v>
      </c>
      <c r="M35" s="496"/>
      <c r="N35" s="979"/>
      <c r="P35" s="496"/>
      <c r="T35" s="32"/>
      <c r="U35" s="32"/>
      <c r="V35" s="32"/>
      <c r="W35" s="32"/>
      <c r="X35" s="32"/>
      <c r="Y35" s="32"/>
      <c r="Z35" s="32"/>
      <c r="AA35" s="32"/>
      <c r="AB35" s="32"/>
    </row>
    <row r="36" spans="1:28" ht="12" customHeight="1" x14ac:dyDescent="0.25">
      <c r="A36" s="934">
        <v>2016</v>
      </c>
      <c r="B36" s="865">
        <v>2840473</v>
      </c>
      <c r="C36" s="865">
        <v>8255134.2335338555</v>
      </c>
      <c r="D36" s="865">
        <v>88243167.217199996</v>
      </c>
      <c r="E36" s="1334">
        <f t="shared" si="16"/>
        <v>2.90625337172149</v>
      </c>
      <c r="F36" s="1335">
        <f t="shared" si="17"/>
        <v>31.066363671543435</v>
      </c>
      <c r="G36" s="992">
        <v>8.9722459037378375</v>
      </c>
      <c r="H36" s="977">
        <f>(C36-C35)/C35</f>
        <v>8.5121800711963097E-2</v>
      </c>
      <c r="I36" s="237"/>
      <c r="J36" s="496"/>
      <c r="K36" s="983">
        <f t="shared" si="18"/>
        <v>2016</v>
      </c>
      <c r="L36" s="984">
        <f t="shared" si="18"/>
        <v>2840473</v>
      </c>
      <c r="M36" s="496"/>
      <c r="N36" s="979"/>
      <c r="P36" s="496"/>
      <c r="T36" s="32"/>
      <c r="U36" s="32"/>
      <c r="V36" s="32"/>
      <c r="W36" s="32"/>
      <c r="X36" s="32"/>
      <c r="Y36" s="32"/>
      <c r="Z36" s="32"/>
      <c r="AA36" s="32"/>
      <c r="AB36" s="32"/>
    </row>
    <row r="37" spans="1:28" ht="12" customHeight="1" x14ac:dyDescent="0.25">
      <c r="A37" s="934">
        <v>2017</v>
      </c>
      <c r="B37" s="404">
        <f>B26</f>
        <v>2844257</v>
      </c>
      <c r="C37" s="404">
        <f t="shared" ref="C37:G37" si="20">C26</f>
        <v>8527482.7534189187</v>
      </c>
      <c r="D37" s="404">
        <f t="shared" si="20"/>
        <v>90996221.726979792</v>
      </c>
      <c r="E37" s="586">
        <f t="shared" si="20"/>
        <v>2.998140728288238</v>
      </c>
      <c r="F37" s="586">
        <f t="shared" si="20"/>
        <v>31.992967487459744</v>
      </c>
      <c r="G37" s="589">
        <f t="shared" si="20"/>
        <v>8.8161872759856621</v>
      </c>
      <c r="H37" s="977">
        <f>(C37-C36)/C36</f>
        <v>3.2991410215806545E-2</v>
      </c>
      <c r="I37" s="237"/>
      <c r="J37" s="496"/>
      <c r="K37" s="983">
        <f t="shared" si="18"/>
        <v>2017</v>
      </c>
      <c r="L37" s="984">
        <f t="shared" si="18"/>
        <v>2844257</v>
      </c>
      <c r="M37" s="496"/>
      <c r="N37" s="979"/>
      <c r="P37" s="496"/>
      <c r="T37" s="32"/>
      <c r="U37" s="32"/>
      <c r="V37" s="32"/>
      <c r="W37" s="32"/>
      <c r="X37" s="32"/>
      <c r="Y37" s="32"/>
      <c r="Z37" s="32"/>
      <c r="AA37" s="32"/>
      <c r="AB37" s="32"/>
    </row>
    <row r="38" spans="1:28" ht="5.25" customHeight="1" x14ac:dyDescent="0.25">
      <c r="A38" s="861"/>
      <c r="C38" s="862"/>
      <c r="D38" s="225"/>
      <c r="T38" s="32"/>
      <c r="U38" s="32"/>
      <c r="V38" s="32"/>
      <c r="W38" s="32"/>
      <c r="X38" s="32"/>
      <c r="Y38" s="32"/>
      <c r="AB38" s="32"/>
    </row>
    <row r="39" spans="1:28" ht="12" customHeight="1" x14ac:dyDescent="0.25">
      <c r="A39" s="2113" t="s">
        <v>719</v>
      </c>
      <c r="B39" s="2113"/>
      <c r="C39" s="2113"/>
      <c r="D39" s="2113"/>
      <c r="E39" s="2113"/>
      <c r="F39" s="2113"/>
      <c r="G39" s="2113"/>
      <c r="H39" s="2113"/>
      <c r="I39" s="2113"/>
      <c r="J39" s="2113"/>
      <c r="K39" s="2113"/>
      <c r="L39" s="2113"/>
      <c r="M39" s="2113"/>
      <c r="N39" s="2113"/>
      <c r="O39" s="2113"/>
      <c r="P39" s="2113"/>
      <c r="T39" s="32"/>
      <c r="U39" s="32"/>
      <c r="V39" s="32"/>
      <c r="W39" s="32"/>
      <c r="X39" s="32"/>
      <c r="Y39" s="32"/>
    </row>
    <row r="40" spans="1:28" ht="14.1" customHeight="1" x14ac:dyDescent="0.25">
      <c r="B40" s="32"/>
      <c r="C40" s="862"/>
      <c r="D40" s="225"/>
      <c r="T40" s="32"/>
      <c r="U40" s="32"/>
      <c r="V40" s="32"/>
      <c r="W40" s="32"/>
      <c r="X40" s="32"/>
      <c r="Y40" s="32"/>
    </row>
    <row r="41" spans="1:28" ht="14.1" customHeight="1" x14ac:dyDescent="0.25">
      <c r="C41" s="862"/>
      <c r="D41" s="437"/>
      <c r="T41" s="32"/>
      <c r="U41" s="32"/>
      <c r="V41" s="32"/>
      <c r="W41" s="32"/>
      <c r="X41" s="32"/>
      <c r="Y41" s="32"/>
    </row>
    <row r="42" spans="1:28" ht="14.1" customHeight="1" x14ac:dyDescent="0.25">
      <c r="T42" s="32"/>
      <c r="U42" s="32"/>
      <c r="V42" s="32"/>
      <c r="W42" s="32"/>
      <c r="X42" s="32"/>
      <c r="Y42" s="32"/>
    </row>
    <row r="43" spans="1:28" ht="14.1" customHeight="1" x14ac:dyDescent="0.25">
      <c r="T43" s="32"/>
      <c r="U43" s="32"/>
      <c r="V43" s="32"/>
      <c r="W43" s="32"/>
      <c r="X43" s="32"/>
      <c r="Y43" s="32"/>
    </row>
    <row r="44" spans="1:28" ht="14.1" customHeight="1" x14ac:dyDescent="0.25">
      <c r="T44" s="32"/>
      <c r="U44" s="32"/>
      <c r="V44" s="32"/>
      <c r="W44" s="32"/>
      <c r="X44" s="32"/>
      <c r="Y44" s="32"/>
    </row>
    <row r="45" spans="1:28" ht="14.1" customHeight="1" x14ac:dyDescent="0.25">
      <c r="T45" s="32"/>
    </row>
    <row r="46" spans="1:28" ht="14.1" customHeight="1" x14ac:dyDescent="0.25"/>
    <row r="47" spans="1:28" ht="14.1" customHeight="1" x14ac:dyDescent="0.25"/>
    <row r="48" spans="1:28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2">
    <mergeCell ref="A39:P39"/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62"/>
  <sheetViews>
    <sheetView view="pageBreakPreview" zoomScaleNormal="100" zoomScaleSheetLayoutView="100" workbookViewId="0"/>
  </sheetViews>
  <sheetFormatPr defaultRowHeight="12.75" x14ac:dyDescent="0.25"/>
  <cols>
    <col min="1" max="1" width="8.42578125" style="14" customWidth="1"/>
    <col min="2" max="8" width="9.7109375" style="14" customWidth="1"/>
    <col min="9" max="9" width="1.7109375" style="14" customWidth="1"/>
    <col min="10" max="15" width="9.7109375" style="14" customWidth="1"/>
    <col min="16" max="16" width="9.5703125" style="14" customWidth="1"/>
    <col min="17" max="245" width="9.140625" style="14"/>
    <col min="246" max="258" width="10.7109375" style="14" customWidth="1"/>
    <col min="259" max="501" width="9.140625" style="14"/>
    <col min="502" max="514" width="10.7109375" style="14" customWidth="1"/>
    <col min="515" max="757" width="9.140625" style="14"/>
    <col min="758" max="770" width="10.7109375" style="14" customWidth="1"/>
    <col min="771" max="1013" width="9.140625" style="14"/>
    <col min="1014" max="1026" width="10.7109375" style="14" customWidth="1"/>
    <col min="1027" max="1269" width="9.140625" style="14"/>
    <col min="1270" max="1282" width="10.7109375" style="14" customWidth="1"/>
    <col min="1283" max="1525" width="9.140625" style="14"/>
    <col min="1526" max="1538" width="10.7109375" style="14" customWidth="1"/>
    <col min="1539" max="1781" width="9.140625" style="14"/>
    <col min="1782" max="1794" width="10.7109375" style="14" customWidth="1"/>
    <col min="1795" max="2037" width="9.140625" style="14"/>
    <col min="2038" max="2050" width="10.7109375" style="14" customWidth="1"/>
    <col min="2051" max="2293" width="9.140625" style="14"/>
    <col min="2294" max="2306" width="10.7109375" style="14" customWidth="1"/>
    <col min="2307" max="2549" width="9.140625" style="14"/>
    <col min="2550" max="2562" width="10.7109375" style="14" customWidth="1"/>
    <col min="2563" max="2805" width="9.140625" style="14"/>
    <col min="2806" max="2818" width="10.7109375" style="14" customWidth="1"/>
    <col min="2819" max="3061" width="9.140625" style="14"/>
    <col min="3062" max="3074" width="10.7109375" style="14" customWidth="1"/>
    <col min="3075" max="3317" width="9.140625" style="14"/>
    <col min="3318" max="3330" width="10.7109375" style="14" customWidth="1"/>
    <col min="3331" max="3573" width="9.140625" style="14"/>
    <col min="3574" max="3586" width="10.7109375" style="14" customWidth="1"/>
    <col min="3587" max="3829" width="9.140625" style="14"/>
    <col min="3830" max="3842" width="10.7109375" style="14" customWidth="1"/>
    <col min="3843" max="4085" width="9.140625" style="14"/>
    <col min="4086" max="4098" width="10.7109375" style="14" customWidth="1"/>
    <col min="4099" max="4341" width="9.140625" style="14"/>
    <col min="4342" max="4354" width="10.7109375" style="14" customWidth="1"/>
    <col min="4355" max="4597" width="9.140625" style="14"/>
    <col min="4598" max="4610" width="10.7109375" style="14" customWidth="1"/>
    <col min="4611" max="4853" width="9.140625" style="14"/>
    <col min="4854" max="4866" width="10.7109375" style="14" customWidth="1"/>
    <col min="4867" max="5109" width="9.140625" style="14"/>
    <col min="5110" max="5122" width="10.7109375" style="14" customWidth="1"/>
    <col min="5123" max="5365" width="9.140625" style="14"/>
    <col min="5366" max="5378" width="10.7109375" style="14" customWidth="1"/>
    <col min="5379" max="5621" width="9.140625" style="14"/>
    <col min="5622" max="5634" width="10.7109375" style="14" customWidth="1"/>
    <col min="5635" max="5877" width="9.140625" style="14"/>
    <col min="5878" max="5890" width="10.7109375" style="14" customWidth="1"/>
    <col min="5891" max="6133" width="9.140625" style="14"/>
    <col min="6134" max="6146" width="10.7109375" style="14" customWidth="1"/>
    <col min="6147" max="6389" width="9.140625" style="14"/>
    <col min="6390" max="6402" width="10.7109375" style="14" customWidth="1"/>
    <col min="6403" max="6645" width="9.140625" style="14"/>
    <col min="6646" max="6658" width="10.7109375" style="14" customWidth="1"/>
    <col min="6659" max="6901" width="9.140625" style="14"/>
    <col min="6902" max="6914" width="10.7109375" style="14" customWidth="1"/>
    <col min="6915" max="7157" width="9.140625" style="14"/>
    <col min="7158" max="7170" width="10.7109375" style="14" customWidth="1"/>
    <col min="7171" max="7413" width="9.140625" style="14"/>
    <col min="7414" max="7426" width="10.7109375" style="14" customWidth="1"/>
    <col min="7427" max="7669" width="9.140625" style="14"/>
    <col min="7670" max="7682" width="10.7109375" style="14" customWidth="1"/>
    <col min="7683" max="7925" width="9.140625" style="14"/>
    <col min="7926" max="7938" width="10.7109375" style="14" customWidth="1"/>
    <col min="7939" max="8181" width="9.140625" style="14"/>
    <col min="8182" max="8194" width="10.7109375" style="14" customWidth="1"/>
    <col min="8195" max="8437" width="9.140625" style="14"/>
    <col min="8438" max="8450" width="10.7109375" style="14" customWidth="1"/>
    <col min="8451" max="8693" width="9.140625" style="14"/>
    <col min="8694" max="8706" width="10.7109375" style="14" customWidth="1"/>
    <col min="8707" max="8949" width="9.140625" style="14"/>
    <col min="8950" max="8962" width="10.7109375" style="14" customWidth="1"/>
    <col min="8963" max="9205" width="9.140625" style="14"/>
    <col min="9206" max="9218" width="10.7109375" style="14" customWidth="1"/>
    <col min="9219" max="9461" width="9.140625" style="14"/>
    <col min="9462" max="9474" width="10.7109375" style="14" customWidth="1"/>
    <col min="9475" max="9717" width="9.140625" style="14"/>
    <col min="9718" max="9730" width="10.7109375" style="14" customWidth="1"/>
    <col min="9731" max="9973" width="9.140625" style="14"/>
    <col min="9974" max="9986" width="10.7109375" style="14" customWidth="1"/>
    <col min="9987" max="10229" width="9.140625" style="14"/>
    <col min="10230" max="10242" width="10.7109375" style="14" customWidth="1"/>
    <col min="10243" max="10485" width="9.140625" style="14"/>
    <col min="10486" max="10498" width="10.7109375" style="14" customWidth="1"/>
    <col min="10499" max="10741" width="9.140625" style="14"/>
    <col min="10742" max="10754" width="10.7109375" style="14" customWidth="1"/>
    <col min="10755" max="10997" width="9.140625" style="14"/>
    <col min="10998" max="11010" width="10.7109375" style="14" customWidth="1"/>
    <col min="11011" max="11253" width="9.140625" style="14"/>
    <col min="11254" max="11266" width="10.7109375" style="14" customWidth="1"/>
    <col min="11267" max="11509" width="9.140625" style="14"/>
    <col min="11510" max="11522" width="10.7109375" style="14" customWidth="1"/>
    <col min="11523" max="11765" width="9.140625" style="14"/>
    <col min="11766" max="11778" width="10.7109375" style="14" customWidth="1"/>
    <col min="11779" max="12021" width="9.140625" style="14"/>
    <col min="12022" max="12034" width="10.7109375" style="14" customWidth="1"/>
    <col min="12035" max="12277" width="9.140625" style="14"/>
    <col min="12278" max="12290" width="10.7109375" style="14" customWidth="1"/>
    <col min="12291" max="12533" width="9.140625" style="14"/>
    <col min="12534" max="12546" width="10.7109375" style="14" customWidth="1"/>
    <col min="12547" max="12789" width="9.140625" style="14"/>
    <col min="12790" max="12802" width="10.7109375" style="14" customWidth="1"/>
    <col min="12803" max="13045" width="9.140625" style="14"/>
    <col min="13046" max="13058" width="10.7109375" style="14" customWidth="1"/>
    <col min="13059" max="13301" width="9.140625" style="14"/>
    <col min="13302" max="13314" width="10.7109375" style="14" customWidth="1"/>
    <col min="13315" max="13557" width="9.140625" style="14"/>
    <col min="13558" max="13570" width="10.7109375" style="14" customWidth="1"/>
    <col min="13571" max="13813" width="9.140625" style="14"/>
    <col min="13814" max="13826" width="10.7109375" style="14" customWidth="1"/>
    <col min="13827" max="14069" width="9.140625" style="14"/>
    <col min="14070" max="14082" width="10.7109375" style="14" customWidth="1"/>
    <col min="14083" max="14325" width="9.140625" style="14"/>
    <col min="14326" max="14338" width="10.7109375" style="14" customWidth="1"/>
    <col min="14339" max="14581" width="9.140625" style="14"/>
    <col min="14582" max="14594" width="10.7109375" style="14" customWidth="1"/>
    <col min="14595" max="14837" width="9.140625" style="14"/>
    <col min="14838" max="14850" width="10.7109375" style="14" customWidth="1"/>
    <col min="14851" max="15093" width="9.140625" style="14"/>
    <col min="15094" max="15106" width="10.7109375" style="14" customWidth="1"/>
    <col min="15107" max="15349" width="9.140625" style="14"/>
    <col min="15350" max="15362" width="10.7109375" style="14" customWidth="1"/>
    <col min="15363" max="15605" width="9.140625" style="14"/>
    <col min="15606" max="15618" width="10.7109375" style="14" customWidth="1"/>
    <col min="15619" max="15861" width="9.140625" style="14"/>
    <col min="15862" max="15874" width="10.7109375" style="14" customWidth="1"/>
    <col min="15875" max="16117" width="9.140625" style="14"/>
    <col min="16118" max="16130" width="10.7109375" style="14" customWidth="1"/>
    <col min="16131" max="16384" width="9.140625" style="14"/>
  </cols>
  <sheetData>
    <row r="2" spans="1:32" ht="20.100000000000001" customHeight="1" thickBot="1" x14ac:dyDescent="0.3">
      <c r="A2" s="805" t="s">
        <v>457</v>
      </c>
      <c r="B2" s="805"/>
      <c r="C2" s="805"/>
      <c r="D2" s="805"/>
      <c r="E2" s="868"/>
      <c r="F2" s="869"/>
      <c r="G2" s="868"/>
      <c r="H2" s="868"/>
      <c r="I2" s="868"/>
      <c r="J2" s="868"/>
      <c r="K2" s="868"/>
      <c r="L2" s="868"/>
      <c r="M2" s="868"/>
      <c r="N2" s="868"/>
      <c r="O2" s="1964" t="s">
        <v>608</v>
      </c>
      <c r="P2" s="1964"/>
    </row>
    <row r="3" spans="1:32" ht="15" customHeight="1" x14ac:dyDescent="0.25">
      <c r="A3" s="664"/>
      <c r="B3" s="664"/>
      <c r="C3" s="664"/>
      <c r="D3" s="664"/>
      <c r="F3" s="839"/>
    </row>
    <row r="4" spans="1:32" ht="16.5" customHeight="1" x14ac:dyDescent="0.25">
      <c r="A4" s="890"/>
      <c r="B4" s="2115">
        <v>2017</v>
      </c>
      <c r="C4" s="2116"/>
      <c r="D4" s="2116"/>
      <c r="E4" s="2116"/>
      <c r="F4" s="2116"/>
      <c r="G4" s="2116"/>
      <c r="H4" s="2117"/>
      <c r="I4" s="932"/>
      <c r="J4" s="1962" t="s">
        <v>481</v>
      </c>
      <c r="K4" s="1962"/>
      <c r="L4" s="1962"/>
      <c r="M4" s="1962"/>
      <c r="N4" s="1962"/>
      <c r="O4" s="1962"/>
      <c r="P4" s="1962"/>
    </row>
    <row r="5" spans="1:32" ht="27" customHeight="1" x14ac:dyDescent="0.25">
      <c r="A5" s="840"/>
      <c r="B5" s="2013" t="s">
        <v>453</v>
      </c>
      <c r="C5" s="2118" t="s">
        <v>490</v>
      </c>
      <c r="D5" s="2119"/>
      <c r="E5" s="2119"/>
      <c r="F5" s="2120"/>
      <c r="G5" s="2013" t="s">
        <v>452</v>
      </c>
      <c r="H5" s="2013" t="s">
        <v>454</v>
      </c>
      <c r="I5" s="935"/>
      <c r="J5" s="935"/>
      <c r="K5" s="935"/>
      <c r="L5" s="935"/>
      <c r="M5" s="935"/>
      <c r="N5" s="935"/>
      <c r="O5" s="935"/>
    </row>
    <row r="6" spans="1:32" ht="26.25" customHeight="1" x14ac:dyDescent="0.25">
      <c r="A6" s="891"/>
      <c r="B6" s="2013"/>
      <c r="C6" s="2118" t="s">
        <v>455</v>
      </c>
      <c r="D6" s="2120"/>
      <c r="E6" s="1961" t="s">
        <v>456</v>
      </c>
      <c r="F6" s="1963"/>
      <c r="G6" s="2013"/>
      <c r="H6" s="2013"/>
      <c r="I6" s="935"/>
      <c r="J6" s="935"/>
      <c r="K6" s="935"/>
      <c r="L6" s="935"/>
      <c r="M6" s="935"/>
      <c r="N6" s="935"/>
      <c r="O6" s="935"/>
    </row>
    <row r="7" spans="1:32" ht="14.1" customHeight="1" x14ac:dyDescent="0.25">
      <c r="A7" s="245" t="str">
        <f>'12'!A7</f>
        <v>období</v>
      </c>
      <c r="B7" s="2014"/>
      <c r="C7" s="866" t="s">
        <v>425</v>
      </c>
      <c r="D7" s="867" t="s">
        <v>3</v>
      </c>
      <c r="E7" s="866" t="s">
        <v>425</v>
      </c>
      <c r="F7" s="867" t="s">
        <v>3</v>
      </c>
      <c r="G7" s="857" t="s">
        <v>63</v>
      </c>
      <c r="H7" s="857" t="s">
        <v>63</v>
      </c>
      <c r="I7" s="938"/>
      <c r="J7" s="931"/>
      <c r="K7" s="931"/>
      <c r="L7" s="931"/>
      <c r="M7" s="931"/>
      <c r="N7" s="931"/>
      <c r="O7" s="931"/>
      <c r="R7" s="1347">
        <v>2016</v>
      </c>
    </row>
    <row r="8" spans="1:32" ht="12" customHeight="1" x14ac:dyDescent="0.25">
      <c r="A8" s="858" t="str">
        <f>'12'!A8</f>
        <v>leden</v>
      </c>
      <c r="B8" s="865">
        <v>1698</v>
      </c>
      <c r="C8" s="865">
        <v>495767.82405305182</v>
      </c>
      <c r="D8" s="865">
        <v>5292214.1916008303</v>
      </c>
      <c r="E8" s="1340">
        <f>C8/B8</f>
        <v>291.9716278286524</v>
      </c>
      <c r="F8" s="1341">
        <f>D8/B8</f>
        <v>3116.7339173149767</v>
      </c>
      <c r="G8" s="997">
        <f>C8/'21'!C8</f>
        <v>0.34053495541117557</v>
      </c>
      <c r="H8" s="995">
        <f>(C8-R8)/R8</f>
        <v>0.20904700348296135</v>
      </c>
      <c r="I8" s="975"/>
      <c r="J8" s="237"/>
      <c r="K8" s="237"/>
      <c r="L8" s="237"/>
      <c r="M8" s="237"/>
      <c r="N8" s="237"/>
      <c r="O8" s="237"/>
      <c r="R8" s="1346">
        <v>410048.42874170234</v>
      </c>
      <c r="T8" s="270"/>
      <c r="U8" s="270"/>
      <c r="V8" s="270"/>
      <c r="W8" s="270"/>
      <c r="X8" s="270"/>
      <c r="Z8" s="270"/>
      <c r="AD8" s="270"/>
      <c r="AE8" s="270"/>
      <c r="AF8" s="270"/>
    </row>
    <row r="9" spans="1:32" ht="12" customHeight="1" x14ac:dyDescent="0.25">
      <c r="A9" s="858" t="str">
        <f>'12'!A9</f>
        <v>únor</v>
      </c>
      <c r="B9" s="404">
        <v>1690</v>
      </c>
      <c r="C9" s="404">
        <v>368840.02703869483</v>
      </c>
      <c r="D9" s="404">
        <v>3935625.8089608341</v>
      </c>
      <c r="E9" s="1342">
        <f t="shared" ref="E9:E26" si="0">C9/B9</f>
        <v>218.24853670928687</v>
      </c>
      <c r="F9" s="1343">
        <f t="shared" ref="F9:F26" si="1">D9/B9</f>
        <v>2328.7726680241622</v>
      </c>
      <c r="G9" s="998">
        <f>C9/'21'!C9</f>
        <v>0.36119228010058141</v>
      </c>
      <c r="H9" s="977">
        <f t="shared" ref="H9:H26" si="2">(C9-R9)/R9</f>
        <v>0.10380622513189086</v>
      </c>
      <c r="I9" s="975"/>
      <c r="J9" s="237"/>
      <c r="K9" s="237"/>
      <c r="L9" s="237"/>
      <c r="M9" s="237"/>
      <c r="N9" s="237"/>
      <c r="O9" s="237"/>
      <c r="R9" s="1346">
        <v>334152.87814183428</v>
      </c>
      <c r="T9" s="270"/>
      <c r="U9" s="270"/>
      <c r="V9" s="270"/>
      <c r="W9" s="270"/>
      <c r="X9" s="270"/>
      <c r="Z9" s="270"/>
      <c r="AD9" s="270"/>
      <c r="AE9" s="270"/>
      <c r="AF9" s="270"/>
    </row>
    <row r="10" spans="1:32" ht="12" customHeight="1" x14ac:dyDescent="0.25">
      <c r="A10" s="858" t="str">
        <f>'12'!A10</f>
        <v>březen</v>
      </c>
      <c r="B10" s="405">
        <v>1689</v>
      </c>
      <c r="C10" s="405">
        <v>330401.0670162926</v>
      </c>
      <c r="D10" s="405">
        <v>3526720.5759933335</v>
      </c>
      <c r="E10" s="1342">
        <f t="shared" si="0"/>
        <v>195.61934103984169</v>
      </c>
      <c r="F10" s="1343">
        <f t="shared" si="1"/>
        <v>2088.0524428616541</v>
      </c>
      <c r="G10" s="998">
        <f>C10/'21'!C10</f>
        <v>0.41113811384830168</v>
      </c>
      <c r="H10" s="977">
        <f t="shared" si="2"/>
        <v>-1.5776337841224741E-2</v>
      </c>
      <c r="I10" s="975"/>
      <c r="J10" s="237"/>
      <c r="K10" s="237"/>
      <c r="L10" s="237"/>
      <c r="M10" s="237"/>
      <c r="N10" s="237"/>
      <c r="O10" s="237"/>
      <c r="R10" s="1346">
        <v>335697.1384853702</v>
      </c>
      <c r="T10" s="270"/>
      <c r="U10" s="270"/>
      <c r="V10" s="270"/>
      <c r="W10" s="270"/>
      <c r="X10" s="270"/>
      <c r="Z10" s="270"/>
      <c r="AD10" s="270"/>
      <c r="AE10" s="270"/>
      <c r="AF10" s="270"/>
    </row>
    <row r="11" spans="1:32" ht="12" customHeight="1" x14ac:dyDescent="0.25">
      <c r="A11" s="858" t="str">
        <f>'12'!A11</f>
        <v>duben</v>
      </c>
      <c r="B11" s="865">
        <v>1690</v>
      </c>
      <c r="C11" s="865">
        <v>286370.07560166792</v>
      </c>
      <c r="D11" s="865">
        <v>3060760.3023908329</v>
      </c>
      <c r="E11" s="1340">
        <f t="shared" si="0"/>
        <v>169.44974887672657</v>
      </c>
      <c r="F11" s="1341">
        <f t="shared" si="1"/>
        <v>1811.1007706454632</v>
      </c>
      <c r="G11" s="997">
        <f>C11/'21'!C11</f>
        <v>0.43261527580696091</v>
      </c>
      <c r="H11" s="995">
        <f t="shared" si="2"/>
        <v>5.2426354169202667E-2</v>
      </c>
      <c r="I11" s="975"/>
      <c r="J11" s="237"/>
      <c r="K11" s="237"/>
      <c r="L11" s="237"/>
      <c r="M11" s="237"/>
      <c r="N11" s="237"/>
      <c r="O11" s="237"/>
      <c r="R11" s="1346">
        <v>272104.6223017968</v>
      </c>
      <c r="T11" s="270"/>
      <c r="U11" s="270"/>
      <c r="V11" s="270"/>
      <c r="W11" s="270"/>
      <c r="X11" s="270"/>
      <c r="Z11" s="270"/>
      <c r="AD11" s="270"/>
      <c r="AE11" s="270"/>
      <c r="AF11" s="270"/>
    </row>
    <row r="12" spans="1:32" ht="12" customHeight="1" x14ac:dyDescent="0.25">
      <c r="A12" s="858" t="str">
        <f>'12'!A12</f>
        <v>květen</v>
      </c>
      <c r="B12" s="404">
        <v>1687</v>
      </c>
      <c r="C12" s="404">
        <v>246807.42180193713</v>
      </c>
      <c r="D12" s="404">
        <v>2637471.8331808341</v>
      </c>
      <c r="E12" s="1342">
        <f t="shared" si="0"/>
        <v>146.29959798573628</v>
      </c>
      <c r="F12" s="1343">
        <f t="shared" si="1"/>
        <v>1563.4095039601862</v>
      </c>
      <c r="G12" s="998">
        <f>C12/'21'!C12</f>
        <v>0.57970595233496858</v>
      </c>
      <c r="H12" s="977">
        <f t="shared" si="2"/>
        <v>-1.3117456135108256E-2</v>
      </c>
      <c r="I12" s="975"/>
      <c r="J12" s="237"/>
      <c r="K12" s="237"/>
      <c r="L12" s="237"/>
      <c r="M12" s="237"/>
      <c r="N12" s="237"/>
      <c r="O12" s="237"/>
      <c r="R12" s="1346">
        <v>250087.93937662969</v>
      </c>
      <c r="T12" s="270"/>
      <c r="U12" s="270"/>
      <c r="V12" s="270"/>
      <c r="W12" s="270"/>
      <c r="X12" s="270"/>
      <c r="Z12" s="270"/>
      <c r="AD12" s="270"/>
      <c r="AE12" s="270"/>
      <c r="AF12" s="270"/>
    </row>
    <row r="13" spans="1:32" ht="12" customHeight="1" x14ac:dyDescent="0.25">
      <c r="A13" s="858" t="str">
        <f>'12'!A13</f>
        <v>červen</v>
      </c>
      <c r="B13" s="405">
        <v>1690</v>
      </c>
      <c r="C13" s="405">
        <v>251232.35916795448</v>
      </c>
      <c r="D13" s="405">
        <v>2684899.5226008333</v>
      </c>
      <c r="E13" s="1342">
        <f t="shared" si="0"/>
        <v>148.65820069109733</v>
      </c>
      <c r="F13" s="1343">
        <f t="shared" si="1"/>
        <v>1588.697942367357</v>
      </c>
      <c r="G13" s="998">
        <f>C13/'21'!C13</f>
        <v>0.7363779389481887</v>
      </c>
      <c r="H13" s="977">
        <f t="shared" si="2"/>
        <v>0.10347484781976914</v>
      </c>
      <c r="I13" s="975"/>
      <c r="J13" s="237"/>
      <c r="K13" s="237"/>
      <c r="L13" s="237"/>
      <c r="M13" s="237"/>
      <c r="N13" s="237"/>
      <c r="O13" s="237"/>
      <c r="R13" s="1346">
        <v>227673.84291933433</v>
      </c>
      <c r="T13" s="270"/>
      <c r="U13" s="270"/>
      <c r="V13" s="270"/>
      <c r="W13" s="270"/>
      <c r="X13" s="270"/>
      <c r="Z13" s="270"/>
      <c r="AD13" s="270"/>
      <c r="AE13" s="270"/>
      <c r="AF13" s="270"/>
    </row>
    <row r="14" spans="1:32" ht="12" customHeight="1" x14ac:dyDescent="0.25">
      <c r="A14" s="858" t="str">
        <f>'12'!A14</f>
        <v>červenec</v>
      </c>
      <c r="B14" s="865">
        <v>1691</v>
      </c>
      <c r="C14" s="865">
        <v>262297.7693980817</v>
      </c>
      <c r="D14" s="865">
        <v>2799030.6853008331</v>
      </c>
      <c r="E14" s="1340">
        <f t="shared" si="0"/>
        <v>155.11399727858173</v>
      </c>
      <c r="F14" s="1341">
        <f t="shared" si="1"/>
        <v>1655.2517358372756</v>
      </c>
      <c r="G14" s="997">
        <f>C14/'21'!C14</f>
        <v>0.75538274071540012</v>
      </c>
      <c r="H14" s="995">
        <f t="shared" si="2"/>
        <v>0.18703701208524323</v>
      </c>
      <c r="I14" s="975"/>
      <c r="J14" s="2114" t="s">
        <v>482</v>
      </c>
      <c r="K14" s="2114"/>
      <c r="L14" s="2114"/>
      <c r="M14" s="2114"/>
      <c r="N14" s="2114"/>
      <c r="O14" s="2114"/>
      <c r="P14" s="2114"/>
      <c r="R14" s="1346">
        <v>220968.48432494001</v>
      </c>
      <c r="T14" s="270"/>
      <c r="U14" s="270"/>
      <c r="V14" s="270"/>
      <c r="W14" s="270"/>
      <c r="X14" s="270"/>
      <c r="Z14" s="270"/>
      <c r="AD14" s="270"/>
      <c r="AE14" s="270"/>
      <c r="AF14" s="270"/>
    </row>
    <row r="15" spans="1:32" ht="12" customHeight="1" x14ac:dyDescent="0.25">
      <c r="A15" s="858" t="str">
        <f>'12'!A15</f>
        <v>srpen</v>
      </c>
      <c r="B15" s="404">
        <v>1693</v>
      </c>
      <c r="C15" s="404">
        <v>237561.22646931291</v>
      </c>
      <c r="D15" s="404">
        <v>2531154.6453108331</v>
      </c>
      <c r="E15" s="1342">
        <f t="shared" si="0"/>
        <v>140.31968486078731</v>
      </c>
      <c r="F15" s="1343">
        <f t="shared" si="1"/>
        <v>1495.0706705911596</v>
      </c>
      <c r="G15" s="998">
        <f>C15/'21'!C15</f>
        <v>0.72926826372784592</v>
      </c>
      <c r="H15" s="977">
        <f t="shared" si="2"/>
        <v>-2.5338078307351276E-2</v>
      </c>
      <c r="I15" s="975"/>
      <c r="K15" s="437"/>
      <c r="L15" s="981" t="str">
        <f>C6</f>
        <v>Celková spotřeba</v>
      </c>
      <c r="R15" s="1346">
        <v>243737.05505674388</v>
      </c>
      <c r="T15" s="270"/>
      <c r="U15" s="270"/>
      <c r="V15" s="270"/>
      <c r="W15" s="270"/>
      <c r="X15" s="270"/>
      <c r="Z15" s="270"/>
      <c r="AD15" s="270"/>
      <c r="AE15" s="270"/>
      <c r="AF15" s="270"/>
    </row>
    <row r="16" spans="1:32" ht="12" customHeight="1" x14ac:dyDescent="0.25">
      <c r="A16" s="858" t="str">
        <f>'12'!A16</f>
        <v>září</v>
      </c>
      <c r="B16" s="405">
        <v>1694</v>
      </c>
      <c r="C16" s="405">
        <v>276835.62656663003</v>
      </c>
      <c r="D16" s="405">
        <v>2956290.2316008331</v>
      </c>
      <c r="E16" s="1342">
        <f t="shared" si="0"/>
        <v>163.42126715857734</v>
      </c>
      <c r="F16" s="1343">
        <f t="shared" si="1"/>
        <v>1745.153619599075</v>
      </c>
      <c r="G16" s="998">
        <f>C16/'21'!C16</f>
        <v>0.600963798709512</v>
      </c>
      <c r="H16" s="977">
        <f t="shared" si="2"/>
        <v>-8.7902799054895245E-2</v>
      </c>
      <c r="I16" s="975"/>
      <c r="J16" s="237"/>
      <c r="K16" s="982">
        <f>A28</f>
        <v>2008</v>
      </c>
      <c r="L16" s="982">
        <f>C28</f>
        <v>3984723.1644731713</v>
      </c>
      <c r="M16" s="980"/>
      <c r="N16" s="980"/>
      <c r="O16" s="980"/>
      <c r="R16" s="1346">
        <v>303515.48747192306</v>
      </c>
      <c r="T16" s="270"/>
      <c r="U16" s="270"/>
      <c r="V16" s="270"/>
      <c r="W16" s="270"/>
      <c r="X16" s="270"/>
      <c r="Z16" s="270"/>
      <c r="AD16" s="270"/>
      <c r="AE16" s="270"/>
      <c r="AF16" s="270"/>
    </row>
    <row r="17" spans="1:32" ht="12" customHeight="1" x14ac:dyDescent="0.25">
      <c r="A17" s="858" t="str">
        <f>'12'!A17</f>
        <v>říjen</v>
      </c>
      <c r="B17" s="865">
        <v>1695</v>
      </c>
      <c r="C17" s="865">
        <v>322289.96609806508</v>
      </c>
      <c r="D17" s="865">
        <v>3434026.4223179328</v>
      </c>
      <c r="E17" s="1340">
        <f t="shared" si="0"/>
        <v>190.14157291921245</v>
      </c>
      <c r="F17" s="1341">
        <f t="shared" si="1"/>
        <v>2025.9742904530576</v>
      </c>
      <c r="G17" s="997">
        <f>C17/'21'!C17</f>
        <v>0.49029103446763511</v>
      </c>
      <c r="H17" s="995">
        <f t="shared" si="2"/>
        <v>-0.18269481673219243</v>
      </c>
      <c r="I17" s="975"/>
      <c r="J17" s="237"/>
      <c r="K17" s="982">
        <f t="shared" ref="K17:K25" si="3">A29</f>
        <v>2009</v>
      </c>
      <c r="L17" s="982">
        <f t="shared" ref="L17:L25" si="4">C29</f>
        <v>3421479.4389663227</v>
      </c>
      <c r="M17" s="980"/>
      <c r="N17" s="980"/>
      <c r="O17" s="980"/>
      <c r="R17" s="1346">
        <v>394332.46319258917</v>
      </c>
      <c r="T17" s="270"/>
      <c r="U17" s="270"/>
      <c r="V17" s="270"/>
      <c r="W17" s="270"/>
      <c r="X17" s="270"/>
      <c r="Z17" s="270"/>
      <c r="AD17" s="270"/>
      <c r="AE17" s="270"/>
      <c r="AF17" s="270"/>
    </row>
    <row r="18" spans="1:32" ht="12" customHeight="1" x14ac:dyDescent="0.25">
      <c r="A18" s="858" t="str">
        <f>'12'!A18</f>
        <v>listopad</v>
      </c>
      <c r="B18" s="404">
        <v>1700</v>
      </c>
      <c r="C18" s="404">
        <v>390518.87686534401</v>
      </c>
      <c r="D18" s="404">
        <v>4162684.0861508334</v>
      </c>
      <c r="E18" s="1342">
        <f t="shared" si="0"/>
        <v>229.71698639137884</v>
      </c>
      <c r="F18" s="1343">
        <f t="shared" si="1"/>
        <v>2448.6376977357845</v>
      </c>
      <c r="G18" s="998">
        <f>C18/'21'!C18</f>
        <v>0.41235265855394965</v>
      </c>
      <c r="H18" s="977">
        <f t="shared" si="2"/>
        <v>-3.6609399966154733E-2</v>
      </c>
      <c r="I18" s="975"/>
      <c r="J18" s="237"/>
      <c r="K18" s="982">
        <f t="shared" si="3"/>
        <v>2010</v>
      </c>
      <c r="L18" s="982">
        <f t="shared" si="4"/>
        <v>3650037.5800403813</v>
      </c>
      <c r="M18" s="980"/>
      <c r="N18" s="980"/>
      <c r="O18" s="980"/>
      <c r="R18" s="1346">
        <v>405358.82003792078</v>
      </c>
      <c r="T18" s="270"/>
      <c r="U18" s="270"/>
      <c r="V18" s="270"/>
      <c r="W18" s="270"/>
      <c r="X18" s="270"/>
      <c r="Z18" s="270"/>
      <c r="AD18" s="270"/>
      <c r="AE18" s="270"/>
      <c r="AF18" s="270"/>
    </row>
    <row r="19" spans="1:32" ht="12" customHeight="1" x14ac:dyDescent="0.25">
      <c r="A19" s="245" t="str">
        <f>'12'!A19</f>
        <v>prosinec</v>
      </c>
      <c r="B19" s="405">
        <v>1703</v>
      </c>
      <c r="C19" s="405">
        <v>378823.75992296793</v>
      </c>
      <c r="D19" s="405">
        <v>4037869.9387608343</v>
      </c>
      <c r="E19" s="1342">
        <f t="shared" si="0"/>
        <v>222.44495591483729</v>
      </c>
      <c r="F19" s="1343">
        <f t="shared" si="1"/>
        <v>2371.0334343868667</v>
      </c>
      <c r="G19" s="998">
        <f>C19/'21'!C19</f>
        <v>0.35078711501236493</v>
      </c>
      <c r="H19" s="977">
        <f t="shared" si="2"/>
        <v>-0.13644880330184647</v>
      </c>
      <c r="I19" s="976"/>
      <c r="J19" s="237"/>
      <c r="K19" s="982">
        <f t="shared" si="3"/>
        <v>2011</v>
      </c>
      <c r="L19" s="982">
        <f t="shared" si="4"/>
        <v>3544517.7146528307</v>
      </c>
      <c r="M19" s="980"/>
      <c r="N19" s="980"/>
      <c r="O19" s="980"/>
      <c r="R19" s="1346">
        <v>438681.29807639227</v>
      </c>
      <c r="T19" s="270"/>
      <c r="U19" s="270"/>
      <c r="V19" s="270"/>
      <c r="W19" s="270"/>
      <c r="X19" s="270"/>
      <c r="Z19" s="270"/>
      <c r="AD19" s="270"/>
      <c r="AE19" s="270"/>
      <c r="AF19" s="270"/>
    </row>
    <row r="20" spans="1:32" ht="12" customHeight="1" x14ac:dyDescent="0.25">
      <c r="A20" s="858" t="str">
        <f>'12'!A20</f>
        <v>I. čtvrtletí</v>
      </c>
      <c r="B20" s="865">
        <f>B10</f>
        <v>1689</v>
      </c>
      <c r="C20" s="865">
        <f t="shared" ref="C20:D20" si="5">SUM(C8:C10)</f>
        <v>1195008.9181080393</v>
      </c>
      <c r="D20" s="865">
        <f t="shared" si="5"/>
        <v>12754560.576554997</v>
      </c>
      <c r="E20" s="1340">
        <f t="shared" si="0"/>
        <v>707.52452226645312</v>
      </c>
      <c r="F20" s="1341">
        <f t="shared" si="1"/>
        <v>7551.5456344316144</v>
      </c>
      <c r="G20" s="997">
        <f>C20/'21'!C20</f>
        <v>0.36425989808262099</v>
      </c>
      <c r="H20" s="995">
        <f t="shared" si="2"/>
        <v>0.10659379428943354</v>
      </c>
      <c r="I20" s="975"/>
      <c r="J20" s="237"/>
      <c r="K20" s="982">
        <f t="shared" si="3"/>
        <v>2012</v>
      </c>
      <c r="L20" s="982">
        <f t="shared" si="4"/>
        <v>3542741.3316356624</v>
      </c>
      <c r="M20" s="980"/>
      <c r="N20" s="980"/>
      <c r="O20" s="980"/>
      <c r="R20" s="1346">
        <v>1079898.4453689069</v>
      </c>
      <c r="T20" s="270"/>
      <c r="U20" s="270"/>
      <c r="V20" s="270"/>
      <c r="W20" s="270"/>
      <c r="AD20" s="270"/>
      <c r="AE20" s="270"/>
      <c r="AF20" s="270"/>
    </row>
    <row r="21" spans="1:32" ht="12" customHeight="1" x14ac:dyDescent="0.25">
      <c r="A21" s="858" t="str">
        <f>'12'!A21</f>
        <v>II. čtvrtletí</v>
      </c>
      <c r="B21" s="404">
        <f>B13</f>
        <v>1690</v>
      </c>
      <c r="C21" s="404">
        <f t="shared" ref="C21:D21" si="6">SUM(C11:C13)</f>
        <v>784409.85657155956</v>
      </c>
      <c r="D21" s="404">
        <f t="shared" si="6"/>
        <v>8383131.6581725003</v>
      </c>
      <c r="E21" s="1342">
        <f t="shared" si="0"/>
        <v>464.14784412518316</v>
      </c>
      <c r="F21" s="1343">
        <f t="shared" si="1"/>
        <v>4960.4329338298821</v>
      </c>
      <c r="G21" s="998">
        <f>C21/'21'!C21</f>
        <v>0.54897219812961084</v>
      </c>
      <c r="H21" s="977">
        <f t="shared" si="2"/>
        <v>4.6066141598020263E-2</v>
      </c>
      <c r="I21" s="975"/>
      <c r="J21" s="237"/>
      <c r="K21" s="982">
        <f t="shared" si="3"/>
        <v>2013</v>
      </c>
      <c r="L21" s="982">
        <f t="shared" si="4"/>
        <v>3627323.0662095109</v>
      </c>
      <c r="M21" s="980"/>
      <c r="N21" s="980"/>
      <c r="O21" s="980"/>
      <c r="R21" s="1346">
        <v>749866.40459776076</v>
      </c>
    </row>
    <row r="22" spans="1:32" ht="12" customHeight="1" x14ac:dyDescent="0.25">
      <c r="A22" s="858" t="str">
        <f>'12'!A22</f>
        <v>III. čtvrtletí</v>
      </c>
      <c r="B22" s="404">
        <f>B16</f>
        <v>1694</v>
      </c>
      <c r="C22" s="404">
        <f t="shared" ref="C22:D22" si="7">SUM(C14:C16)</f>
        <v>776694.6224340247</v>
      </c>
      <c r="D22" s="404">
        <f t="shared" si="7"/>
        <v>8286475.5622124998</v>
      </c>
      <c r="E22" s="1342">
        <f t="shared" si="0"/>
        <v>458.49741584062849</v>
      </c>
      <c r="F22" s="1343">
        <f t="shared" si="1"/>
        <v>4891.6620792281583</v>
      </c>
      <c r="G22" s="998">
        <f>C22/'21'!C22</f>
        <v>0.68513106864126971</v>
      </c>
      <c r="H22" s="977">
        <f t="shared" si="2"/>
        <v>1.1030153151525751E-2</v>
      </c>
      <c r="I22" s="975"/>
      <c r="J22" s="237"/>
      <c r="K22" s="982">
        <f t="shared" si="3"/>
        <v>2014</v>
      </c>
      <c r="L22" s="982">
        <f t="shared" si="4"/>
        <v>3410397.2052618805</v>
      </c>
      <c r="M22" s="980"/>
      <c r="N22" s="980"/>
      <c r="O22" s="980"/>
      <c r="R22" s="1346">
        <v>768221.02685360704</v>
      </c>
    </row>
    <row r="23" spans="1:32" ht="12" customHeight="1" x14ac:dyDescent="0.25">
      <c r="A23" s="245" t="str">
        <f>'12'!A23</f>
        <v>IV. čtvrtletí</v>
      </c>
      <c r="B23" s="405">
        <f>B19</f>
        <v>1703</v>
      </c>
      <c r="C23" s="405">
        <f t="shared" ref="C23:D23" si="8">SUM(C17:C19)</f>
        <v>1091632.6028863771</v>
      </c>
      <c r="D23" s="405">
        <f t="shared" si="8"/>
        <v>11634580.4472296</v>
      </c>
      <c r="E23" s="1342">
        <f t="shared" si="0"/>
        <v>641.00563880585855</v>
      </c>
      <c r="F23" s="1343">
        <f t="shared" si="1"/>
        <v>6831.8147077096883</v>
      </c>
      <c r="G23" s="998">
        <f>C23/'21'!C23</f>
        <v>0.40667009141004584</v>
      </c>
      <c r="H23" s="977">
        <f t="shared" si="2"/>
        <v>-0.11849420815314302</v>
      </c>
      <c r="I23" s="976"/>
      <c r="J23" s="237"/>
      <c r="K23" s="982">
        <f t="shared" si="3"/>
        <v>2015</v>
      </c>
      <c r="L23" s="982">
        <f t="shared" si="4"/>
        <v>3522761.6740966924</v>
      </c>
      <c r="M23" s="980"/>
      <c r="N23" s="980"/>
      <c r="O23" s="980"/>
      <c r="R23" s="1346">
        <v>1238372.5813069022</v>
      </c>
    </row>
    <row r="24" spans="1:32" ht="12" customHeight="1" x14ac:dyDescent="0.25">
      <c r="A24" s="858" t="str">
        <f>'12'!A24</f>
        <v>I. pololetí</v>
      </c>
      <c r="B24" s="865">
        <f>B13</f>
        <v>1690</v>
      </c>
      <c r="C24" s="865">
        <f t="shared" ref="C24:D24" si="9">SUM(C8:C13)</f>
        <v>1979418.7746795986</v>
      </c>
      <c r="D24" s="865">
        <f t="shared" si="9"/>
        <v>21137692.234727498</v>
      </c>
      <c r="E24" s="1340">
        <f t="shared" si="0"/>
        <v>1171.2537128281649</v>
      </c>
      <c r="F24" s="1341">
        <f t="shared" si="1"/>
        <v>12507.510198063608</v>
      </c>
      <c r="G24" s="997">
        <f>C24/'21'!C24</f>
        <v>0.42030168186894939</v>
      </c>
      <c r="H24" s="995">
        <f t="shared" si="2"/>
        <v>8.1788610550507082E-2</v>
      </c>
      <c r="I24" s="975"/>
      <c r="J24" s="237"/>
      <c r="K24" s="982">
        <f t="shared" si="3"/>
        <v>2016</v>
      </c>
      <c r="L24" s="982">
        <f t="shared" si="4"/>
        <v>3836358.4581271773</v>
      </c>
      <c r="M24" s="980"/>
      <c r="N24" s="980"/>
      <c r="O24" s="980"/>
      <c r="R24" s="1346">
        <v>1829764.8499666678</v>
      </c>
      <c r="T24" s="270"/>
      <c r="U24" s="270"/>
      <c r="V24" s="270"/>
      <c r="W24" s="270"/>
      <c r="X24" s="270"/>
      <c r="Z24" s="270"/>
    </row>
    <row r="25" spans="1:32" ht="12" customHeight="1" x14ac:dyDescent="0.25">
      <c r="A25" s="245" t="str">
        <f>'12'!A25</f>
        <v>II. pololetí</v>
      </c>
      <c r="B25" s="405">
        <f>B19</f>
        <v>1703</v>
      </c>
      <c r="C25" s="405">
        <f t="shared" ref="C25:D25" si="10">SUM(C14:C19)</f>
        <v>1868327.2253204018</v>
      </c>
      <c r="D25" s="405">
        <f t="shared" si="10"/>
        <v>19921056.009442102</v>
      </c>
      <c r="E25" s="1342">
        <f t="shared" si="0"/>
        <v>1097.0799913801538</v>
      </c>
      <c r="F25" s="1343">
        <f t="shared" si="1"/>
        <v>11697.625372543805</v>
      </c>
      <c r="G25" s="998">
        <f>C25/'21'!C25</f>
        <v>0.48935175060812652</v>
      </c>
      <c r="H25" s="977">
        <f t="shared" si="2"/>
        <v>-6.8906021766340322E-2</v>
      </c>
      <c r="I25" s="976"/>
      <c r="J25" s="237"/>
      <c r="K25" s="982">
        <f t="shared" si="3"/>
        <v>2017</v>
      </c>
      <c r="L25" s="982">
        <f t="shared" si="4"/>
        <v>3847746</v>
      </c>
      <c r="M25" s="980"/>
      <c r="N25" s="980"/>
      <c r="O25" s="980"/>
      <c r="R25" s="1346">
        <v>2006593.6081605093</v>
      </c>
      <c r="W25" s="270"/>
      <c r="X25" s="270"/>
      <c r="Z25" s="270"/>
    </row>
    <row r="26" spans="1:32" ht="12" customHeight="1" x14ac:dyDescent="0.25">
      <c r="A26" s="985" t="str">
        <f>'12'!A26</f>
        <v>rok</v>
      </c>
      <c r="B26" s="986">
        <f>B19</f>
        <v>1703</v>
      </c>
      <c r="C26" s="986">
        <f t="shared" ref="C26:D26" si="11">SUM(C8:C19)</f>
        <v>3847746</v>
      </c>
      <c r="D26" s="986">
        <f t="shared" si="11"/>
        <v>41058748.2441696</v>
      </c>
      <c r="E26" s="1344">
        <f t="shared" si="0"/>
        <v>2259.392836171462</v>
      </c>
      <c r="F26" s="1345">
        <f t="shared" si="1"/>
        <v>24109.658393522961</v>
      </c>
      <c r="G26" s="1000">
        <f>C26/'21'!C26</f>
        <v>0.45121709550890915</v>
      </c>
      <c r="H26" s="996">
        <f t="shared" si="2"/>
        <v>2.968320608492309E-3</v>
      </c>
      <c r="I26" s="237"/>
      <c r="J26" s="2114" t="s">
        <v>483</v>
      </c>
      <c r="K26" s="2114"/>
      <c r="L26" s="2114"/>
      <c r="M26" s="2114"/>
      <c r="N26" s="2114"/>
      <c r="O26" s="2114"/>
      <c r="P26" s="2114"/>
      <c r="R26" s="1346">
        <v>3836358.4581271773</v>
      </c>
      <c r="W26" s="270"/>
      <c r="X26" s="270"/>
      <c r="Z26" s="270"/>
    </row>
    <row r="27" spans="1:32" ht="12" customHeight="1" x14ac:dyDescent="0.25">
      <c r="C27" s="889">
        <v>4003400</v>
      </c>
      <c r="D27" s="1183"/>
      <c r="E27" s="212"/>
      <c r="F27" s="32"/>
      <c r="G27" s="999"/>
      <c r="K27" s="437"/>
      <c r="L27" s="981" t="str">
        <f>B5</f>
        <v>Počet zákazníků ke konci období</v>
      </c>
      <c r="W27" s="270"/>
      <c r="X27" s="270"/>
      <c r="Z27" s="270"/>
    </row>
    <row r="28" spans="1:32" ht="12" customHeight="1" x14ac:dyDescent="0.25">
      <c r="A28" s="934">
        <v>2008</v>
      </c>
      <c r="B28" s="404">
        <v>1911</v>
      </c>
      <c r="C28" s="404">
        <v>3984723.1644731713</v>
      </c>
      <c r="D28" s="404">
        <v>42197287.432564005</v>
      </c>
      <c r="E28" s="1342">
        <f t="shared" ref="E28" si="12">C28/B28</f>
        <v>2085.1507925029678</v>
      </c>
      <c r="F28" s="1343">
        <f t="shared" ref="F28" si="13">D28/B28</f>
        <v>22081.259776328625</v>
      </c>
      <c r="G28" s="998">
        <f>C28/'21'!C28</f>
        <v>0.45879463506576373</v>
      </c>
      <c r="H28" s="977">
        <f>(C28-C27)/C27</f>
        <v>-4.6652434247960867E-3</v>
      </c>
      <c r="I28" s="237"/>
      <c r="J28" s="496"/>
      <c r="K28" s="983">
        <f>A28</f>
        <v>2008</v>
      </c>
      <c r="L28" s="984">
        <f>B28</f>
        <v>1911</v>
      </c>
      <c r="M28" s="496"/>
      <c r="N28" s="979"/>
      <c r="P28" s="496"/>
      <c r="W28" s="270"/>
      <c r="X28" s="270"/>
      <c r="Z28" s="270"/>
    </row>
    <row r="29" spans="1:32" ht="12" customHeight="1" x14ac:dyDescent="0.25">
      <c r="A29" s="245">
        <v>2009</v>
      </c>
      <c r="B29" s="404">
        <v>1743</v>
      </c>
      <c r="C29" s="404">
        <v>3421479.4389663227</v>
      </c>
      <c r="D29" s="404">
        <v>36171061.733797006</v>
      </c>
      <c r="E29" s="1342">
        <f t="shared" ref="E29:E36" si="14">C29/B29</f>
        <v>1962.983040141321</v>
      </c>
      <c r="F29" s="1343">
        <f t="shared" ref="F29:F36" si="15">D29/B29</f>
        <v>20752.18688112278</v>
      </c>
      <c r="G29" s="998">
        <f>C29/'21'!C29</f>
        <v>0.41923216141623548</v>
      </c>
      <c r="H29" s="978">
        <f>(C29-C28)/C28</f>
        <v>-0.14135077952932679</v>
      </c>
      <c r="I29" s="976"/>
      <c r="J29" s="496"/>
      <c r="K29" s="983">
        <f t="shared" ref="K29:K37" si="16">A29</f>
        <v>2009</v>
      </c>
      <c r="L29" s="984">
        <f t="shared" ref="L29:L37" si="17">B29</f>
        <v>1743</v>
      </c>
      <c r="M29" s="496"/>
      <c r="N29" s="979"/>
      <c r="P29" s="496"/>
      <c r="W29" s="270"/>
      <c r="X29" s="270"/>
      <c r="Z29" s="270"/>
    </row>
    <row r="30" spans="1:32" ht="12" customHeight="1" x14ac:dyDescent="0.25">
      <c r="A30" s="934">
        <v>2010</v>
      </c>
      <c r="B30" s="865">
        <v>1742</v>
      </c>
      <c r="C30" s="865">
        <v>3650037.5800403813</v>
      </c>
      <c r="D30" s="865">
        <v>38677391.023540005</v>
      </c>
      <c r="E30" s="1340">
        <f t="shared" si="14"/>
        <v>2095.3143398624461</v>
      </c>
      <c r="F30" s="1341">
        <f t="shared" si="15"/>
        <v>22202.865111102183</v>
      </c>
      <c r="G30" s="997">
        <f>C30/'21'!C30</f>
        <v>0.4064991959239555</v>
      </c>
      <c r="H30" s="977">
        <f t="shared" ref="H30:H35" si="18">(C30-C29)/C29</f>
        <v>6.6800968747925391E-2</v>
      </c>
      <c r="I30" s="237"/>
      <c r="J30" s="496"/>
      <c r="K30" s="983">
        <f t="shared" si="16"/>
        <v>2010</v>
      </c>
      <c r="L30" s="984">
        <f t="shared" si="17"/>
        <v>1742</v>
      </c>
      <c r="M30" s="496"/>
      <c r="N30" s="979"/>
      <c r="P30" s="496"/>
      <c r="W30" s="270"/>
      <c r="X30" s="270"/>
      <c r="Z30" s="270"/>
    </row>
    <row r="31" spans="1:32" ht="12" customHeight="1" x14ac:dyDescent="0.25">
      <c r="A31" s="245">
        <v>2011</v>
      </c>
      <c r="B31" s="404">
        <v>1707</v>
      </c>
      <c r="C31" s="404">
        <v>3544517.7146528307</v>
      </c>
      <c r="D31" s="404">
        <v>37545675.106721006</v>
      </c>
      <c r="E31" s="1342">
        <f t="shared" si="14"/>
        <v>2076.4602897790455</v>
      </c>
      <c r="F31" s="1343">
        <f t="shared" si="15"/>
        <v>21995.123085366729</v>
      </c>
      <c r="G31" s="998">
        <f>C31/'21'!C31</f>
        <v>0.43836543684858698</v>
      </c>
      <c r="H31" s="978">
        <f t="shared" si="18"/>
        <v>-2.8909254514136579E-2</v>
      </c>
      <c r="I31" s="976"/>
      <c r="J31" s="496"/>
      <c r="K31" s="983">
        <f t="shared" si="16"/>
        <v>2011</v>
      </c>
      <c r="L31" s="984">
        <f t="shared" si="17"/>
        <v>1707</v>
      </c>
      <c r="M31" s="496"/>
      <c r="N31" s="979"/>
      <c r="P31" s="496"/>
      <c r="W31" s="270"/>
      <c r="X31" s="270"/>
      <c r="Z31" s="270"/>
    </row>
    <row r="32" spans="1:32" ht="12" customHeight="1" x14ac:dyDescent="0.25">
      <c r="A32" s="934">
        <v>2012</v>
      </c>
      <c r="B32" s="865">
        <v>1652</v>
      </c>
      <c r="C32" s="865">
        <v>3542741.3316356624</v>
      </c>
      <c r="D32" s="865">
        <v>37484925.936778106</v>
      </c>
      <c r="E32" s="1340">
        <f t="shared" si="14"/>
        <v>2144.5165445736457</v>
      </c>
      <c r="F32" s="1341">
        <f t="shared" si="15"/>
        <v>22690.633133642921</v>
      </c>
      <c r="G32" s="997">
        <f>C32/'21'!C32</f>
        <v>0.43425393752225999</v>
      </c>
      <c r="H32" s="977">
        <f t="shared" si="18"/>
        <v>-5.0116353201591179E-4</v>
      </c>
      <c r="I32" s="237"/>
      <c r="J32" s="496"/>
      <c r="K32" s="983">
        <f t="shared" si="16"/>
        <v>2012</v>
      </c>
      <c r="L32" s="984">
        <f t="shared" si="17"/>
        <v>1652</v>
      </c>
      <c r="M32" s="496"/>
      <c r="N32" s="979"/>
      <c r="P32" s="496"/>
      <c r="W32" s="270"/>
      <c r="X32" s="270"/>
      <c r="Z32" s="270"/>
    </row>
    <row r="33" spans="1:26" ht="12" customHeight="1" x14ac:dyDescent="0.25">
      <c r="A33" s="245">
        <v>2013</v>
      </c>
      <c r="B33" s="404">
        <v>1637</v>
      </c>
      <c r="C33" s="404">
        <v>3627323.0662095109</v>
      </c>
      <c r="D33" s="404">
        <v>38572429.434018999</v>
      </c>
      <c r="E33" s="1342">
        <f t="shared" si="14"/>
        <v>2215.8357154609107</v>
      </c>
      <c r="F33" s="1343">
        <f t="shared" si="15"/>
        <v>23562.876868673793</v>
      </c>
      <c r="G33" s="998">
        <f>C33/'21'!C33</f>
        <v>0.43823628008120846</v>
      </c>
      <c r="H33" s="978">
        <f t="shared" si="18"/>
        <v>2.3874657124571291E-2</v>
      </c>
      <c r="I33" s="976"/>
      <c r="J33" s="496"/>
      <c r="K33" s="983">
        <f t="shared" si="16"/>
        <v>2013</v>
      </c>
      <c r="L33" s="984">
        <f t="shared" si="17"/>
        <v>1637</v>
      </c>
      <c r="M33" s="496"/>
      <c r="N33" s="979"/>
      <c r="P33" s="496"/>
      <c r="W33" s="270"/>
      <c r="X33" s="270"/>
      <c r="Z33" s="270"/>
    </row>
    <row r="34" spans="1:26" ht="12" customHeight="1" x14ac:dyDescent="0.25">
      <c r="A34" s="934">
        <v>2014</v>
      </c>
      <c r="B34" s="865">
        <v>1599</v>
      </c>
      <c r="C34" s="865">
        <v>3410397.2052618805</v>
      </c>
      <c r="D34" s="865">
        <v>36263816.274877004</v>
      </c>
      <c r="E34" s="1340">
        <f t="shared" si="14"/>
        <v>2132.8312728341966</v>
      </c>
      <c r="F34" s="1341">
        <f t="shared" si="15"/>
        <v>22679.05958403815</v>
      </c>
      <c r="G34" s="997">
        <f>C34/'21'!C34</f>
        <v>0.46843414563418928</v>
      </c>
      <c r="H34" s="977">
        <f t="shared" si="18"/>
        <v>-5.9803292121513203E-2</v>
      </c>
      <c r="I34" s="237"/>
      <c r="J34" s="496"/>
      <c r="K34" s="983">
        <f t="shared" si="16"/>
        <v>2014</v>
      </c>
      <c r="L34" s="984">
        <f t="shared" si="17"/>
        <v>1599</v>
      </c>
      <c r="M34" s="496"/>
      <c r="N34" s="979"/>
      <c r="P34" s="496"/>
      <c r="W34" s="270"/>
      <c r="X34" s="270"/>
      <c r="Z34" s="270"/>
    </row>
    <row r="35" spans="1:26" ht="12" customHeight="1" x14ac:dyDescent="0.25">
      <c r="A35" s="245">
        <v>2015</v>
      </c>
      <c r="B35" s="404">
        <v>1606</v>
      </c>
      <c r="C35" s="404">
        <v>3522761.6740966924</v>
      </c>
      <c r="D35" s="404">
        <v>37559635.195127994</v>
      </c>
      <c r="E35" s="1342">
        <f t="shared" si="14"/>
        <v>2193.500419736421</v>
      </c>
      <c r="F35" s="1343">
        <f t="shared" si="15"/>
        <v>23387.070482645078</v>
      </c>
      <c r="G35" s="998">
        <f>C35/'21'!C35</f>
        <v>0.4630603674191866</v>
      </c>
      <c r="H35" s="978">
        <f t="shared" si="18"/>
        <v>3.2947619315851356E-2</v>
      </c>
      <c r="I35" s="976"/>
      <c r="J35" s="496"/>
      <c r="K35" s="983">
        <f t="shared" si="16"/>
        <v>2015</v>
      </c>
      <c r="L35" s="984">
        <f t="shared" si="17"/>
        <v>1606</v>
      </c>
      <c r="M35" s="496"/>
      <c r="N35" s="979"/>
      <c r="P35" s="496"/>
      <c r="W35" s="270"/>
      <c r="X35" s="270"/>
      <c r="Z35" s="270"/>
    </row>
    <row r="36" spans="1:26" ht="12" customHeight="1" x14ac:dyDescent="0.25">
      <c r="A36" s="934">
        <v>2016</v>
      </c>
      <c r="B36" s="865">
        <v>1618</v>
      </c>
      <c r="C36" s="865">
        <v>3836358.4581271773</v>
      </c>
      <c r="D36" s="865">
        <v>41022704.505940005</v>
      </c>
      <c r="E36" s="1340">
        <f t="shared" si="14"/>
        <v>2371.0497269018401</v>
      </c>
      <c r="F36" s="1341">
        <f t="shared" si="15"/>
        <v>25353.958285500623</v>
      </c>
      <c r="G36" s="997">
        <f>C36/'21'!C36</f>
        <v>0.46472393417216551</v>
      </c>
      <c r="H36" s="977">
        <f>(C36-C35)/C35</f>
        <v>8.9020153232732546E-2</v>
      </c>
      <c r="I36" s="237"/>
      <c r="J36" s="496"/>
      <c r="K36" s="983">
        <f t="shared" si="16"/>
        <v>2016</v>
      </c>
      <c r="L36" s="984">
        <f t="shared" si="17"/>
        <v>1618</v>
      </c>
      <c r="M36" s="496"/>
      <c r="N36" s="979"/>
      <c r="P36" s="496"/>
      <c r="Y36" s="270"/>
      <c r="Z36" s="270"/>
    </row>
    <row r="37" spans="1:26" ht="12" customHeight="1" x14ac:dyDescent="0.25">
      <c r="A37" s="934">
        <v>2017</v>
      </c>
      <c r="B37" s="404">
        <f>B26</f>
        <v>1703</v>
      </c>
      <c r="C37" s="404">
        <f t="shared" ref="C37:F37" si="19">C26</f>
        <v>3847746</v>
      </c>
      <c r="D37" s="404">
        <f t="shared" si="19"/>
        <v>41058748.2441696</v>
      </c>
      <c r="E37" s="404">
        <f t="shared" si="19"/>
        <v>2259.392836171462</v>
      </c>
      <c r="F37" s="404">
        <f t="shared" si="19"/>
        <v>24109.658393522961</v>
      </c>
      <c r="G37" s="998">
        <f>C37/'21'!C37</f>
        <v>0.45121709550890915</v>
      </c>
      <c r="H37" s="977">
        <f>(C37-C36)/C36</f>
        <v>2.968320608492309E-3</v>
      </c>
      <c r="I37" s="237"/>
      <c r="J37" s="496"/>
      <c r="K37" s="983">
        <f t="shared" si="16"/>
        <v>2017</v>
      </c>
      <c r="L37" s="984">
        <f t="shared" si="17"/>
        <v>1703</v>
      </c>
      <c r="M37" s="496"/>
      <c r="N37" s="979"/>
      <c r="P37" s="496"/>
      <c r="Z37" s="270"/>
    </row>
    <row r="38" spans="1:26" ht="12" customHeight="1" x14ac:dyDescent="0.25">
      <c r="A38" s="861"/>
      <c r="C38" s="862"/>
      <c r="D38" s="225"/>
      <c r="Z38" s="270"/>
    </row>
    <row r="39" spans="1:26" ht="14.1" customHeight="1" x14ac:dyDescent="0.25">
      <c r="A39" s="861"/>
      <c r="C39" s="862"/>
      <c r="D39" s="225"/>
    </row>
    <row r="40" spans="1:26" ht="14.1" customHeight="1" x14ac:dyDescent="0.25">
      <c r="C40" s="862"/>
      <c r="D40" s="225"/>
    </row>
    <row r="41" spans="1:26" ht="14.1" customHeight="1" x14ac:dyDescent="0.25">
      <c r="C41" s="862"/>
      <c r="D41" s="437"/>
    </row>
    <row r="42" spans="1:26" ht="14.1" customHeight="1" x14ac:dyDescent="0.25"/>
    <row r="43" spans="1:26" ht="14.1" customHeight="1" x14ac:dyDescent="0.25"/>
    <row r="44" spans="1:26" ht="14.1" customHeight="1" x14ac:dyDescent="0.25"/>
    <row r="45" spans="1:26" ht="14.1" customHeight="1" x14ac:dyDescent="0.25"/>
    <row r="46" spans="1:26" ht="14.1" customHeight="1" x14ac:dyDescent="0.25"/>
    <row r="47" spans="1:26" ht="14.1" customHeight="1" x14ac:dyDescent="0.25"/>
    <row r="48" spans="1:26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1">
    <mergeCell ref="O2:P2"/>
    <mergeCell ref="J4:P4"/>
    <mergeCell ref="J14:P14"/>
    <mergeCell ref="J26:P26"/>
    <mergeCell ref="C5:F5"/>
    <mergeCell ref="G5:G6"/>
    <mergeCell ref="H5:H6"/>
    <mergeCell ref="B4:H4"/>
    <mergeCell ref="B5:B7"/>
    <mergeCell ref="E6:F6"/>
    <mergeCell ref="C6:D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2"/>
  <sheetViews>
    <sheetView view="pageBreakPreview" zoomScaleNormal="100" zoomScaleSheetLayoutView="100" workbookViewId="0"/>
  </sheetViews>
  <sheetFormatPr defaultRowHeight="12.75" x14ac:dyDescent="0.25"/>
  <cols>
    <col min="1" max="1" width="8.42578125" style="14" customWidth="1"/>
    <col min="2" max="8" width="9.7109375" style="14" customWidth="1"/>
    <col min="9" max="9" width="1.7109375" style="14" customWidth="1"/>
    <col min="10" max="15" width="9.7109375" style="14" customWidth="1"/>
    <col min="16" max="16" width="9.5703125" style="14" customWidth="1"/>
    <col min="17" max="245" width="9.140625" style="14"/>
    <col min="246" max="258" width="10.7109375" style="14" customWidth="1"/>
    <col min="259" max="501" width="9.140625" style="14"/>
    <col min="502" max="514" width="10.7109375" style="14" customWidth="1"/>
    <col min="515" max="757" width="9.140625" style="14"/>
    <col min="758" max="770" width="10.7109375" style="14" customWidth="1"/>
    <col min="771" max="1013" width="9.140625" style="14"/>
    <col min="1014" max="1026" width="10.7109375" style="14" customWidth="1"/>
    <col min="1027" max="1269" width="9.140625" style="14"/>
    <col min="1270" max="1282" width="10.7109375" style="14" customWidth="1"/>
    <col min="1283" max="1525" width="9.140625" style="14"/>
    <col min="1526" max="1538" width="10.7109375" style="14" customWidth="1"/>
    <col min="1539" max="1781" width="9.140625" style="14"/>
    <col min="1782" max="1794" width="10.7109375" style="14" customWidth="1"/>
    <col min="1795" max="2037" width="9.140625" style="14"/>
    <col min="2038" max="2050" width="10.7109375" style="14" customWidth="1"/>
    <col min="2051" max="2293" width="9.140625" style="14"/>
    <col min="2294" max="2306" width="10.7109375" style="14" customWidth="1"/>
    <col min="2307" max="2549" width="9.140625" style="14"/>
    <col min="2550" max="2562" width="10.7109375" style="14" customWidth="1"/>
    <col min="2563" max="2805" width="9.140625" style="14"/>
    <col min="2806" max="2818" width="10.7109375" style="14" customWidth="1"/>
    <col min="2819" max="3061" width="9.140625" style="14"/>
    <col min="3062" max="3074" width="10.7109375" style="14" customWidth="1"/>
    <col min="3075" max="3317" width="9.140625" style="14"/>
    <col min="3318" max="3330" width="10.7109375" style="14" customWidth="1"/>
    <col min="3331" max="3573" width="9.140625" style="14"/>
    <col min="3574" max="3586" width="10.7109375" style="14" customWidth="1"/>
    <col min="3587" max="3829" width="9.140625" style="14"/>
    <col min="3830" max="3842" width="10.7109375" style="14" customWidth="1"/>
    <col min="3843" max="4085" width="9.140625" style="14"/>
    <col min="4086" max="4098" width="10.7109375" style="14" customWidth="1"/>
    <col min="4099" max="4341" width="9.140625" style="14"/>
    <col min="4342" max="4354" width="10.7109375" style="14" customWidth="1"/>
    <col min="4355" max="4597" width="9.140625" style="14"/>
    <col min="4598" max="4610" width="10.7109375" style="14" customWidth="1"/>
    <col min="4611" max="4853" width="9.140625" style="14"/>
    <col min="4854" max="4866" width="10.7109375" style="14" customWidth="1"/>
    <col min="4867" max="5109" width="9.140625" style="14"/>
    <col min="5110" max="5122" width="10.7109375" style="14" customWidth="1"/>
    <col min="5123" max="5365" width="9.140625" style="14"/>
    <col min="5366" max="5378" width="10.7109375" style="14" customWidth="1"/>
    <col min="5379" max="5621" width="9.140625" style="14"/>
    <col min="5622" max="5634" width="10.7109375" style="14" customWidth="1"/>
    <col min="5635" max="5877" width="9.140625" style="14"/>
    <col min="5878" max="5890" width="10.7109375" style="14" customWidth="1"/>
    <col min="5891" max="6133" width="9.140625" style="14"/>
    <col min="6134" max="6146" width="10.7109375" style="14" customWidth="1"/>
    <col min="6147" max="6389" width="9.140625" style="14"/>
    <col min="6390" max="6402" width="10.7109375" style="14" customWidth="1"/>
    <col min="6403" max="6645" width="9.140625" style="14"/>
    <col min="6646" max="6658" width="10.7109375" style="14" customWidth="1"/>
    <col min="6659" max="6901" width="9.140625" style="14"/>
    <col min="6902" max="6914" width="10.7109375" style="14" customWidth="1"/>
    <col min="6915" max="7157" width="9.140625" style="14"/>
    <col min="7158" max="7170" width="10.7109375" style="14" customWidth="1"/>
    <col min="7171" max="7413" width="9.140625" style="14"/>
    <col min="7414" max="7426" width="10.7109375" style="14" customWidth="1"/>
    <col min="7427" max="7669" width="9.140625" style="14"/>
    <col min="7670" max="7682" width="10.7109375" style="14" customWidth="1"/>
    <col min="7683" max="7925" width="9.140625" style="14"/>
    <col min="7926" max="7938" width="10.7109375" style="14" customWidth="1"/>
    <col min="7939" max="8181" width="9.140625" style="14"/>
    <col min="8182" max="8194" width="10.7109375" style="14" customWidth="1"/>
    <col min="8195" max="8437" width="9.140625" style="14"/>
    <col min="8438" max="8450" width="10.7109375" style="14" customWidth="1"/>
    <col min="8451" max="8693" width="9.140625" style="14"/>
    <col min="8694" max="8706" width="10.7109375" style="14" customWidth="1"/>
    <col min="8707" max="8949" width="9.140625" style="14"/>
    <col min="8950" max="8962" width="10.7109375" style="14" customWidth="1"/>
    <col min="8963" max="9205" width="9.140625" style="14"/>
    <col min="9206" max="9218" width="10.7109375" style="14" customWidth="1"/>
    <col min="9219" max="9461" width="9.140625" style="14"/>
    <col min="9462" max="9474" width="10.7109375" style="14" customWidth="1"/>
    <col min="9475" max="9717" width="9.140625" style="14"/>
    <col min="9718" max="9730" width="10.7109375" style="14" customWidth="1"/>
    <col min="9731" max="9973" width="9.140625" style="14"/>
    <col min="9974" max="9986" width="10.7109375" style="14" customWidth="1"/>
    <col min="9987" max="10229" width="9.140625" style="14"/>
    <col min="10230" max="10242" width="10.7109375" style="14" customWidth="1"/>
    <col min="10243" max="10485" width="9.140625" style="14"/>
    <col min="10486" max="10498" width="10.7109375" style="14" customWidth="1"/>
    <col min="10499" max="10741" width="9.140625" style="14"/>
    <col min="10742" max="10754" width="10.7109375" style="14" customWidth="1"/>
    <col min="10755" max="10997" width="9.140625" style="14"/>
    <col min="10998" max="11010" width="10.7109375" style="14" customWidth="1"/>
    <col min="11011" max="11253" width="9.140625" style="14"/>
    <col min="11254" max="11266" width="10.7109375" style="14" customWidth="1"/>
    <col min="11267" max="11509" width="9.140625" style="14"/>
    <col min="11510" max="11522" width="10.7109375" style="14" customWidth="1"/>
    <col min="11523" max="11765" width="9.140625" style="14"/>
    <col min="11766" max="11778" width="10.7109375" style="14" customWidth="1"/>
    <col min="11779" max="12021" width="9.140625" style="14"/>
    <col min="12022" max="12034" width="10.7109375" style="14" customWidth="1"/>
    <col min="12035" max="12277" width="9.140625" style="14"/>
    <col min="12278" max="12290" width="10.7109375" style="14" customWidth="1"/>
    <col min="12291" max="12533" width="9.140625" style="14"/>
    <col min="12534" max="12546" width="10.7109375" style="14" customWidth="1"/>
    <col min="12547" max="12789" width="9.140625" style="14"/>
    <col min="12790" max="12802" width="10.7109375" style="14" customWidth="1"/>
    <col min="12803" max="13045" width="9.140625" style="14"/>
    <col min="13046" max="13058" width="10.7109375" style="14" customWidth="1"/>
    <col min="13059" max="13301" width="9.140625" style="14"/>
    <col min="13302" max="13314" width="10.7109375" style="14" customWidth="1"/>
    <col min="13315" max="13557" width="9.140625" style="14"/>
    <col min="13558" max="13570" width="10.7109375" style="14" customWidth="1"/>
    <col min="13571" max="13813" width="9.140625" style="14"/>
    <col min="13814" max="13826" width="10.7109375" style="14" customWidth="1"/>
    <col min="13827" max="14069" width="9.140625" style="14"/>
    <col min="14070" max="14082" width="10.7109375" style="14" customWidth="1"/>
    <col min="14083" max="14325" width="9.140625" style="14"/>
    <col min="14326" max="14338" width="10.7109375" style="14" customWidth="1"/>
    <col min="14339" max="14581" width="9.140625" style="14"/>
    <col min="14582" max="14594" width="10.7109375" style="14" customWidth="1"/>
    <col min="14595" max="14837" width="9.140625" style="14"/>
    <col min="14838" max="14850" width="10.7109375" style="14" customWidth="1"/>
    <col min="14851" max="15093" width="9.140625" style="14"/>
    <col min="15094" max="15106" width="10.7109375" style="14" customWidth="1"/>
    <col min="15107" max="15349" width="9.140625" style="14"/>
    <col min="15350" max="15362" width="10.7109375" style="14" customWidth="1"/>
    <col min="15363" max="15605" width="9.140625" style="14"/>
    <col min="15606" max="15618" width="10.7109375" style="14" customWidth="1"/>
    <col min="15619" max="15861" width="9.140625" style="14"/>
    <col min="15862" max="15874" width="10.7109375" style="14" customWidth="1"/>
    <col min="15875" max="16117" width="9.140625" style="14"/>
    <col min="16118" max="16130" width="10.7109375" style="14" customWidth="1"/>
    <col min="16131" max="16384" width="9.140625" style="14"/>
  </cols>
  <sheetData>
    <row r="2" spans="1:25" ht="20.100000000000001" customHeight="1" thickBot="1" x14ac:dyDescent="0.3">
      <c r="A2" s="805" t="s">
        <v>728</v>
      </c>
      <c r="B2" s="805"/>
      <c r="C2" s="805"/>
      <c r="D2" s="805"/>
      <c r="E2" s="868"/>
      <c r="F2" s="869"/>
      <c r="G2" s="868"/>
      <c r="H2" s="868"/>
      <c r="I2" s="868"/>
      <c r="J2" s="868"/>
      <c r="K2" s="868"/>
      <c r="L2" s="868"/>
      <c r="M2" s="868"/>
      <c r="N2" s="868"/>
      <c r="O2" s="1964" t="s">
        <v>609</v>
      </c>
      <c r="P2" s="1964"/>
    </row>
    <row r="3" spans="1:25" ht="15" customHeight="1" x14ac:dyDescent="0.25">
      <c r="A3" s="664"/>
      <c r="B3" s="664"/>
      <c r="C3" s="664"/>
      <c r="D3" s="664"/>
      <c r="F3" s="931"/>
    </row>
    <row r="4" spans="1:25" ht="16.5" customHeight="1" x14ac:dyDescent="0.25">
      <c r="A4" s="890"/>
      <c r="B4" s="2115">
        <v>2017</v>
      </c>
      <c r="C4" s="2116"/>
      <c r="D4" s="2116"/>
      <c r="E4" s="2116"/>
      <c r="F4" s="2116"/>
      <c r="G4" s="2116"/>
      <c r="H4" s="2117"/>
      <c r="I4" s="932"/>
      <c r="J4" s="1962" t="s">
        <v>492</v>
      </c>
      <c r="K4" s="1962"/>
      <c r="L4" s="1962"/>
      <c r="M4" s="1962"/>
      <c r="N4" s="1962"/>
      <c r="O4" s="1962"/>
      <c r="P4" s="1962"/>
    </row>
    <row r="5" spans="1:25" ht="27" customHeight="1" x14ac:dyDescent="0.25">
      <c r="A5" s="937"/>
      <c r="B5" s="2013" t="s">
        <v>453</v>
      </c>
      <c r="C5" s="2118" t="s">
        <v>491</v>
      </c>
      <c r="D5" s="2119"/>
      <c r="E5" s="2119"/>
      <c r="F5" s="2120"/>
      <c r="G5" s="2013" t="s">
        <v>452</v>
      </c>
      <c r="H5" s="2013" t="s">
        <v>454</v>
      </c>
      <c r="I5" s="935"/>
      <c r="J5" s="935"/>
      <c r="K5" s="935"/>
      <c r="L5" s="935"/>
      <c r="M5" s="935"/>
      <c r="N5" s="935"/>
      <c r="O5" s="935"/>
    </row>
    <row r="6" spans="1:25" ht="26.25" customHeight="1" x14ac:dyDescent="0.25">
      <c r="A6" s="891"/>
      <c r="B6" s="2013"/>
      <c r="C6" s="2118" t="s">
        <v>455</v>
      </c>
      <c r="D6" s="2120"/>
      <c r="E6" s="1961" t="s">
        <v>456</v>
      </c>
      <c r="F6" s="1963"/>
      <c r="G6" s="2013"/>
      <c r="H6" s="2013"/>
      <c r="I6" s="935"/>
      <c r="J6" s="935"/>
      <c r="K6" s="935"/>
      <c r="L6" s="935"/>
      <c r="M6" s="935"/>
      <c r="N6" s="935"/>
      <c r="O6" s="935"/>
    </row>
    <row r="7" spans="1:25" ht="14.1" customHeight="1" x14ac:dyDescent="0.25">
      <c r="A7" s="245" t="str">
        <f>'12'!A7</f>
        <v>období</v>
      </c>
      <c r="B7" s="2014"/>
      <c r="C7" s="866" t="s">
        <v>425</v>
      </c>
      <c r="D7" s="867" t="s">
        <v>3</v>
      </c>
      <c r="E7" s="866" t="s">
        <v>425</v>
      </c>
      <c r="F7" s="867" t="s">
        <v>3</v>
      </c>
      <c r="G7" s="933" t="s">
        <v>63</v>
      </c>
      <c r="H7" s="933" t="s">
        <v>63</v>
      </c>
      <c r="I7" s="938"/>
      <c r="J7" s="931"/>
      <c r="K7" s="931"/>
      <c r="L7" s="931"/>
      <c r="M7" s="931"/>
      <c r="N7" s="931"/>
      <c r="O7" s="931"/>
      <c r="R7" s="1347">
        <v>2016</v>
      </c>
    </row>
    <row r="8" spans="1:25" ht="12" customHeight="1" x14ac:dyDescent="0.25">
      <c r="A8" s="934" t="str">
        <f>'12'!A8</f>
        <v>leden</v>
      </c>
      <c r="B8" s="865">
        <v>6933</v>
      </c>
      <c r="C8" s="865">
        <v>154957.11020827989</v>
      </c>
      <c r="D8" s="865">
        <v>1653991.5994250006</v>
      </c>
      <c r="E8" s="1340">
        <f>C8/B8</f>
        <v>22.350657753970847</v>
      </c>
      <c r="F8" s="1341">
        <f>D8/B8</f>
        <v>238.56795029929333</v>
      </c>
      <c r="G8" s="997">
        <f>C8/'21'!C8</f>
        <v>0.10643755010969511</v>
      </c>
      <c r="H8" s="995">
        <f>(C8-R8)/R8</f>
        <v>0.29370520485681068</v>
      </c>
      <c r="I8" s="975"/>
      <c r="J8" s="237"/>
      <c r="K8" s="237"/>
      <c r="L8" s="237"/>
      <c r="M8" s="237"/>
      <c r="N8" s="237"/>
      <c r="O8" s="237"/>
      <c r="R8" s="1346">
        <v>119777.75897209193</v>
      </c>
      <c r="U8" s="32"/>
      <c r="W8" s="32"/>
      <c r="X8" s="32"/>
      <c r="Y8" s="270"/>
    </row>
    <row r="9" spans="1:25" ht="12" customHeight="1" x14ac:dyDescent="0.25">
      <c r="A9" s="934" t="str">
        <f>'12'!A9</f>
        <v>únor</v>
      </c>
      <c r="B9" s="404">
        <v>6937</v>
      </c>
      <c r="C9" s="404">
        <v>109808.83595926184</v>
      </c>
      <c r="D9" s="404">
        <v>1171595.0169149998</v>
      </c>
      <c r="E9" s="1342">
        <f t="shared" ref="E9:E26" si="0">C9/B9</f>
        <v>15.82944153946401</v>
      </c>
      <c r="F9" s="1343">
        <f t="shared" ref="F9:F26" si="1">D9/B9</f>
        <v>168.89073330185957</v>
      </c>
      <c r="G9" s="998">
        <f>C9/'21'!C9</f>
        <v>0.10753199470716764</v>
      </c>
      <c r="H9" s="977">
        <f t="shared" ref="H9:H26" si="2">(C9-R9)/R9</f>
        <v>0.17416938676550109</v>
      </c>
      <c r="I9" s="975"/>
      <c r="J9" s="237"/>
      <c r="K9" s="237"/>
      <c r="L9" s="237"/>
      <c r="M9" s="237"/>
      <c r="N9" s="237"/>
      <c r="O9" s="237"/>
      <c r="R9" s="1346">
        <v>93520.438530384097</v>
      </c>
      <c r="U9" s="32"/>
      <c r="W9" s="32"/>
      <c r="X9" s="32"/>
      <c r="Y9" s="270"/>
    </row>
    <row r="10" spans="1:25" ht="12" customHeight="1" x14ac:dyDescent="0.25">
      <c r="A10" s="934" t="str">
        <f>'12'!A10</f>
        <v>březen</v>
      </c>
      <c r="B10" s="405">
        <v>6715</v>
      </c>
      <c r="C10" s="405">
        <v>85544.641094864535</v>
      </c>
      <c r="D10" s="405">
        <v>913118.04043499997</v>
      </c>
      <c r="E10" s="1342">
        <f t="shared" si="0"/>
        <v>12.739335978386379</v>
      </c>
      <c r="F10" s="1343">
        <f t="shared" si="1"/>
        <v>135.98183774162322</v>
      </c>
      <c r="G10" s="998">
        <f>C10/'21'!C10</f>
        <v>0.1064483922742241</v>
      </c>
      <c r="H10" s="977">
        <f t="shared" si="2"/>
        <v>-5.0725321243473065E-2</v>
      </c>
      <c r="I10" s="975"/>
      <c r="J10" s="237"/>
      <c r="K10" s="237"/>
      <c r="L10" s="237"/>
      <c r="M10" s="237"/>
      <c r="N10" s="237"/>
      <c r="O10" s="237"/>
      <c r="R10" s="1346">
        <v>90115.793678307207</v>
      </c>
      <c r="U10" s="32"/>
      <c r="W10" s="32"/>
      <c r="X10" s="32"/>
      <c r="Y10" s="270"/>
    </row>
    <row r="11" spans="1:25" ht="12" customHeight="1" x14ac:dyDescent="0.25">
      <c r="A11" s="934" t="str">
        <f>'12'!A11</f>
        <v>duben</v>
      </c>
      <c r="B11" s="865">
        <v>6717</v>
      </c>
      <c r="C11" s="865">
        <v>71230.817024776989</v>
      </c>
      <c r="D11" s="865">
        <v>761271.19411500031</v>
      </c>
      <c r="E11" s="1340">
        <f t="shared" si="0"/>
        <v>10.60455813976135</v>
      </c>
      <c r="F11" s="1341">
        <f t="shared" si="1"/>
        <v>113.33499986824479</v>
      </c>
      <c r="G11" s="997">
        <f>C11/'21'!C11</f>
        <v>0.10760740097716266</v>
      </c>
      <c r="H11" s="995">
        <f t="shared" si="2"/>
        <v>0.16387523235423934</v>
      </c>
      <c r="I11" s="975"/>
      <c r="J11" s="237"/>
      <c r="K11" s="237"/>
      <c r="L11" s="237"/>
      <c r="M11" s="237"/>
      <c r="N11" s="237"/>
      <c r="O11" s="237"/>
      <c r="R11" s="1346">
        <v>61201.420087524501</v>
      </c>
      <c r="U11" s="32"/>
      <c r="W11" s="32"/>
      <c r="X11" s="32"/>
      <c r="Y11" s="270"/>
    </row>
    <row r="12" spans="1:25" ht="12" customHeight="1" x14ac:dyDescent="0.25">
      <c r="A12" s="934" t="str">
        <f>'12'!A12</f>
        <v>květen</v>
      </c>
      <c r="B12" s="404">
        <v>6721</v>
      </c>
      <c r="C12" s="404">
        <v>47581.306255203388</v>
      </c>
      <c r="D12" s="404">
        <v>508484.2465350001</v>
      </c>
      <c r="E12" s="1342">
        <f t="shared" si="0"/>
        <v>7.0794980293413756</v>
      </c>
      <c r="F12" s="1343">
        <f t="shared" si="1"/>
        <v>75.656040252194629</v>
      </c>
      <c r="G12" s="998">
        <f>C12/'21'!C12</f>
        <v>0.11175987437748108</v>
      </c>
      <c r="H12" s="977">
        <f t="shared" si="2"/>
        <v>0.21562186654760968</v>
      </c>
      <c r="I12" s="975"/>
      <c r="J12" s="237"/>
      <c r="K12" s="237"/>
      <c r="L12" s="237"/>
      <c r="M12" s="237"/>
      <c r="N12" s="237"/>
      <c r="O12" s="237"/>
      <c r="R12" s="1346">
        <v>39141.535344650591</v>
      </c>
      <c r="U12" s="32"/>
      <c r="W12" s="32"/>
      <c r="X12" s="32"/>
      <c r="Y12" s="270"/>
    </row>
    <row r="13" spans="1:25" ht="12" customHeight="1" x14ac:dyDescent="0.25">
      <c r="A13" s="934" t="str">
        <f>'12'!A13</f>
        <v>červen</v>
      </c>
      <c r="B13" s="405">
        <v>6722</v>
      </c>
      <c r="C13" s="405">
        <v>33798.924960847122</v>
      </c>
      <c r="D13" s="405">
        <v>361256.61833500001</v>
      </c>
      <c r="E13" s="1342">
        <f t="shared" si="0"/>
        <v>5.0281054687365545</v>
      </c>
      <c r="F13" s="1343">
        <f t="shared" si="1"/>
        <v>53.742430576465338</v>
      </c>
      <c r="G13" s="998">
        <f>C13/'21'!C13</f>
        <v>9.906678735080611E-2</v>
      </c>
      <c r="H13" s="977">
        <f t="shared" si="2"/>
        <v>0.21609978903863122</v>
      </c>
      <c r="I13" s="975"/>
      <c r="J13" s="237"/>
      <c r="K13" s="237"/>
      <c r="L13" s="237"/>
      <c r="M13" s="237"/>
      <c r="N13" s="237"/>
      <c r="O13" s="237"/>
      <c r="R13" s="1346">
        <v>27792.887775736181</v>
      </c>
      <c r="U13" s="32"/>
      <c r="W13" s="32"/>
      <c r="X13" s="32"/>
      <c r="Y13" s="270"/>
    </row>
    <row r="14" spans="1:25" ht="12" customHeight="1" x14ac:dyDescent="0.25">
      <c r="A14" s="934" t="str">
        <f>'12'!A14</f>
        <v>červenec</v>
      </c>
      <c r="B14" s="865">
        <v>6724</v>
      </c>
      <c r="C14" s="865">
        <v>31091.984708312582</v>
      </c>
      <c r="D14" s="865">
        <v>331889.71228500007</v>
      </c>
      <c r="E14" s="1340">
        <f t="shared" si="0"/>
        <v>4.6240310393088313</v>
      </c>
      <c r="F14" s="1341">
        <f t="shared" si="1"/>
        <v>49.358969703301618</v>
      </c>
      <c r="G14" s="997">
        <f>C14/'21'!C14</f>
        <v>8.9540786706431813E-2</v>
      </c>
      <c r="H14" s="995">
        <f t="shared" si="2"/>
        <v>0.28591303687755554</v>
      </c>
      <c r="I14" s="975"/>
      <c r="J14" s="2114" t="s">
        <v>493</v>
      </c>
      <c r="K14" s="2114"/>
      <c r="L14" s="2114"/>
      <c r="M14" s="2114"/>
      <c r="N14" s="2114"/>
      <c r="O14" s="2114"/>
      <c r="P14" s="2114"/>
      <c r="R14" s="1346">
        <v>24178.917093655033</v>
      </c>
      <c r="U14" s="32"/>
      <c r="W14" s="32"/>
      <c r="X14" s="32"/>
      <c r="Y14" s="270"/>
    </row>
    <row r="15" spans="1:25" ht="12" customHeight="1" x14ac:dyDescent="0.25">
      <c r="A15" s="934" t="str">
        <f>'12'!A15</f>
        <v>srpen</v>
      </c>
      <c r="B15" s="404">
        <v>6744</v>
      </c>
      <c r="C15" s="404">
        <v>33261.335976455557</v>
      </c>
      <c r="D15" s="404">
        <v>354415.46934499999</v>
      </c>
      <c r="E15" s="1342">
        <f t="shared" si="0"/>
        <v>4.9319893203522476</v>
      </c>
      <c r="F15" s="1343">
        <f t="shared" si="1"/>
        <v>52.552708977609726</v>
      </c>
      <c r="G15" s="998">
        <f>C15/'21'!C15</f>
        <v>0.10210604271295769</v>
      </c>
      <c r="H15" s="977">
        <f t="shared" si="2"/>
        <v>0.18764585980248499</v>
      </c>
      <c r="I15" s="975"/>
      <c r="K15" s="437"/>
      <c r="L15" s="981" t="str">
        <f>C6</f>
        <v>Celková spotřeba</v>
      </c>
      <c r="R15" s="1346">
        <v>28006.106114820443</v>
      </c>
      <c r="U15" s="32"/>
      <c r="W15" s="32"/>
      <c r="X15" s="32"/>
      <c r="Y15" s="270"/>
    </row>
    <row r="16" spans="1:25" ht="12" customHeight="1" x14ac:dyDescent="0.25">
      <c r="A16" s="934" t="str">
        <f>'12'!A16</f>
        <v>září</v>
      </c>
      <c r="B16" s="405">
        <v>6765</v>
      </c>
      <c r="C16" s="405">
        <v>47718.72783351937</v>
      </c>
      <c r="D16" s="405">
        <v>509591.77738500008</v>
      </c>
      <c r="E16" s="1342">
        <f t="shared" si="0"/>
        <v>7.0537661246887469</v>
      </c>
      <c r="F16" s="1343">
        <f t="shared" si="1"/>
        <v>75.327683279379173</v>
      </c>
      <c r="G16" s="998">
        <f>C16/'21'!C16</f>
        <v>0.10358936927330399</v>
      </c>
      <c r="H16" s="977">
        <f t="shared" si="2"/>
        <v>0.58643272113216993</v>
      </c>
      <c r="I16" s="975"/>
      <c r="J16" s="237"/>
      <c r="K16" s="982">
        <f>A28</f>
        <v>2008</v>
      </c>
      <c r="L16" s="982">
        <f>C28</f>
        <v>854114.07464562694</v>
      </c>
      <c r="M16" s="980"/>
      <c r="N16" s="980"/>
      <c r="O16" s="980"/>
      <c r="R16" s="1346">
        <v>30079.263493420971</v>
      </c>
      <c r="U16" s="32"/>
      <c r="W16" s="32"/>
      <c r="X16" s="32"/>
      <c r="Y16" s="270"/>
    </row>
    <row r="17" spans="1:25" ht="12" customHeight="1" x14ac:dyDescent="0.25">
      <c r="A17" s="934" t="str">
        <f>'12'!A17</f>
        <v>říjen</v>
      </c>
      <c r="B17" s="865">
        <v>6786</v>
      </c>
      <c r="C17" s="865">
        <v>73600.394507268735</v>
      </c>
      <c r="D17" s="865">
        <v>784252.50605500001</v>
      </c>
      <c r="E17" s="1340">
        <f t="shared" si="0"/>
        <v>10.845917257186668</v>
      </c>
      <c r="F17" s="1341">
        <f t="shared" si="1"/>
        <v>115.56918745284409</v>
      </c>
      <c r="G17" s="997">
        <f>C17/'21'!C17</f>
        <v>0.11196629543600142</v>
      </c>
      <c r="H17" s="995">
        <f t="shared" si="2"/>
        <v>1.3115926397998256E-3</v>
      </c>
      <c r="I17" s="975"/>
      <c r="J17" s="237"/>
      <c r="K17" s="982">
        <f t="shared" ref="K17:K25" si="3">A29</f>
        <v>2009</v>
      </c>
      <c r="L17" s="982">
        <f t="shared" ref="L17:L25" si="4">C29</f>
        <v>821745.27779024339</v>
      </c>
      <c r="M17" s="980"/>
      <c r="N17" s="980"/>
      <c r="O17" s="980"/>
      <c r="R17" s="1346">
        <v>73503.98721863683</v>
      </c>
      <c r="U17" s="32"/>
      <c r="W17" s="32"/>
      <c r="X17" s="32"/>
      <c r="Y17" s="270"/>
    </row>
    <row r="18" spans="1:25" ht="12" customHeight="1" x14ac:dyDescent="0.25">
      <c r="A18" s="934" t="str">
        <f>'12'!A18</f>
        <v>listopad</v>
      </c>
      <c r="B18" s="404">
        <v>6799</v>
      </c>
      <c r="C18" s="404">
        <v>103158.20818096623</v>
      </c>
      <c r="D18" s="404">
        <v>1099509.7277250001</v>
      </c>
      <c r="E18" s="1342">
        <f t="shared" si="0"/>
        <v>15.172555990728965</v>
      </c>
      <c r="F18" s="1343">
        <f t="shared" si="1"/>
        <v>161.71638884027064</v>
      </c>
      <c r="G18" s="998">
        <f>C18/'21'!C18</f>
        <v>0.10892574959891307</v>
      </c>
      <c r="H18" s="977">
        <f t="shared" si="2"/>
        <v>3.2926130405919407E-2</v>
      </c>
      <c r="I18" s="975"/>
      <c r="J18" s="237"/>
      <c r="K18" s="982">
        <f t="shared" si="3"/>
        <v>2010</v>
      </c>
      <c r="L18" s="982">
        <f t="shared" si="4"/>
        <v>881003.7517394172</v>
      </c>
      <c r="M18" s="980"/>
      <c r="N18" s="980"/>
      <c r="O18" s="980"/>
      <c r="R18" s="1346">
        <v>99869.87950476876</v>
      </c>
      <c r="U18" s="32"/>
      <c r="W18" s="32"/>
      <c r="X18" s="32"/>
      <c r="Y18" s="270"/>
    </row>
    <row r="19" spans="1:25" ht="12" customHeight="1" x14ac:dyDescent="0.25">
      <c r="A19" s="245" t="str">
        <f>'12'!A19</f>
        <v>prosinec</v>
      </c>
      <c r="B19" s="405">
        <v>6817</v>
      </c>
      <c r="C19" s="405">
        <v>114058.7132902439</v>
      </c>
      <c r="D19" s="405">
        <v>1215693.5387050002</v>
      </c>
      <c r="E19" s="1342">
        <f t="shared" si="0"/>
        <v>16.731511411213717</v>
      </c>
      <c r="F19" s="1343">
        <f t="shared" si="1"/>
        <v>178.33262999926657</v>
      </c>
      <c r="G19" s="998">
        <f>C19/'21'!C19</f>
        <v>0.10561725849836626</v>
      </c>
      <c r="H19" s="977">
        <f t="shared" si="2"/>
        <v>-2.3188869985976543E-3</v>
      </c>
      <c r="I19" s="976"/>
      <c r="J19" s="237"/>
      <c r="K19" s="982">
        <f t="shared" si="3"/>
        <v>2011</v>
      </c>
      <c r="L19" s="982">
        <f t="shared" si="4"/>
        <v>782883.88973771583</v>
      </c>
      <c r="M19" s="980"/>
      <c r="N19" s="980"/>
      <c r="O19" s="980"/>
      <c r="R19" s="1346">
        <v>114323.81730381979</v>
      </c>
      <c r="U19" s="32"/>
      <c r="W19" s="32"/>
      <c r="X19" s="32"/>
      <c r="Y19" s="270"/>
    </row>
    <row r="20" spans="1:25" ht="12" customHeight="1" x14ac:dyDescent="0.25">
      <c r="A20" s="934" t="str">
        <f>'12'!A20</f>
        <v>I. čtvrtletí</v>
      </c>
      <c r="B20" s="865">
        <f>B10</f>
        <v>6715</v>
      </c>
      <c r="C20" s="865">
        <v>905809.75878540974</v>
      </c>
      <c r="D20" s="865">
        <f t="shared" ref="D20" si="5">SUM(D8:D10)</f>
        <v>3738704.656775</v>
      </c>
      <c r="E20" s="1340">
        <f t="shared" si="0"/>
        <v>134.89348604399251</v>
      </c>
      <c r="F20" s="1341">
        <f t="shared" si="1"/>
        <v>556.76912237900228</v>
      </c>
      <c r="G20" s="997">
        <f>C20/'21'!C20</f>
        <v>0.27610686867492185</v>
      </c>
      <c r="H20" s="995">
        <f t="shared" si="2"/>
        <v>1.9853921872894149</v>
      </c>
      <c r="I20" s="975"/>
      <c r="J20" s="237"/>
      <c r="K20" s="982">
        <f t="shared" si="3"/>
        <v>2012</v>
      </c>
      <c r="L20" s="982">
        <f t="shared" si="4"/>
        <v>801433.25080113055</v>
      </c>
      <c r="M20" s="980"/>
      <c r="N20" s="980"/>
      <c r="O20" s="980"/>
      <c r="R20" s="1346">
        <v>303413.99118078325</v>
      </c>
      <c r="Y20" s="270"/>
    </row>
    <row r="21" spans="1:25" ht="12" customHeight="1" x14ac:dyDescent="0.25">
      <c r="A21" s="934" t="str">
        <f>'12'!A21</f>
        <v>II. čtvrtletí</v>
      </c>
      <c r="B21" s="404">
        <f>B13</f>
        <v>6722</v>
      </c>
      <c r="C21" s="404">
        <f t="shared" ref="C21:D21" si="6">SUM(C11:C13)</f>
        <v>152611.04824082751</v>
      </c>
      <c r="D21" s="404">
        <f t="shared" si="6"/>
        <v>1631012.0589850005</v>
      </c>
      <c r="E21" s="1342">
        <f t="shared" si="0"/>
        <v>22.70322050592495</v>
      </c>
      <c r="F21" s="1343">
        <f t="shared" si="1"/>
        <v>242.63791416022025</v>
      </c>
      <c r="G21" s="998">
        <f>C21/'21'!C21</f>
        <v>0.1068054179964122</v>
      </c>
      <c r="H21" s="977">
        <f t="shared" si="2"/>
        <v>0.19100982535544836</v>
      </c>
      <c r="I21" s="975"/>
      <c r="J21" s="237"/>
      <c r="K21" s="982">
        <f t="shared" si="3"/>
        <v>2013</v>
      </c>
      <c r="L21" s="982">
        <f t="shared" si="4"/>
        <v>819144.45046701445</v>
      </c>
      <c r="M21" s="980"/>
      <c r="N21" s="980"/>
      <c r="O21" s="980"/>
      <c r="R21" s="1346">
        <v>128135.84320791127</v>
      </c>
    </row>
    <row r="22" spans="1:25" ht="12" customHeight="1" x14ac:dyDescent="0.25">
      <c r="A22" s="934" t="str">
        <f>'12'!A22</f>
        <v>III. čtvrtletí</v>
      </c>
      <c r="B22" s="404">
        <f>B16</f>
        <v>6765</v>
      </c>
      <c r="C22" s="404">
        <f t="shared" ref="C22:D22" si="7">SUM(C14:C16)</f>
        <v>112072.04851828751</v>
      </c>
      <c r="D22" s="404">
        <f t="shared" si="7"/>
        <v>1195896.9590150001</v>
      </c>
      <c r="E22" s="1342">
        <f t="shared" si="0"/>
        <v>16.566452109133408</v>
      </c>
      <c r="F22" s="1343">
        <f t="shared" si="1"/>
        <v>176.77708189430896</v>
      </c>
      <c r="G22" s="998">
        <f>C22/'21'!C22</f>
        <v>9.8860015440203286E-2</v>
      </c>
      <c r="H22" s="977">
        <f t="shared" si="2"/>
        <v>0.362341460814051</v>
      </c>
      <c r="I22" s="975"/>
      <c r="J22" s="237"/>
      <c r="K22" s="982">
        <f t="shared" si="3"/>
        <v>2014</v>
      </c>
      <c r="L22" s="982">
        <f t="shared" si="4"/>
        <v>712956.65283609333</v>
      </c>
      <c r="M22" s="980"/>
      <c r="N22" s="980"/>
      <c r="O22" s="980"/>
      <c r="R22" s="1346">
        <v>82264.286701896446</v>
      </c>
    </row>
    <row r="23" spans="1:25" ht="12" customHeight="1" x14ac:dyDescent="0.25">
      <c r="A23" s="245" t="str">
        <f>'12'!A23</f>
        <v>IV. čtvrtletí</v>
      </c>
      <c r="B23" s="405">
        <f>B19</f>
        <v>6817</v>
      </c>
      <c r="C23" s="405">
        <f t="shared" ref="C23:D23" si="8">SUM(C17:C19)</f>
        <v>290817.31597847887</v>
      </c>
      <c r="D23" s="405">
        <f t="shared" si="8"/>
        <v>3099455.7724850001</v>
      </c>
      <c r="E23" s="1342">
        <f t="shared" si="0"/>
        <v>42.660600847657165</v>
      </c>
      <c r="F23" s="1343">
        <f t="shared" si="1"/>
        <v>454.66565534472642</v>
      </c>
      <c r="G23" s="998">
        <f>C23/'21'!C23</f>
        <v>0.10833929305508477</v>
      </c>
      <c r="H23" s="977">
        <f t="shared" si="2"/>
        <v>1.0843437832326434E-2</v>
      </c>
      <c r="I23" s="976"/>
      <c r="J23" s="237"/>
      <c r="K23" s="982">
        <f t="shared" si="3"/>
        <v>2015</v>
      </c>
      <c r="L23" s="982">
        <f t="shared" si="4"/>
        <v>740547.16276384518</v>
      </c>
      <c r="M23" s="980"/>
      <c r="N23" s="980"/>
      <c r="O23" s="980"/>
      <c r="R23" s="1346">
        <v>287697.68402722536</v>
      </c>
    </row>
    <row r="24" spans="1:25" ht="12" customHeight="1" x14ac:dyDescent="0.25">
      <c r="A24" s="934" t="str">
        <f>'12'!A24</f>
        <v>I. pololetí</v>
      </c>
      <c r="B24" s="865">
        <f>B13</f>
        <v>6722</v>
      </c>
      <c r="C24" s="865">
        <f t="shared" ref="C24:D24" si="9">SUM(C8:C13)</f>
        <v>502921.63550323376</v>
      </c>
      <c r="D24" s="865">
        <f t="shared" si="9"/>
        <v>5369716.715760001</v>
      </c>
      <c r="E24" s="1340">
        <f t="shared" si="0"/>
        <v>74.817262050466198</v>
      </c>
      <c r="F24" s="1341">
        <f t="shared" si="1"/>
        <v>798.82724126152948</v>
      </c>
      <c r="G24" s="997">
        <f>C24/'21'!C24</f>
        <v>0.10678832188226921</v>
      </c>
      <c r="H24" s="995">
        <f t="shared" si="2"/>
        <v>0.16538484185873906</v>
      </c>
      <c r="I24" s="975"/>
      <c r="J24" s="237"/>
      <c r="K24" s="982">
        <f t="shared" si="3"/>
        <v>2016</v>
      </c>
      <c r="L24" s="982">
        <f t="shared" si="4"/>
        <v>801511.80511781632</v>
      </c>
      <c r="M24" s="980"/>
      <c r="N24" s="980"/>
      <c r="O24" s="980"/>
      <c r="R24" s="1346">
        <v>431549.83438869449</v>
      </c>
    </row>
    <row r="25" spans="1:25" ht="12" customHeight="1" x14ac:dyDescent="0.25">
      <c r="A25" s="245" t="str">
        <f>'12'!A25</f>
        <v>II. pololetí</v>
      </c>
      <c r="B25" s="405">
        <f>B19</f>
        <v>6817</v>
      </c>
      <c r="C25" s="405">
        <f t="shared" ref="C25:D25" si="10">SUM(C14:C19)</f>
        <v>402889.36449676636</v>
      </c>
      <c r="D25" s="405">
        <f t="shared" si="10"/>
        <v>4295352.7314999998</v>
      </c>
      <c r="E25" s="1342">
        <f t="shared" si="0"/>
        <v>59.100684244794827</v>
      </c>
      <c r="F25" s="1343">
        <f t="shared" si="1"/>
        <v>630.09428362916231</v>
      </c>
      <c r="G25" s="998">
        <f>C25/'21'!C25</f>
        <v>0.10552467102441217</v>
      </c>
      <c r="H25" s="977">
        <f t="shared" si="2"/>
        <v>8.9002103926387785E-2</v>
      </c>
      <c r="I25" s="976"/>
      <c r="J25" s="237"/>
      <c r="K25" s="982">
        <f t="shared" si="3"/>
        <v>2017</v>
      </c>
      <c r="L25" s="982">
        <f t="shared" si="4"/>
        <v>905811.00000000012</v>
      </c>
      <c r="M25" s="980"/>
      <c r="N25" s="980"/>
      <c r="O25" s="980"/>
      <c r="R25" s="1346">
        <v>369961.97072912182</v>
      </c>
    </row>
    <row r="26" spans="1:25" ht="12" customHeight="1" x14ac:dyDescent="0.25">
      <c r="A26" s="985" t="str">
        <f>'12'!A26</f>
        <v>rok</v>
      </c>
      <c r="B26" s="986">
        <f>B19</f>
        <v>6817</v>
      </c>
      <c r="C26" s="986">
        <f t="shared" ref="C26:D26" si="11">SUM(C8:C19)</f>
        <v>905811.00000000012</v>
      </c>
      <c r="D26" s="986">
        <f t="shared" si="11"/>
        <v>9665069.4472600017</v>
      </c>
      <c r="E26" s="1344">
        <f t="shared" si="0"/>
        <v>132.87531172069828</v>
      </c>
      <c r="F26" s="1345">
        <f t="shared" si="1"/>
        <v>1417.7892690714393</v>
      </c>
      <c r="G26" s="1000">
        <f>C26/'21'!C26</f>
        <v>0.10622255432141846</v>
      </c>
      <c r="H26" s="996">
        <f t="shared" si="2"/>
        <v>0.13012808322499078</v>
      </c>
      <c r="I26" s="237"/>
      <c r="J26" s="2114" t="s">
        <v>494</v>
      </c>
      <c r="K26" s="2114"/>
      <c r="L26" s="2114"/>
      <c r="M26" s="2114"/>
      <c r="N26" s="2114"/>
      <c r="O26" s="2114"/>
      <c r="P26" s="2114"/>
      <c r="R26" s="1346">
        <v>801511.80511781632</v>
      </c>
    </row>
    <row r="27" spans="1:25" ht="12" customHeight="1" x14ac:dyDescent="0.25">
      <c r="C27" s="889">
        <v>864400</v>
      </c>
      <c r="D27" s="889">
        <v>9119900</v>
      </c>
      <c r="E27" s="887"/>
      <c r="F27" s="888"/>
      <c r="G27" s="999"/>
      <c r="K27" s="437"/>
      <c r="L27" s="981" t="str">
        <f>B5</f>
        <v>Počet zákazníků ke konci období</v>
      </c>
    </row>
    <row r="28" spans="1:25" ht="12" customHeight="1" x14ac:dyDescent="0.25">
      <c r="A28" s="934">
        <v>2008</v>
      </c>
      <c r="B28" s="404">
        <v>6838</v>
      </c>
      <c r="C28" s="404">
        <v>854114.07464562694</v>
      </c>
      <c r="D28" s="404">
        <v>9013588.2434550002</v>
      </c>
      <c r="E28" s="1342">
        <f t="shared" ref="E28:E36" si="12">C28/B28</f>
        <v>124.90700126435024</v>
      </c>
      <c r="F28" s="1343">
        <f t="shared" ref="F28:F36" si="13">D28/B28</f>
        <v>1318.1614863198304</v>
      </c>
      <c r="G28" s="998">
        <f>C28/'21'!C28</f>
        <v>9.8341324856724879E-2</v>
      </c>
      <c r="H28" s="977">
        <f>(C28-C27)/C27</f>
        <v>-1.1899497170723113E-2</v>
      </c>
      <c r="I28" s="237"/>
      <c r="J28" s="496"/>
      <c r="K28" s="983">
        <f>A28</f>
        <v>2008</v>
      </c>
      <c r="L28" s="984">
        <f>B28</f>
        <v>6838</v>
      </c>
      <c r="M28" s="496"/>
      <c r="N28" s="979"/>
      <c r="P28" s="496"/>
    </row>
    <row r="29" spans="1:25" ht="12" customHeight="1" x14ac:dyDescent="0.25">
      <c r="A29" s="245">
        <v>2009</v>
      </c>
      <c r="B29" s="404">
        <v>6714</v>
      </c>
      <c r="C29" s="404">
        <v>821745.27779024339</v>
      </c>
      <c r="D29" s="404">
        <v>8678136.2961749993</v>
      </c>
      <c r="E29" s="1342">
        <f t="shared" si="12"/>
        <v>122.39280276887747</v>
      </c>
      <c r="F29" s="1343">
        <f t="shared" si="13"/>
        <v>1292.543386382931</v>
      </c>
      <c r="G29" s="998">
        <f>C29/'21'!C29</f>
        <v>0.10068803717425452</v>
      </c>
      <c r="H29" s="978">
        <f>(C29-C28)/C28</f>
        <v>-3.789751019945832E-2</v>
      </c>
      <c r="I29" s="976"/>
      <c r="J29" s="496"/>
      <c r="K29" s="983">
        <f t="shared" ref="K29:L37" si="14">A29</f>
        <v>2009</v>
      </c>
      <c r="L29" s="984">
        <f t="shared" si="14"/>
        <v>6714</v>
      </c>
      <c r="M29" s="496"/>
      <c r="N29" s="979"/>
      <c r="P29" s="496"/>
    </row>
    <row r="30" spans="1:25" ht="12" customHeight="1" x14ac:dyDescent="0.25">
      <c r="A30" s="934">
        <v>2010</v>
      </c>
      <c r="B30" s="865">
        <v>7021</v>
      </c>
      <c r="C30" s="865">
        <v>881003.7517394172</v>
      </c>
      <c r="D30" s="865">
        <v>9332808.2508700006</v>
      </c>
      <c r="E30" s="1340">
        <f t="shared" si="12"/>
        <v>125.48123511457302</v>
      </c>
      <c r="F30" s="1341">
        <f t="shared" si="13"/>
        <v>1329.2705100227888</v>
      </c>
      <c r="G30" s="997">
        <f>C30/'21'!C30</f>
        <v>9.8116062871905871E-2</v>
      </c>
      <c r="H30" s="977">
        <f t="shared" ref="H30:H35" si="15">(C30-C29)/C29</f>
        <v>7.2112947346075262E-2</v>
      </c>
      <c r="I30" s="237"/>
      <c r="J30" s="496"/>
      <c r="K30" s="983">
        <f t="shared" si="14"/>
        <v>2010</v>
      </c>
      <c r="L30" s="984">
        <f t="shared" si="14"/>
        <v>7021</v>
      </c>
      <c r="M30" s="496"/>
      <c r="N30" s="979"/>
      <c r="P30" s="496"/>
    </row>
    <row r="31" spans="1:25" ht="12" customHeight="1" x14ac:dyDescent="0.25">
      <c r="A31" s="245">
        <v>2011</v>
      </c>
      <c r="B31" s="404">
        <v>7033</v>
      </c>
      <c r="C31" s="404">
        <v>782883.88973771583</v>
      </c>
      <c r="D31" s="404">
        <v>8290204.7356210006</v>
      </c>
      <c r="E31" s="1342">
        <f t="shared" si="12"/>
        <v>111.31578127935673</v>
      </c>
      <c r="F31" s="1343">
        <f t="shared" si="13"/>
        <v>1178.7579604181715</v>
      </c>
      <c r="G31" s="998">
        <f>C31/'21'!C31</f>
        <v>9.6822548497323177E-2</v>
      </c>
      <c r="H31" s="978">
        <f t="shared" si="15"/>
        <v>-0.11137280835408203</v>
      </c>
      <c r="I31" s="976"/>
      <c r="J31" s="496"/>
      <c r="K31" s="983">
        <f t="shared" si="14"/>
        <v>2011</v>
      </c>
      <c r="L31" s="984">
        <f t="shared" si="14"/>
        <v>7033</v>
      </c>
      <c r="M31" s="496"/>
      <c r="N31" s="979"/>
      <c r="P31" s="496"/>
    </row>
    <row r="32" spans="1:25" ht="12" customHeight="1" x14ac:dyDescent="0.25">
      <c r="A32" s="934">
        <v>2012</v>
      </c>
      <c r="B32" s="865">
        <v>6939</v>
      </c>
      <c r="C32" s="865">
        <v>801433.25080113055</v>
      </c>
      <c r="D32" s="865">
        <v>8478185.6781380028</v>
      </c>
      <c r="E32" s="1340">
        <f t="shared" si="12"/>
        <v>115.49693771453099</v>
      </c>
      <c r="F32" s="1341">
        <f t="shared" si="13"/>
        <v>1221.8166418991214</v>
      </c>
      <c r="G32" s="997">
        <f>C32/'21'!C32</f>
        <v>9.8236227893323091E-2</v>
      </c>
      <c r="H32" s="977">
        <f t="shared" si="15"/>
        <v>2.3693629804579557E-2</v>
      </c>
      <c r="I32" s="237"/>
      <c r="J32" s="496"/>
      <c r="K32" s="983">
        <f t="shared" si="14"/>
        <v>2012</v>
      </c>
      <c r="L32" s="984">
        <f t="shared" si="14"/>
        <v>6939</v>
      </c>
      <c r="M32" s="496"/>
      <c r="N32" s="979"/>
      <c r="P32" s="496"/>
    </row>
    <row r="33" spans="1:16" ht="12" customHeight="1" x14ac:dyDescent="0.25">
      <c r="A33" s="245">
        <v>2013</v>
      </c>
      <c r="B33" s="404">
        <v>6946</v>
      </c>
      <c r="C33" s="404">
        <v>819144.45046701445</v>
      </c>
      <c r="D33" s="404">
        <v>8704030.6067480016</v>
      </c>
      <c r="E33" s="1342">
        <f t="shared" si="12"/>
        <v>117.93038446113079</v>
      </c>
      <c r="F33" s="1343">
        <f t="shared" si="13"/>
        <v>1253.0997130359922</v>
      </c>
      <c r="G33" s="998">
        <f>C33/'21'!C33</f>
        <v>9.8965217674133646E-2</v>
      </c>
      <c r="H33" s="978">
        <f t="shared" si="15"/>
        <v>2.2099407091207404E-2</v>
      </c>
      <c r="I33" s="976"/>
      <c r="J33" s="496"/>
      <c r="K33" s="983">
        <f t="shared" si="14"/>
        <v>2013</v>
      </c>
      <c r="L33" s="984">
        <f t="shared" si="14"/>
        <v>6946</v>
      </c>
      <c r="M33" s="496"/>
      <c r="N33" s="979"/>
      <c r="P33" s="496"/>
    </row>
    <row r="34" spans="1:16" ht="12" customHeight="1" x14ac:dyDescent="0.25">
      <c r="A34" s="934">
        <v>2014</v>
      </c>
      <c r="B34" s="865">
        <v>6841</v>
      </c>
      <c r="C34" s="865">
        <v>712956.65283609333</v>
      </c>
      <c r="D34" s="865">
        <v>7577965.2374860002</v>
      </c>
      <c r="E34" s="1340">
        <f t="shared" si="12"/>
        <v>104.2181921993997</v>
      </c>
      <c r="F34" s="1341">
        <f t="shared" si="13"/>
        <v>1107.7277061081713</v>
      </c>
      <c r="G34" s="997">
        <f>C34/'21'!C34</f>
        <v>9.7927959837112652E-2</v>
      </c>
      <c r="H34" s="977">
        <f t="shared" si="15"/>
        <v>-0.12963256672297643</v>
      </c>
      <c r="I34" s="237"/>
      <c r="J34" s="496"/>
      <c r="K34" s="983">
        <f t="shared" si="14"/>
        <v>2014</v>
      </c>
      <c r="L34" s="984">
        <f t="shared" si="14"/>
        <v>6841</v>
      </c>
      <c r="M34" s="496"/>
      <c r="N34" s="979"/>
      <c r="P34" s="496"/>
    </row>
    <row r="35" spans="1:16" ht="12" customHeight="1" x14ac:dyDescent="0.25">
      <c r="A35" s="245">
        <v>2015</v>
      </c>
      <c r="B35" s="404">
        <v>6814</v>
      </c>
      <c r="C35" s="404">
        <v>740547.16276384518</v>
      </c>
      <c r="D35" s="404">
        <v>7890518.1577660004</v>
      </c>
      <c r="E35" s="1342">
        <f t="shared" si="12"/>
        <v>108.68024108656371</v>
      </c>
      <c r="F35" s="1343">
        <f t="shared" si="13"/>
        <v>1157.9862280255356</v>
      </c>
      <c r="G35" s="998">
        <f>C35/'21'!C35</f>
        <v>9.7343525621441163E-2</v>
      </c>
      <c r="H35" s="978">
        <f t="shared" si="15"/>
        <v>3.8698720066638922E-2</v>
      </c>
      <c r="I35" s="976"/>
      <c r="J35" s="496"/>
      <c r="K35" s="983">
        <f t="shared" si="14"/>
        <v>2015</v>
      </c>
      <c r="L35" s="984">
        <f t="shared" si="14"/>
        <v>6814</v>
      </c>
      <c r="M35" s="496"/>
      <c r="N35" s="979"/>
      <c r="P35" s="496"/>
    </row>
    <row r="36" spans="1:16" ht="12" customHeight="1" x14ac:dyDescent="0.25">
      <c r="A36" s="934">
        <v>2016</v>
      </c>
      <c r="B36" s="865">
        <v>6823</v>
      </c>
      <c r="C36" s="865">
        <v>801511.80511781632</v>
      </c>
      <c r="D36" s="865">
        <v>8566822.965175001</v>
      </c>
      <c r="E36" s="1340">
        <f t="shared" si="12"/>
        <v>117.47205116778782</v>
      </c>
      <c r="F36" s="1341">
        <f t="shared" si="13"/>
        <v>1255.5800916275832</v>
      </c>
      <c r="G36" s="997">
        <f>C36/'21'!C36</f>
        <v>9.7092522355594138E-2</v>
      </c>
      <c r="H36" s="977">
        <f>(C36-C35)/C35</f>
        <v>8.2323780873646127E-2</v>
      </c>
      <c r="I36" s="237"/>
      <c r="J36" s="496"/>
      <c r="K36" s="983">
        <f t="shared" si="14"/>
        <v>2016</v>
      </c>
      <c r="L36" s="984">
        <f t="shared" si="14"/>
        <v>6823</v>
      </c>
      <c r="M36" s="496"/>
      <c r="N36" s="979"/>
      <c r="P36" s="496"/>
    </row>
    <row r="37" spans="1:16" ht="12" customHeight="1" x14ac:dyDescent="0.25">
      <c r="A37" s="934">
        <v>2017</v>
      </c>
      <c r="B37" s="404">
        <f>B26</f>
        <v>6817</v>
      </c>
      <c r="C37" s="404">
        <f t="shared" ref="C37:F37" si="16">C26</f>
        <v>905811.00000000012</v>
      </c>
      <c r="D37" s="404">
        <f t="shared" si="16"/>
        <v>9665069.4472600017</v>
      </c>
      <c r="E37" s="404">
        <f t="shared" si="16"/>
        <v>132.87531172069828</v>
      </c>
      <c r="F37" s="404">
        <f t="shared" si="16"/>
        <v>1417.7892690714393</v>
      </c>
      <c r="G37" s="998">
        <f>C37/'21'!C37</f>
        <v>0.10622255432141846</v>
      </c>
      <c r="H37" s="977">
        <f>(C37-C36)/C36</f>
        <v>0.13012808322499078</v>
      </c>
      <c r="I37" s="237"/>
      <c r="J37" s="496"/>
      <c r="K37" s="983">
        <f t="shared" si="14"/>
        <v>2017</v>
      </c>
      <c r="L37" s="984">
        <f t="shared" si="14"/>
        <v>6817</v>
      </c>
      <c r="M37" s="496"/>
      <c r="N37" s="979"/>
      <c r="P37" s="496"/>
    </row>
    <row r="38" spans="1:16" ht="12" customHeight="1" x14ac:dyDescent="0.25">
      <c r="A38" s="861"/>
      <c r="C38" s="862"/>
      <c r="D38" s="225"/>
    </row>
    <row r="39" spans="1:16" ht="14.1" customHeight="1" x14ac:dyDescent="0.25">
      <c r="A39" s="861"/>
      <c r="C39" s="862"/>
      <c r="D39" s="225"/>
    </row>
    <row r="40" spans="1:16" ht="14.1" customHeight="1" x14ac:dyDescent="0.25">
      <c r="C40" s="862"/>
      <c r="D40" s="225"/>
    </row>
    <row r="41" spans="1:16" ht="14.1" customHeight="1" x14ac:dyDescent="0.25">
      <c r="C41" s="862"/>
      <c r="D41" s="437"/>
    </row>
    <row r="42" spans="1:16" ht="14.1" customHeight="1" x14ac:dyDescent="0.25"/>
    <row r="43" spans="1:16" ht="14.1" customHeight="1" x14ac:dyDescent="0.25"/>
    <row r="44" spans="1:16" ht="14.1" customHeight="1" x14ac:dyDescent="0.25"/>
    <row r="45" spans="1:16" ht="14.1" customHeight="1" x14ac:dyDescent="0.25"/>
    <row r="46" spans="1:16" ht="14.1" customHeight="1" x14ac:dyDescent="0.25"/>
    <row r="47" spans="1:16" ht="14.1" customHeight="1" x14ac:dyDescent="0.25"/>
    <row r="48" spans="1:16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1"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2"/>
  <sheetViews>
    <sheetView view="pageBreakPreview" zoomScaleNormal="100" zoomScaleSheetLayoutView="100" workbookViewId="0"/>
  </sheetViews>
  <sheetFormatPr defaultRowHeight="12.75" x14ac:dyDescent="0.25"/>
  <cols>
    <col min="1" max="1" width="8.42578125" style="14" customWidth="1"/>
    <col min="2" max="8" width="9.7109375" style="14" customWidth="1"/>
    <col min="9" max="9" width="1.7109375" style="14" customWidth="1"/>
    <col min="10" max="15" width="9.7109375" style="14" customWidth="1"/>
    <col min="16" max="16" width="9.5703125" style="14" customWidth="1"/>
    <col min="17" max="245" width="9.140625" style="14"/>
    <col min="246" max="258" width="10.7109375" style="14" customWidth="1"/>
    <col min="259" max="501" width="9.140625" style="14"/>
    <col min="502" max="514" width="10.7109375" style="14" customWidth="1"/>
    <col min="515" max="757" width="9.140625" style="14"/>
    <col min="758" max="770" width="10.7109375" style="14" customWidth="1"/>
    <col min="771" max="1013" width="9.140625" style="14"/>
    <col min="1014" max="1026" width="10.7109375" style="14" customWidth="1"/>
    <col min="1027" max="1269" width="9.140625" style="14"/>
    <col min="1270" max="1282" width="10.7109375" style="14" customWidth="1"/>
    <col min="1283" max="1525" width="9.140625" style="14"/>
    <col min="1526" max="1538" width="10.7109375" style="14" customWidth="1"/>
    <col min="1539" max="1781" width="9.140625" style="14"/>
    <col min="1782" max="1794" width="10.7109375" style="14" customWidth="1"/>
    <col min="1795" max="2037" width="9.140625" style="14"/>
    <col min="2038" max="2050" width="10.7109375" style="14" customWidth="1"/>
    <col min="2051" max="2293" width="9.140625" style="14"/>
    <col min="2294" max="2306" width="10.7109375" style="14" customWidth="1"/>
    <col min="2307" max="2549" width="9.140625" style="14"/>
    <col min="2550" max="2562" width="10.7109375" style="14" customWidth="1"/>
    <col min="2563" max="2805" width="9.140625" style="14"/>
    <col min="2806" max="2818" width="10.7109375" style="14" customWidth="1"/>
    <col min="2819" max="3061" width="9.140625" style="14"/>
    <col min="3062" max="3074" width="10.7109375" style="14" customWidth="1"/>
    <col min="3075" max="3317" width="9.140625" style="14"/>
    <col min="3318" max="3330" width="10.7109375" style="14" customWidth="1"/>
    <col min="3331" max="3573" width="9.140625" style="14"/>
    <col min="3574" max="3586" width="10.7109375" style="14" customWidth="1"/>
    <col min="3587" max="3829" width="9.140625" style="14"/>
    <col min="3830" max="3842" width="10.7109375" style="14" customWidth="1"/>
    <col min="3843" max="4085" width="9.140625" style="14"/>
    <col min="4086" max="4098" width="10.7109375" style="14" customWidth="1"/>
    <col min="4099" max="4341" width="9.140625" style="14"/>
    <col min="4342" max="4354" width="10.7109375" style="14" customWidth="1"/>
    <col min="4355" max="4597" width="9.140625" style="14"/>
    <col min="4598" max="4610" width="10.7109375" style="14" customWidth="1"/>
    <col min="4611" max="4853" width="9.140625" style="14"/>
    <col min="4854" max="4866" width="10.7109375" style="14" customWidth="1"/>
    <col min="4867" max="5109" width="9.140625" style="14"/>
    <col min="5110" max="5122" width="10.7109375" style="14" customWidth="1"/>
    <col min="5123" max="5365" width="9.140625" style="14"/>
    <col min="5366" max="5378" width="10.7109375" style="14" customWidth="1"/>
    <col min="5379" max="5621" width="9.140625" style="14"/>
    <col min="5622" max="5634" width="10.7109375" style="14" customWidth="1"/>
    <col min="5635" max="5877" width="9.140625" style="14"/>
    <col min="5878" max="5890" width="10.7109375" style="14" customWidth="1"/>
    <col min="5891" max="6133" width="9.140625" style="14"/>
    <col min="6134" max="6146" width="10.7109375" style="14" customWidth="1"/>
    <col min="6147" max="6389" width="9.140625" style="14"/>
    <col min="6390" max="6402" width="10.7109375" style="14" customWidth="1"/>
    <col min="6403" max="6645" width="9.140625" style="14"/>
    <col min="6646" max="6658" width="10.7109375" style="14" customWidth="1"/>
    <col min="6659" max="6901" width="9.140625" style="14"/>
    <col min="6902" max="6914" width="10.7109375" style="14" customWidth="1"/>
    <col min="6915" max="7157" width="9.140625" style="14"/>
    <col min="7158" max="7170" width="10.7109375" style="14" customWidth="1"/>
    <col min="7171" max="7413" width="9.140625" style="14"/>
    <col min="7414" max="7426" width="10.7109375" style="14" customWidth="1"/>
    <col min="7427" max="7669" width="9.140625" style="14"/>
    <col min="7670" max="7682" width="10.7109375" style="14" customWidth="1"/>
    <col min="7683" max="7925" width="9.140625" style="14"/>
    <col min="7926" max="7938" width="10.7109375" style="14" customWidth="1"/>
    <col min="7939" max="8181" width="9.140625" style="14"/>
    <col min="8182" max="8194" width="10.7109375" style="14" customWidth="1"/>
    <col min="8195" max="8437" width="9.140625" style="14"/>
    <col min="8438" max="8450" width="10.7109375" style="14" customWidth="1"/>
    <col min="8451" max="8693" width="9.140625" style="14"/>
    <col min="8694" max="8706" width="10.7109375" style="14" customWidth="1"/>
    <col min="8707" max="8949" width="9.140625" style="14"/>
    <col min="8950" max="8962" width="10.7109375" style="14" customWidth="1"/>
    <col min="8963" max="9205" width="9.140625" style="14"/>
    <col min="9206" max="9218" width="10.7109375" style="14" customWidth="1"/>
    <col min="9219" max="9461" width="9.140625" style="14"/>
    <col min="9462" max="9474" width="10.7109375" style="14" customWidth="1"/>
    <col min="9475" max="9717" width="9.140625" style="14"/>
    <col min="9718" max="9730" width="10.7109375" style="14" customWidth="1"/>
    <col min="9731" max="9973" width="9.140625" style="14"/>
    <col min="9974" max="9986" width="10.7109375" style="14" customWidth="1"/>
    <col min="9987" max="10229" width="9.140625" style="14"/>
    <col min="10230" max="10242" width="10.7109375" style="14" customWidth="1"/>
    <col min="10243" max="10485" width="9.140625" style="14"/>
    <col min="10486" max="10498" width="10.7109375" style="14" customWidth="1"/>
    <col min="10499" max="10741" width="9.140625" style="14"/>
    <col min="10742" max="10754" width="10.7109375" style="14" customWidth="1"/>
    <col min="10755" max="10997" width="9.140625" style="14"/>
    <col min="10998" max="11010" width="10.7109375" style="14" customWidth="1"/>
    <col min="11011" max="11253" width="9.140625" style="14"/>
    <col min="11254" max="11266" width="10.7109375" style="14" customWidth="1"/>
    <col min="11267" max="11509" width="9.140625" style="14"/>
    <col min="11510" max="11522" width="10.7109375" style="14" customWidth="1"/>
    <col min="11523" max="11765" width="9.140625" style="14"/>
    <col min="11766" max="11778" width="10.7109375" style="14" customWidth="1"/>
    <col min="11779" max="12021" width="9.140625" style="14"/>
    <col min="12022" max="12034" width="10.7109375" style="14" customWidth="1"/>
    <col min="12035" max="12277" width="9.140625" style="14"/>
    <col min="12278" max="12290" width="10.7109375" style="14" customWidth="1"/>
    <col min="12291" max="12533" width="9.140625" style="14"/>
    <col min="12534" max="12546" width="10.7109375" style="14" customWidth="1"/>
    <col min="12547" max="12789" width="9.140625" style="14"/>
    <col min="12790" max="12802" width="10.7109375" style="14" customWidth="1"/>
    <col min="12803" max="13045" width="9.140625" style="14"/>
    <col min="13046" max="13058" width="10.7109375" style="14" customWidth="1"/>
    <col min="13059" max="13301" width="9.140625" style="14"/>
    <col min="13302" max="13314" width="10.7109375" style="14" customWidth="1"/>
    <col min="13315" max="13557" width="9.140625" style="14"/>
    <col min="13558" max="13570" width="10.7109375" style="14" customWidth="1"/>
    <col min="13571" max="13813" width="9.140625" style="14"/>
    <col min="13814" max="13826" width="10.7109375" style="14" customWidth="1"/>
    <col min="13827" max="14069" width="9.140625" style="14"/>
    <col min="14070" max="14082" width="10.7109375" style="14" customWidth="1"/>
    <col min="14083" max="14325" width="9.140625" style="14"/>
    <col min="14326" max="14338" width="10.7109375" style="14" customWidth="1"/>
    <col min="14339" max="14581" width="9.140625" style="14"/>
    <col min="14582" max="14594" width="10.7109375" style="14" customWidth="1"/>
    <col min="14595" max="14837" width="9.140625" style="14"/>
    <col min="14838" max="14850" width="10.7109375" style="14" customWidth="1"/>
    <col min="14851" max="15093" width="9.140625" style="14"/>
    <col min="15094" max="15106" width="10.7109375" style="14" customWidth="1"/>
    <col min="15107" max="15349" width="9.140625" style="14"/>
    <col min="15350" max="15362" width="10.7109375" style="14" customWidth="1"/>
    <col min="15363" max="15605" width="9.140625" style="14"/>
    <col min="15606" max="15618" width="10.7109375" style="14" customWidth="1"/>
    <col min="15619" max="15861" width="9.140625" style="14"/>
    <col min="15862" max="15874" width="10.7109375" style="14" customWidth="1"/>
    <col min="15875" max="16117" width="9.140625" style="14"/>
    <col min="16118" max="16130" width="10.7109375" style="14" customWidth="1"/>
    <col min="16131" max="16384" width="9.140625" style="14"/>
  </cols>
  <sheetData>
    <row r="2" spans="1:21" ht="20.100000000000001" customHeight="1" thickBot="1" x14ac:dyDescent="0.3">
      <c r="A2" s="805" t="s">
        <v>495</v>
      </c>
      <c r="B2" s="805"/>
      <c r="C2" s="805"/>
      <c r="D2" s="805"/>
      <c r="E2" s="868"/>
      <c r="F2" s="869"/>
      <c r="G2" s="868"/>
      <c r="H2" s="868"/>
      <c r="I2" s="868"/>
      <c r="J2" s="868"/>
      <c r="K2" s="868"/>
      <c r="L2" s="868"/>
      <c r="M2" s="868"/>
      <c r="N2" s="868"/>
      <c r="O2" s="1964" t="s">
        <v>610</v>
      </c>
      <c r="P2" s="1964"/>
    </row>
    <row r="3" spans="1:21" ht="15" customHeight="1" x14ac:dyDescent="0.25">
      <c r="A3" s="664"/>
      <c r="B3" s="664"/>
      <c r="C3" s="664"/>
      <c r="D3" s="664"/>
      <c r="F3" s="931"/>
    </row>
    <row r="4" spans="1:21" ht="16.5" customHeight="1" x14ac:dyDescent="0.25">
      <c r="A4" s="890"/>
      <c r="B4" s="2115">
        <v>2017</v>
      </c>
      <c r="C4" s="2116"/>
      <c r="D4" s="2116"/>
      <c r="E4" s="2116"/>
      <c r="F4" s="2116"/>
      <c r="G4" s="2116"/>
      <c r="H4" s="2117"/>
      <c r="I4" s="932"/>
      <c r="J4" s="1962" t="s">
        <v>497</v>
      </c>
      <c r="K4" s="1962"/>
      <c r="L4" s="1962"/>
      <c r="M4" s="1962"/>
      <c r="N4" s="1962"/>
      <c r="O4" s="1962"/>
      <c r="P4" s="1962"/>
    </row>
    <row r="5" spans="1:21" ht="27" customHeight="1" x14ac:dyDescent="0.25">
      <c r="A5" s="937"/>
      <c r="B5" s="2013" t="s">
        <v>453</v>
      </c>
      <c r="C5" s="2118" t="s">
        <v>496</v>
      </c>
      <c r="D5" s="2119"/>
      <c r="E5" s="2119"/>
      <c r="F5" s="2120"/>
      <c r="G5" s="2013" t="s">
        <v>452</v>
      </c>
      <c r="H5" s="2013" t="s">
        <v>454</v>
      </c>
      <c r="I5" s="935"/>
      <c r="J5" s="935"/>
      <c r="K5" s="935"/>
      <c r="L5" s="935"/>
      <c r="M5" s="935"/>
      <c r="N5" s="935"/>
      <c r="O5" s="935"/>
    </row>
    <row r="6" spans="1:21" ht="26.25" customHeight="1" x14ac:dyDescent="0.25">
      <c r="A6" s="891"/>
      <c r="B6" s="2013"/>
      <c r="C6" s="2118" t="s">
        <v>455</v>
      </c>
      <c r="D6" s="2120"/>
      <c r="E6" s="1961" t="s">
        <v>456</v>
      </c>
      <c r="F6" s="1963"/>
      <c r="G6" s="2013"/>
      <c r="H6" s="2013"/>
      <c r="I6" s="935"/>
      <c r="J6" s="935"/>
      <c r="K6" s="935"/>
      <c r="L6" s="935"/>
      <c r="M6" s="935"/>
      <c r="N6" s="935"/>
      <c r="O6" s="935"/>
    </row>
    <row r="7" spans="1:21" ht="14.1" customHeight="1" x14ac:dyDescent="0.25">
      <c r="A7" s="245" t="str">
        <f>'12'!A7</f>
        <v>období</v>
      </c>
      <c r="B7" s="2014"/>
      <c r="C7" s="866" t="s">
        <v>425</v>
      </c>
      <c r="D7" s="867" t="s">
        <v>3</v>
      </c>
      <c r="E7" s="866" t="s">
        <v>425</v>
      </c>
      <c r="F7" s="867" t="s">
        <v>3</v>
      </c>
      <c r="G7" s="933" t="s">
        <v>63</v>
      </c>
      <c r="H7" s="933" t="s">
        <v>63</v>
      </c>
      <c r="I7" s="938"/>
      <c r="J7" s="931"/>
      <c r="K7" s="931"/>
      <c r="L7" s="931"/>
      <c r="M7" s="931"/>
      <c r="N7" s="931"/>
      <c r="O7" s="931"/>
      <c r="R7" s="1347">
        <v>2016</v>
      </c>
    </row>
    <row r="8" spans="1:21" ht="12" customHeight="1" x14ac:dyDescent="0.25">
      <c r="A8" s="934" t="str">
        <f>'12'!A8</f>
        <v>leden</v>
      </c>
      <c r="B8" s="865">
        <v>200817</v>
      </c>
      <c r="C8" s="865">
        <v>267889.51870230504</v>
      </c>
      <c r="D8" s="865">
        <v>2860041.33789015</v>
      </c>
      <c r="E8" s="1334">
        <f>C8/B8</f>
        <v>1.3339982108203241</v>
      </c>
      <c r="F8" s="1335">
        <f>D8/B8</f>
        <v>14.24202800505012</v>
      </c>
      <c r="G8" s="997">
        <f>C8/'21'!C8</f>
        <v>0.18400900760483543</v>
      </c>
      <c r="H8" s="995">
        <f>(C8-R8)/R8</f>
        <v>0.29587385298002145</v>
      </c>
      <c r="I8" s="975"/>
      <c r="J8" s="237"/>
      <c r="K8" s="237"/>
      <c r="L8" s="237"/>
      <c r="M8" s="237"/>
      <c r="N8" s="237"/>
      <c r="O8" s="237"/>
      <c r="R8" s="1346">
        <v>206724.99725668522</v>
      </c>
      <c r="U8" s="32"/>
    </row>
    <row r="9" spans="1:21" ht="12" customHeight="1" x14ac:dyDescent="0.25">
      <c r="A9" s="934" t="str">
        <f>'12'!A9</f>
        <v>únor</v>
      </c>
      <c r="B9" s="404">
        <v>200830</v>
      </c>
      <c r="C9" s="404">
        <v>175912.66250368368</v>
      </c>
      <c r="D9" s="404">
        <v>1877078.7566253718</v>
      </c>
      <c r="E9" s="1336">
        <f t="shared" ref="E9:E26" si="0">C9/B9</f>
        <v>0.8759282104450713</v>
      </c>
      <c r="F9" s="1337">
        <f t="shared" ref="F9:F26" si="1">D9/B9</f>
        <v>9.3466053708378816</v>
      </c>
      <c r="G9" s="998">
        <f>C9/'21'!C9</f>
        <v>0.17226518547457917</v>
      </c>
      <c r="H9" s="977">
        <f t="shared" ref="H9:H26" si="2">(C9-R9)/R9</f>
        <v>0.19742776350448635</v>
      </c>
      <c r="I9" s="975"/>
      <c r="J9" s="237"/>
      <c r="K9" s="237"/>
      <c r="L9" s="237"/>
      <c r="M9" s="237"/>
      <c r="N9" s="237"/>
      <c r="O9" s="237"/>
      <c r="R9" s="1346">
        <v>146908.78887661986</v>
      </c>
      <c r="U9" s="32"/>
    </row>
    <row r="10" spans="1:21" ht="12" customHeight="1" x14ac:dyDescent="0.25">
      <c r="A10" s="934" t="str">
        <f>'12'!A10</f>
        <v>březen</v>
      </c>
      <c r="B10" s="405">
        <v>200891</v>
      </c>
      <c r="C10" s="405">
        <v>128634.64471169355</v>
      </c>
      <c r="D10" s="405">
        <v>1373115.3065416669</v>
      </c>
      <c r="E10" s="1336">
        <f t="shared" si="0"/>
        <v>0.64032059530637786</v>
      </c>
      <c r="F10" s="1337">
        <f t="shared" si="1"/>
        <v>6.8351260461726353</v>
      </c>
      <c r="G10" s="998">
        <f>C10/'21'!C10</f>
        <v>0.16006790074834767</v>
      </c>
      <c r="H10" s="977">
        <f t="shared" si="2"/>
        <v>-0.13762755321068956</v>
      </c>
      <c r="I10" s="975"/>
      <c r="J10" s="237"/>
      <c r="K10" s="237"/>
      <c r="L10" s="237"/>
      <c r="M10" s="237"/>
      <c r="N10" s="237"/>
      <c r="O10" s="237"/>
      <c r="R10" s="1346">
        <v>149163.67654209246</v>
      </c>
      <c r="U10" s="32"/>
    </row>
    <row r="11" spans="1:21" ht="12" customHeight="1" x14ac:dyDescent="0.25">
      <c r="A11" s="934" t="str">
        <f>'12'!A11</f>
        <v>duben</v>
      </c>
      <c r="B11" s="865">
        <v>200862</v>
      </c>
      <c r="C11" s="865">
        <v>98046.197160189899</v>
      </c>
      <c r="D11" s="865">
        <v>1047895.1928856667</v>
      </c>
      <c r="E11" s="1334">
        <f t="shared" si="0"/>
        <v>0.48812715775104248</v>
      </c>
      <c r="F11" s="1335">
        <f t="shared" si="1"/>
        <v>5.216990734363228</v>
      </c>
      <c r="G11" s="997">
        <f>C11/'21'!C11</f>
        <v>0.14811702143515507</v>
      </c>
      <c r="H11" s="995">
        <f t="shared" si="2"/>
        <v>0.14322430881676623</v>
      </c>
      <c r="I11" s="975"/>
      <c r="J11" s="237"/>
      <c r="K11" s="237"/>
      <c r="L11" s="237"/>
      <c r="M11" s="237"/>
      <c r="N11" s="237"/>
      <c r="O11" s="237"/>
      <c r="R11" s="1346">
        <v>85762.869459684094</v>
      </c>
      <c r="U11" s="32"/>
    </row>
    <row r="12" spans="1:21" ht="12" customHeight="1" x14ac:dyDescent="0.25">
      <c r="A12" s="934" t="str">
        <f>'12'!A12</f>
        <v>květen</v>
      </c>
      <c r="B12" s="404">
        <v>201091</v>
      </c>
      <c r="C12" s="404">
        <v>41637.689792489073</v>
      </c>
      <c r="D12" s="404">
        <v>444968.49322166678</v>
      </c>
      <c r="E12" s="1336">
        <f t="shared" si="0"/>
        <v>0.20705894243148162</v>
      </c>
      <c r="F12" s="1337">
        <f t="shared" si="1"/>
        <v>2.2127717959613649</v>
      </c>
      <c r="G12" s="998">
        <f>C12/'21'!C12</f>
        <v>9.7799395325936789E-2</v>
      </c>
      <c r="H12" s="977">
        <f t="shared" si="2"/>
        <v>4.9029087072456103E-2</v>
      </c>
      <c r="I12" s="975"/>
      <c r="J12" s="237"/>
      <c r="K12" s="237"/>
      <c r="L12" s="237"/>
      <c r="M12" s="237"/>
      <c r="N12" s="237"/>
      <c r="O12" s="237"/>
      <c r="R12" s="1346">
        <v>39691.644688983892</v>
      </c>
      <c r="U12" s="32"/>
    </row>
    <row r="13" spans="1:21" ht="12" customHeight="1" x14ac:dyDescent="0.25">
      <c r="A13" s="934" t="str">
        <f>'12'!A13</f>
        <v>červen</v>
      </c>
      <c r="B13" s="405">
        <v>201390</v>
      </c>
      <c r="C13" s="405">
        <v>14236.636932266738</v>
      </c>
      <c r="D13" s="405">
        <v>152157.22912766668</v>
      </c>
      <c r="E13" s="1336">
        <f t="shared" si="0"/>
        <v>7.0691876122283823E-2</v>
      </c>
      <c r="F13" s="1337">
        <f t="shared" si="1"/>
        <v>0.75553517616399368</v>
      </c>
      <c r="G13" s="998">
        <f>C13/'21'!C13</f>
        <v>4.1728483529972979E-2</v>
      </c>
      <c r="H13" s="977">
        <f t="shared" si="2"/>
        <v>-0.13999323799564853</v>
      </c>
      <c r="I13" s="975"/>
      <c r="J13" s="237"/>
      <c r="K13" s="237"/>
      <c r="L13" s="237"/>
      <c r="M13" s="237"/>
      <c r="N13" s="237"/>
      <c r="O13" s="237"/>
      <c r="R13" s="1346">
        <v>16554.098829509789</v>
      </c>
      <c r="U13" s="32"/>
    </row>
    <row r="14" spans="1:21" ht="12" customHeight="1" x14ac:dyDescent="0.25">
      <c r="A14" s="934" t="str">
        <f>'12'!A14</f>
        <v>červenec</v>
      </c>
      <c r="B14" s="865">
        <v>201388</v>
      </c>
      <c r="C14" s="865">
        <v>13460.633170915975</v>
      </c>
      <c r="D14" s="865">
        <v>143683.91457916485</v>
      </c>
      <c r="E14" s="1334">
        <f t="shared" si="0"/>
        <v>6.6839301104911791E-2</v>
      </c>
      <c r="F14" s="1335">
        <f t="shared" si="1"/>
        <v>0.71346810425231322</v>
      </c>
      <c r="G14" s="997">
        <f>C14/'21'!C14</f>
        <v>3.8764835857142063E-2</v>
      </c>
      <c r="H14" s="995">
        <f t="shared" si="2"/>
        <v>-9.0214705263947537E-2</v>
      </c>
      <c r="I14" s="975"/>
      <c r="J14" s="2114" t="s">
        <v>498</v>
      </c>
      <c r="K14" s="2114"/>
      <c r="L14" s="2114"/>
      <c r="M14" s="2114"/>
      <c r="N14" s="2114"/>
      <c r="O14" s="2114"/>
      <c r="P14" s="2114"/>
      <c r="R14" s="1346">
        <v>14795.395406804397</v>
      </c>
      <c r="U14" s="32"/>
    </row>
    <row r="15" spans="1:21" ht="12" customHeight="1" x14ac:dyDescent="0.25">
      <c r="A15" s="934" t="str">
        <f>'12'!A15</f>
        <v>srpen</v>
      </c>
      <c r="B15" s="404">
        <v>201592</v>
      </c>
      <c r="C15" s="404">
        <v>13061.22419555239</v>
      </c>
      <c r="D15" s="404">
        <v>139177.54533783719</v>
      </c>
      <c r="E15" s="1336">
        <f t="shared" si="0"/>
        <v>6.4790389477520888E-2</v>
      </c>
      <c r="F15" s="1337">
        <f t="shared" si="1"/>
        <v>0.69039220473945984</v>
      </c>
      <c r="G15" s="998">
        <f>C15/'21'!C15</f>
        <v>4.009550056974906E-2</v>
      </c>
      <c r="H15" s="977">
        <f t="shared" si="2"/>
        <v>-0.20647970373960556</v>
      </c>
      <c r="I15" s="975"/>
      <c r="K15" s="437"/>
      <c r="L15" s="981" t="str">
        <f>C6</f>
        <v>Celková spotřeba</v>
      </c>
      <c r="R15" s="1346">
        <v>16459.848925233207</v>
      </c>
      <c r="U15" s="32"/>
    </row>
    <row r="16" spans="1:21" ht="12" customHeight="1" x14ac:dyDescent="0.25">
      <c r="A16" s="934" t="str">
        <f>'12'!A16</f>
        <v>září</v>
      </c>
      <c r="B16" s="405">
        <v>201914</v>
      </c>
      <c r="C16" s="405">
        <v>42685.793910189153</v>
      </c>
      <c r="D16" s="405">
        <v>455847.90585356019</v>
      </c>
      <c r="E16" s="1336">
        <f t="shared" si="0"/>
        <v>0.21140581589285118</v>
      </c>
      <c r="F16" s="1337">
        <f t="shared" si="1"/>
        <v>2.2576339721542844</v>
      </c>
      <c r="G16" s="998">
        <f>C16/'21'!C16</f>
        <v>9.2663712316754299E-2</v>
      </c>
      <c r="H16" s="977">
        <f t="shared" si="2"/>
        <v>1.0929822035372851</v>
      </c>
      <c r="I16" s="975"/>
      <c r="J16" s="237"/>
      <c r="K16" s="982">
        <f>A28</f>
        <v>2008</v>
      </c>
      <c r="L16" s="982">
        <f>C28</f>
        <v>1157882.1776650411</v>
      </c>
      <c r="M16" s="980"/>
      <c r="N16" s="980"/>
      <c r="O16" s="980"/>
      <c r="R16" s="1346">
        <v>20394.723776459829</v>
      </c>
      <c r="U16" s="32"/>
    </row>
    <row r="17" spans="1:21" ht="12" customHeight="1" x14ac:dyDescent="0.25">
      <c r="A17" s="934" t="str">
        <f>'12'!A17</f>
        <v>říjen</v>
      </c>
      <c r="B17" s="865">
        <v>202357</v>
      </c>
      <c r="C17" s="865">
        <v>84507.174490747959</v>
      </c>
      <c r="D17" s="865">
        <v>900496.13638798369</v>
      </c>
      <c r="E17" s="1334">
        <f t="shared" si="0"/>
        <v>0.41761428806884843</v>
      </c>
      <c r="F17" s="1335">
        <f t="shared" si="1"/>
        <v>4.4500369959427335</v>
      </c>
      <c r="G17" s="997">
        <f>C17/'21'!C17</f>
        <v>0.12855848570972472</v>
      </c>
      <c r="H17" s="995">
        <f t="shared" si="2"/>
        <v>-0.12198203086624707</v>
      </c>
      <c r="I17" s="975"/>
      <c r="J17" s="237"/>
      <c r="K17" s="982">
        <f t="shared" ref="K17:K25" si="3">A29</f>
        <v>2009</v>
      </c>
      <c r="L17" s="982">
        <f t="shared" ref="L17:L25" si="4">C29</f>
        <v>1186211.8893894574</v>
      </c>
      <c r="M17" s="980"/>
      <c r="N17" s="980"/>
      <c r="O17" s="980"/>
      <c r="R17" s="1346">
        <v>96247.659457496309</v>
      </c>
      <c r="U17" s="32"/>
    </row>
    <row r="18" spans="1:21" ht="12" customHeight="1" x14ac:dyDescent="0.25">
      <c r="A18" s="934" t="str">
        <f>'12'!A18</f>
        <v>listopad</v>
      </c>
      <c r="B18" s="404">
        <v>202876</v>
      </c>
      <c r="C18" s="404">
        <v>152125.71697186501</v>
      </c>
      <c r="D18" s="404">
        <v>1621527.2988802274</v>
      </c>
      <c r="E18" s="1336">
        <f t="shared" si="0"/>
        <v>0.74984580222335329</v>
      </c>
      <c r="F18" s="1337">
        <f t="shared" si="1"/>
        <v>7.9927014475848663</v>
      </c>
      <c r="G18" s="998">
        <f>C18/'21'!C18</f>
        <v>0.16063101566638011</v>
      </c>
      <c r="H18" s="977">
        <f t="shared" si="2"/>
        <v>1.0720949236265494E-3</v>
      </c>
      <c r="I18" s="975"/>
      <c r="J18" s="237"/>
      <c r="K18" s="982">
        <f t="shared" si="3"/>
        <v>2010</v>
      </c>
      <c r="L18" s="982">
        <f t="shared" si="4"/>
        <v>1365455.5156325032</v>
      </c>
      <c r="M18" s="980"/>
      <c r="N18" s="980"/>
      <c r="O18" s="980"/>
      <c r="R18" s="1346">
        <v>151962.79842709124</v>
      </c>
      <c r="U18" s="32"/>
    </row>
    <row r="19" spans="1:21" ht="12" customHeight="1" x14ac:dyDescent="0.25">
      <c r="A19" s="245" t="str">
        <f>'12'!A19</f>
        <v>prosinec</v>
      </c>
      <c r="B19" s="405">
        <v>203138</v>
      </c>
      <c r="C19" s="405">
        <v>206559.35912515759</v>
      </c>
      <c r="D19" s="405">
        <v>2202076.4159560413</v>
      </c>
      <c r="E19" s="1336">
        <f t="shared" si="0"/>
        <v>1.016842536232303</v>
      </c>
      <c r="F19" s="1337">
        <f t="shared" si="1"/>
        <v>10.840297807185467</v>
      </c>
      <c r="G19" s="998">
        <f>C19/'21'!C19</f>
        <v>0.19127195633413047</v>
      </c>
      <c r="H19" s="977">
        <f t="shared" si="2"/>
        <v>-6.9981861627000175E-3</v>
      </c>
      <c r="I19" s="976"/>
      <c r="J19" s="237"/>
      <c r="K19" s="982">
        <f t="shared" si="3"/>
        <v>2011</v>
      </c>
      <c r="L19" s="982">
        <f t="shared" si="4"/>
        <v>1159817.3896996931</v>
      </c>
      <c r="M19" s="980"/>
      <c r="N19" s="980"/>
      <c r="O19" s="980"/>
      <c r="R19" s="1346">
        <v>208015.08743165463</v>
      </c>
      <c r="U19" s="32"/>
    </row>
    <row r="20" spans="1:21" ht="12" customHeight="1" x14ac:dyDescent="0.25">
      <c r="A20" s="934" t="str">
        <f>'12'!A20</f>
        <v>I. čtvrtletí</v>
      </c>
      <c r="B20" s="865">
        <f>B10</f>
        <v>200891</v>
      </c>
      <c r="C20" s="865">
        <f t="shared" ref="C20:D20" si="5">SUM(C8:C10)</f>
        <v>572436.82591768226</v>
      </c>
      <c r="D20" s="865">
        <f t="shared" si="5"/>
        <v>6110235.4010571893</v>
      </c>
      <c r="E20" s="1334">
        <f t="shared" si="0"/>
        <v>2.849489653183479</v>
      </c>
      <c r="F20" s="1335">
        <f t="shared" si="1"/>
        <v>30.415675172392937</v>
      </c>
      <c r="G20" s="997">
        <f>C20/'21'!C20</f>
        <v>0.17448889017300398</v>
      </c>
      <c r="H20" s="995">
        <f t="shared" si="2"/>
        <v>0.13850380801790843</v>
      </c>
      <c r="I20" s="975"/>
      <c r="J20" s="237"/>
      <c r="K20" s="982">
        <f t="shared" si="3"/>
        <v>2012</v>
      </c>
      <c r="L20" s="982">
        <f t="shared" si="4"/>
        <v>1196669.5217189353</v>
      </c>
      <c r="M20" s="980"/>
      <c r="N20" s="980"/>
      <c r="O20" s="980"/>
      <c r="R20" s="1346">
        <v>502797.46267539752</v>
      </c>
    </row>
    <row r="21" spans="1:21" ht="12" customHeight="1" x14ac:dyDescent="0.25">
      <c r="A21" s="934" t="str">
        <f>'12'!A21</f>
        <v>II. čtvrtletí</v>
      </c>
      <c r="B21" s="404">
        <f>B13</f>
        <v>201390</v>
      </c>
      <c r="C21" s="404">
        <f t="shared" ref="C21:D21" si="6">SUM(C11:C13)</f>
        <v>153920.52388494569</v>
      </c>
      <c r="D21" s="404">
        <f t="shared" si="6"/>
        <v>1645020.9152350002</v>
      </c>
      <c r="E21" s="1336">
        <f t="shared" si="0"/>
        <v>0.76429079837601521</v>
      </c>
      <c r="F21" s="1337">
        <f t="shared" si="1"/>
        <v>8.1683346503550336</v>
      </c>
      <c r="G21" s="998">
        <f>C21/'21'!C21</f>
        <v>0.10772185946731712</v>
      </c>
      <c r="H21" s="977">
        <f t="shared" si="2"/>
        <v>8.3881608706356581E-2</v>
      </c>
      <c r="I21" s="975"/>
      <c r="J21" s="237"/>
      <c r="K21" s="982">
        <f t="shared" si="3"/>
        <v>2013</v>
      </c>
      <c r="L21" s="982">
        <f t="shared" si="4"/>
        <v>1204242.4930758923</v>
      </c>
      <c r="M21" s="980"/>
      <c r="N21" s="980"/>
      <c r="O21" s="980"/>
      <c r="R21" s="1346">
        <v>142008.61297817776</v>
      </c>
    </row>
    <row r="22" spans="1:21" ht="12" customHeight="1" x14ac:dyDescent="0.25">
      <c r="A22" s="934" t="str">
        <f>'12'!A22</f>
        <v>III. čtvrtletí</v>
      </c>
      <c r="B22" s="404">
        <f>B16</f>
        <v>201914</v>
      </c>
      <c r="C22" s="404">
        <f t="shared" ref="C22:D22" si="7">SUM(C14:C16)</f>
        <v>69207.651276657518</v>
      </c>
      <c r="D22" s="404">
        <f t="shared" si="7"/>
        <v>738709.3657705622</v>
      </c>
      <c r="E22" s="1336">
        <f t="shared" si="0"/>
        <v>0.3427580617325075</v>
      </c>
      <c r="F22" s="1337">
        <f t="shared" si="1"/>
        <v>3.6585346522309607</v>
      </c>
      <c r="G22" s="998">
        <f>C22/'21'!C22</f>
        <v>6.1048848167294237E-2</v>
      </c>
      <c r="H22" s="977">
        <f t="shared" si="2"/>
        <v>0.33993599243426265</v>
      </c>
      <c r="I22" s="975"/>
      <c r="J22" s="237"/>
      <c r="K22" s="982">
        <f t="shared" si="3"/>
        <v>2014</v>
      </c>
      <c r="L22" s="982">
        <f t="shared" si="4"/>
        <v>980633.63749940379</v>
      </c>
      <c r="M22" s="980"/>
      <c r="N22" s="980"/>
      <c r="O22" s="980"/>
      <c r="R22" s="1346">
        <v>51649.968108497429</v>
      </c>
    </row>
    <row r="23" spans="1:21" ht="12" customHeight="1" x14ac:dyDescent="0.25">
      <c r="A23" s="245" t="str">
        <f>'12'!A23</f>
        <v>IV. čtvrtletí</v>
      </c>
      <c r="B23" s="405">
        <f>B19</f>
        <v>203138</v>
      </c>
      <c r="C23" s="405">
        <f t="shared" ref="C23:D23" si="8">SUM(C17:C19)</f>
        <v>443192.25058777054</v>
      </c>
      <c r="D23" s="405">
        <f t="shared" si="8"/>
        <v>4724099.851224253</v>
      </c>
      <c r="E23" s="1336">
        <f t="shared" si="0"/>
        <v>2.1817299106408972</v>
      </c>
      <c r="F23" s="1337">
        <f t="shared" si="1"/>
        <v>23.255618600282826</v>
      </c>
      <c r="G23" s="998">
        <f>C23/'21'!C23</f>
        <v>0.16510411340060735</v>
      </c>
      <c r="H23" s="977">
        <f t="shared" si="2"/>
        <v>-2.856765663886118E-2</v>
      </c>
      <c r="I23" s="976"/>
      <c r="J23" s="237"/>
      <c r="K23" s="982">
        <f t="shared" si="3"/>
        <v>2015</v>
      </c>
      <c r="L23" s="982">
        <f t="shared" si="4"/>
        <v>1057163.4652972291</v>
      </c>
      <c r="M23" s="980"/>
      <c r="N23" s="980"/>
      <c r="O23" s="980"/>
      <c r="R23" s="1346">
        <v>456225.54531624215</v>
      </c>
    </row>
    <row r="24" spans="1:21" ht="12" customHeight="1" x14ac:dyDescent="0.25">
      <c r="A24" s="934" t="str">
        <f>'12'!A24</f>
        <v>I. pololetí</v>
      </c>
      <c r="B24" s="865">
        <f>B13</f>
        <v>201390</v>
      </c>
      <c r="C24" s="865">
        <f t="shared" ref="C24:D24" si="9">SUM(C8:C13)</f>
        <v>726357.34980262793</v>
      </c>
      <c r="D24" s="865">
        <f t="shared" si="9"/>
        <v>7755256.31629219</v>
      </c>
      <c r="E24" s="1334">
        <f t="shared" si="0"/>
        <v>3.6067200447024574</v>
      </c>
      <c r="F24" s="1335">
        <f t="shared" si="1"/>
        <v>38.5086464883668</v>
      </c>
      <c r="G24" s="997">
        <f>C24/'21'!C24</f>
        <v>0.15423174704874332</v>
      </c>
      <c r="H24" s="995">
        <f t="shared" si="2"/>
        <v>0.12647410939233505</v>
      </c>
      <c r="I24" s="975"/>
      <c r="J24" s="237"/>
      <c r="K24" s="982">
        <f t="shared" si="3"/>
        <v>2016</v>
      </c>
      <c r="L24" s="982">
        <f t="shared" si="4"/>
        <v>1152681.5890783148</v>
      </c>
      <c r="M24" s="980"/>
      <c r="N24" s="980"/>
      <c r="O24" s="980"/>
      <c r="R24" s="1346">
        <v>644806.07565357536</v>
      </c>
    </row>
    <row r="25" spans="1:21" ht="12" customHeight="1" x14ac:dyDescent="0.25">
      <c r="A25" s="245" t="str">
        <f>'12'!A25</f>
        <v>II. pololetí</v>
      </c>
      <c r="B25" s="405">
        <f>B19</f>
        <v>203138</v>
      </c>
      <c r="C25" s="405">
        <f t="shared" ref="C25:D25" si="10">SUM(C14:C19)</f>
        <v>512399.90186442807</v>
      </c>
      <c r="D25" s="405">
        <f t="shared" si="10"/>
        <v>5462809.2169948146</v>
      </c>
      <c r="E25" s="1336">
        <f t="shared" si="0"/>
        <v>2.5224226972030248</v>
      </c>
      <c r="F25" s="1337">
        <f t="shared" si="1"/>
        <v>26.892108896389718</v>
      </c>
      <c r="G25" s="998">
        <f>C25/'21'!C25</f>
        <v>0.13420764071228997</v>
      </c>
      <c r="H25" s="977">
        <f t="shared" si="2"/>
        <v>8.9084594946885112E-3</v>
      </c>
      <c r="I25" s="976"/>
      <c r="J25" s="237"/>
      <c r="K25" s="982">
        <f t="shared" si="3"/>
        <v>2017</v>
      </c>
      <c r="L25" s="982">
        <f t="shared" si="4"/>
        <v>1238757.2516670562</v>
      </c>
      <c r="M25" s="980"/>
      <c r="N25" s="980"/>
      <c r="O25" s="980"/>
      <c r="R25" s="1346">
        <v>507875.51342473965</v>
      </c>
    </row>
    <row r="26" spans="1:21" ht="12" customHeight="1" x14ac:dyDescent="0.25">
      <c r="A26" s="985" t="str">
        <f>'12'!A26</f>
        <v>rok</v>
      </c>
      <c r="B26" s="986">
        <f>B19</f>
        <v>203138</v>
      </c>
      <c r="C26" s="986">
        <f t="shared" ref="C26:D26" si="11">SUM(C8:C19)</f>
        <v>1238757.2516670562</v>
      </c>
      <c r="D26" s="986">
        <f t="shared" si="11"/>
        <v>13218065.533287004</v>
      </c>
      <c r="E26" s="1338">
        <f t="shared" si="0"/>
        <v>6.0981069601308286</v>
      </c>
      <c r="F26" s="1339">
        <f t="shared" si="1"/>
        <v>65.069388953750675</v>
      </c>
      <c r="G26" s="1000">
        <f>C26/'21'!C26</f>
        <v>0.14526646227110832</v>
      </c>
      <c r="H26" s="996">
        <f t="shared" si="2"/>
        <v>7.4674275536549137E-2</v>
      </c>
      <c r="I26" s="237"/>
      <c r="J26" s="2114" t="s">
        <v>499</v>
      </c>
      <c r="K26" s="2114"/>
      <c r="L26" s="2114"/>
      <c r="M26" s="2114"/>
      <c r="N26" s="2114"/>
      <c r="O26" s="2114"/>
      <c r="P26" s="2114"/>
      <c r="R26" s="1346">
        <v>1152681.5890783148</v>
      </c>
    </row>
    <row r="27" spans="1:21" ht="12" customHeight="1" x14ac:dyDescent="0.25">
      <c r="C27" s="889">
        <v>1119400</v>
      </c>
      <c r="D27" s="889">
        <v>11811000</v>
      </c>
      <c r="E27" s="993"/>
      <c r="F27" s="994"/>
      <c r="G27" s="999"/>
      <c r="K27" s="437"/>
      <c r="L27" s="981" t="str">
        <f>B5</f>
        <v>Počet zákazníků ke konci období</v>
      </c>
    </row>
    <row r="28" spans="1:21" ht="12" customHeight="1" x14ac:dyDescent="0.25">
      <c r="A28" s="934">
        <v>2008</v>
      </c>
      <c r="B28" s="404">
        <v>198771.56855111715</v>
      </c>
      <c r="C28" s="404">
        <v>1157882.1776650411</v>
      </c>
      <c r="D28" s="404">
        <v>12176750.965805026</v>
      </c>
      <c r="E28" s="1336">
        <f t="shared" ref="E28:E36" si="12">C28/B28</f>
        <v>5.8251901220333426</v>
      </c>
      <c r="F28" s="1337">
        <f t="shared" ref="F28:F36" si="13">D28/B28</f>
        <v>61.260023526320303</v>
      </c>
      <c r="G28" s="998">
        <f>C28/'21'!C28</f>
        <v>0.1333166971013956</v>
      </c>
      <c r="H28" s="977">
        <f>(C28-C27)/C27</f>
        <v>3.4377503720779939E-2</v>
      </c>
      <c r="I28" s="237"/>
      <c r="J28" s="496"/>
      <c r="K28" s="983">
        <f>A28</f>
        <v>2008</v>
      </c>
      <c r="L28" s="984">
        <f>B28</f>
        <v>198771.56855111715</v>
      </c>
      <c r="M28" s="496"/>
      <c r="N28" s="979"/>
      <c r="P28" s="496"/>
    </row>
    <row r="29" spans="1:21" ht="12" customHeight="1" x14ac:dyDescent="0.25">
      <c r="A29" s="245">
        <v>2009</v>
      </c>
      <c r="B29" s="404">
        <v>199000</v>
      </c>
      <c r="C29" s="404">
        <v>1186211.8893894574</v>
      </c>
      <c r="D29" s="404">
        <v>12526425.094348144</v>
      </c>
      <c r="E29" s="1336">
        <f t="shared" si="12"/>
        <v>5.9608637657761676</v>
      </c>
      <c r="F29" s="1337">
        <f t="shared" si="13"/>
        <v>62.94685977059369</v>
      </c>
      <c r="G29" s="998">
        <f>C29/'21'!C29</f>
        <v>0.14534594848730686</v>
      </c>
      <c r="H29" s="978">
        <f>(C29-C28)/C28</f>
        <v>2.4466834597580048E-2</v>
      </c>
      <c r="I29" s="976"/>
      <c r="J29" s="496"/>
      <c r="K29" s="983">
        <f t="shared" ref="K29:L37" si="14">A29</f>
        <v>2009</v>
      </c>
      <c r="L29" s="984">
        <f t="shared" si="14"/>
        <v>199000</v>
      </c>
      <c r="M29" s="496"/>
      <c r="N29" s="979"/>
      <c r="P29" s="496"/>
    </row>
    <row r="30" spans="1:21" ht="12" customHeight="1" x14ac:dyDescent="0.25">
      <c r="A30" s="934">
        <v>2010</v>
      </c>
      <c r="B30" s="865">
        <v>198449</v>
      </c>
      <c r="C30" s="865">
        <v>1365455.5156325032</v>
      </c>
      <c r="D30" s="865">
        <v>14465257.677185934</v>
      </c>
      <c r="E30" s="1334">
        <f t="shared" si="12"/>
        <v>6.880636917457398</v>
      </c>
      <c r="F30" s="1335">
        <f t="shared" si="13"/>
        <v>72.891562452750748</v>
      </c>
      <c r="G30" s="997">
        <f>C30/'21'!C30</f>
        <v>0.15206872723989923</v>
      </c>
      <c r="H30" s="977">
        <f t="shared" ref="H30:H35" si="15">(C30-C29)/C29</f>
        <v>0.15110590936270449</v>
      </c>
      <c r="I30" s="237"/>
      <c r="J30" s="496"/>
      <c r="K30" s="983">
        <f t="shared" si="14"/>
        <v>2010</v>
      </c>
      <c r="L30" s="984">
        <f t="shared" si="14"/>
        <v>198449</v>
      </c>
      <c r="M30" s="496"/>
      <c r="N30" s="979"/>
      <c r="P30" s="496"/>
    </row>
    <row r="31" spans="1:21" ht="12" customHeight="1" x14ac:dyDescent="0.25">
      <c r="A31" s="245">
        <v>2011</v>
      </c>
      <c r="B31" s="404">
        <v>200496</v>
      </c>
      <c r="C31" s="404">
        <v>1159817.3896996931</v>
      </c>
      <c r="D31" s="404">
        <v>12283073.733192515</v>
      </c>
      <c r="E31" s="1336">
        <f t="shared" si="12"/>
        <v>5.7847407913359525</v>
      </c>
      <c r="F31" s="1337">
        <f t="shared" si="13"/>
        <v>61.263435346303737</v>
      </c>
      <c r="G31" s="998">
        <f>C31/'21'!C31</f>
        <v>0.14343950224835922</v>
      </c>
      <c r="H31" s="978">
        <f t="shared" si="15"/>
        <v>-0.15060038469107864</v>
      </c>
      <c r="I31" s="976"/>
      <c r="J31" s="496"/>
      <c r="K31" s="983">
        <f t="shared" si="14"/>
        <v>2011</v>
      </c>
      <c r="L31" s="984">
        <f t="shared" si="14"/>
        <v>200496</v>
      </c>
      <c r="M31" s="496"/>
      <c r="N31" s="979"/>
      <c r="P31" s="496"/>
    </row>
    <row r="32" spans="1:21" ht="12" customHeight="1" x14ac:dyDescent="0.25">
      <c r="A32" s="934">
        <v>2012</v>
      </c>
      <c r="B32" s="865">
        <v>202807</v>
      </c>
      <c r="C32" s="865">
        <v>1196669.5217189353</v>
      </c>
      <c r="D32" s="865">
        <v>12661480.467877559</v>
      </c>
      <c r="E32" s="1334">
        <f t="shared" si="12"/>
        <v>5.9005336192485238</v>
      </c>
      <c r="F32" s="1335">
        <f t="shared" si="13"/>
        <v>62.431180718010516</v>
      </c>
      <c r="G32" s="997">
        <f>C32/'21'!C32</f>
        <v>0.14668258364756315</v>
      </c>
      <c r="H32" s="977">
        <f t="shared" si="15"/>
        <v>3.177408128773121E-2</v>
      </c>
      <c r="I32" s="237"/>
      <c r="J32" s="496"/>
      <c r="K32" s="983">
        <f t="shared" si="14"/>
        <v>2012</v>
      </c>
      <c r="L32" s="984">
        <f t="shared" si="14"/>
        <v>202807</v>
      </c>
      <c r="M32" s="496"/>
      <c r="N32" s="979"/>
      <c r="P32" s="496"/>
    </row>
    <row r="33" spans="1:16" ht="12" customHeight="1" x14ac:dyDescent="0.25">
      <c r="A33" s="245">
        <v>2013</v>
      </c>
      <c r="B33" s="404">
        <v>201273.9</v>
      </c>
      <c r="C33" s="404">
        <v>1204242.4930758923</v>
      </c>
      <c r="D33" s="404">
        <v>12790786.275041422</v>
      </c>
      <c r="E33" s="1336">
        <f t="shared" si="12"/>
        <v>5.9831030902461393</v>
      </c>
      <c r="F33" s="1337">
        <f t="shared" si="13"/>
        <v>63.549155032229329</v>
      </c>
      <c r="G33" s="998">
        <f>C33/'21'!C33</f>
        <v>0.14549096974501954</v>
      </c>
      <c r="H33" s="978">
        <f t="shared" si="15"/>
        <v>6.3283732221064027E-3</v>
      </c>
      <c r="I33" s="976"/>
      <c r="J33" s="496"/>
      <c r="K33" s="983">
        <f t="shared" si="14"/>
        <v>2013</v>
      </c>
      <c r="L33" s="984">
        <f t="shared" si="14"/>
        <v>201273.9</v>
      </c>
      <c r="M33" s="496"/>
      <c r="N33" s="979"/>
      <c r="P33" s="496"/>
    </row>
    <row r="34" spans="1:16" ht="12" customHeight="1" x14ac:dyDescent="0.25">
      <c r="A34" s="934">
        <v>2014</v>
      </c>
      <c r="B34" s="865">
        <v>197824</v>
      </c>
      <c r="C34" s="865">
        <v>980633.63749940379</v>
      </c>
      <c r="D34" s="865">
        <v>10423643.860056013</v>
      </c>
      <c r="E34" s="1334">
        <f t="shared" si="12"/>
        <v>4.9571014512870217</v>
      </c>
      <c r="F34" s="1335">
        <f t="shared" si="13"/>
        <v>52.691502851302232</v>
      </c>
      <c r="G34" s="997">
        <f>C34/'21'!C34</f>
        <v>0.134694656520781</v>
      </c>
      <c r="H34" s="977">
        <f t="shared" si="15"/>
        <v>-0.1856842428847896</v>
      </c>
      <c r="I34" s="237"/>
      <c r="J34" s="496"/>
      <c r="K34" s="983">
        <f t="shared" si="14"/>
        <v>2014</v>
      </c>
      <c r="L34" s="984">
        <f t="shared" si="14"/>
        <v>197824</v>
      </c>
      <c r="M34" s="496"/>
      <c r="N34" s="979"/>
      <c r="P34" s="496"/>
    </row>
    <row r="35" spans="1:16" ht="12" customHeight="1" x14ac:dyDescent="0.25">
      <c r="A35" s="245">
        <v>2015</v>
      </c>
      <c r="B35" s="404">
        <v>199725</v>
      </c>
      <c r="C35" s="404">
        <v>1057163.4652972291</v>
      </c>
      <c r="D35" s="404">
        <v>11257688.3182912</v>
      </c>
      <c r="E35" s="1336">
        <f t="shared" si="12"/>
        <v>5.2930953325684271</v>
      </c>
      <c r="F35" s="1337">
        <f t="shared" si="13"/>
        <v>56.365944765508573</v>
      </c>
      <c r="G35" s="998">
        <f>C35/'21'!C35</f>
        <v>0.13896214048831476</v>
      </c>
      <c r="H35" s="978">
        <f t="shared" si="15"/>
        <v>7.8041202005852933E-2</v>
      </c>
      <c r="I35" s="976"/>
      <c r="J35" s="496"/>
      <c r="K35" s="983">
        <f t="shared" si="14"/>
        <v>2015</v>
      </c>
      <c r="L35" s="984">
        <f t="shared" si="14"/>
        <v>199725</v>
      </c>
      <c r="M35" s="496"/>
      <c r="N35" s="979"/>
      <c r="P35" s="496"/>
    </row>
    <row r="36" spans="1:16" ht="12" customHeight="1" x14ac:dyDescent="0.25">
      <c r="A36" s="934">
        <v>2016</v>
      </c>
      <c r="B36" s="865">
        <v>199995</v>
      </c>
      <c r="C36" s="865">
        <v>1152681.5890783148</v>
      </c>
      <c r="D36" s="865">
        <v>12316757.98453786</v>
      </c>
      <c r="E36" s="1334">
        <f t="shared" si="12"/>
        <v>5.7635520341924291</v>
      </c>
      <c r="F36" s="1335">
        <f t="shared" si="13"/>
        <v>61.585329555928197</v>
      </c>
      <c r="G36" s="997">
        <f>C36/'21'!C36</f>
        <v>0.13963208307333305</v>
      </c>
      <c r="H36" s="977">
        <f>(C36-C35)/C35</f>
        <v>9.0353220591320851E-2</v>
      </c>
      <c r="I36" s="237"/>
      <c r="J36" s="496"/>
      <c r="K36" s="983">
        <f t="shared" si="14"/>
        <v>2016</v>
      </c>
      <c r="L36" s="984">
        <f t="shared" si="14"/>
        <v>199995</v>
      </c>
      <c r="M36" s="496"/>
      <c r="N36" s="979"/>
      <c r="P36" s="496"/>
    </row>
    <row r="37" spans="1:16" ht="12" customHeight="1" x14ac:dyDescent="0.25">
      <c r="A37" s="934">
        <v>2017</v>
      </c>
      <c r="B37" s="404">
        <f>B26</f>
        <v>203138</v>
      </c>
      <c r="C37" s="404">
        <f t="shared" ref="C37:F37" si="16">C26</f>
        <v>1238757.2516670562</v>
      </c>
      <c r="D37" s="404">
        <f t="shared" si="16"/>
        <v>13218065.533287004</v>
      </c>
      <c r="E37" s="586">
        <f t="shared" si="16"/>
        <v>6.0981069601308286</v>
      </c>
      <c r="F37" s="586">
        <f t="shared" si="16"/>
        <v>65.069388953750675</v>
      </c>
      <c r="G37" s="998">
        <f>C37/'21'!C37</f>
        <v>0.14526646227110832</v>
      </c>
      <c r="H37" s="977">
        <f>(C37-C36)/C36</f>
        <v>7.4674275536549137E-2</v>
      </c>
      <c r="I37" s="237"/>
      <c r="J37" s="496"/>
      <c r="K37" s="983">
        <f t="shared" si="14"/>
        <v>2017</v>
      </c>
      <c r="L37" s="984">
        <f t="shared" si="14"/>
        <v>203138</v>
      </c>
      <c r="M37" s="496"/>
      <c r="N37" s="979"/>
      <c r="P37" s="496"/>
    </row>
    <row r="38" spans="1:16" ht="12" customHeight="1" x14ac:dyDescent="0.25">
      <c r="A38" s="861"/>
      <c r="C38" s="862"/>
      <c r="D38" s="225"/>
    </row>
    <row r="39" spans="1:16" ht="14.1" customHeight="1" x14ac:dyDescent="0.25">
      <c r="A39" s="861"/>
      <c r="C39" s="862"/>
      <c r="D39" s="225"/>
    </row>
    <row r="40" spans="1:16" ht="14.1" customHeight="1" x14ac:dyDescent="0.25">
      <c r="C40" s="862"/>
      <c r="D40" s="225"/>
    </row>
    <row r="41" spans="1:16" ht="14.1" customHeight="1" x14ac:dyDescent="0.25">
      <c r="C41" s="862"/>
      <c r="D41" s="437"/>
    </row>
    <row r="42" spans="1:16" ht="14.1" customHeight="1" x14ac:dyDescent="0.25"/>
    <row r="43" spans="1:16" ht="14.1" customHeight="1" x14ac:dyDescent="0.25"/>
    <row r="44" spans="1:16" ht="14.1" customHeight="1" x14ac:dyDescent="0.25"/>
    <row r="45" spans="1:16" ht="14.1" customHeight="1" x14ac:dyDescent="0.25"/>
    <row r="46" spans="1:16" ht="14.1" customHeight="1" x14ac:dyDescent="0.25"/>
    <row r="47" spans="1:16" ht="14.1" customHeight="1" x14ac:dyDescent="0.25"/>
    <row r="48" spans="1:16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1"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2"/>
  <sheetViews>
    <sheetView view="pageBreakPreview" zoomScaleNormal="100" zoomScaleSheetLayoutView="100" workbookViewId="0">
      <selection activeCell="G26" sqref="G26"/>
    </sheetView>
  </sheetViews>
  <sheetFormatPr defaultRowHeight="12.75" x14ac:dyDescent="0.25"/>
  <cols>
    <col min="1" max="1" width="8.42578125" style="14" customWidth="1"/>
    <col min="2" max="8" width="9.7109375" style="14" customWidth="1"/>
    <col min="9" max="9" width="1.7109375" style="14" customWidth="1"/>
    <col min="10" max="15" width="9.7109375" style="14" customWidth="1"/>
    <col min="16" max="16" width="9.5703125" style="14" customWidth="1"/>
    <col min="17" max="245" width="9.140625" style="14"/>
    <col min="246" max="258" width="10.7109375" style="14" customWidth="1"/>
    <col min="259" max="501" width="9.140625" style="14"/>
    <col min="502" max="514" width="10.7109375" style="14" customWidth="1"/>
    <col min="515" max="757" width="9.140625" style="14"/>
    <col min="758" max="770" width="10.7109375" style="14" customWidth="1"/>
    <col min="771" max="1013" width="9.140625" style="14"/>
    <col min="1014" max="1026" width="10.7109375" style="14" customWidth="1"/>
    <col min="1027" max="1269" width="9.140625" style="14"/>
    <col min="1270" max="1282" width="10.7109375" style="14" customWidth="1"/>
    <col min="1283" max="1525" width="9.140625" style="14"/>
    <col min="1526" max="1538" width="10.7109375" style="14" customWidth="1"/>
    <col min="1539" max="1781" width="9.140625" style="14"/>
    <col min="1782" max="1794" width="10.7109375" style="14" customWidth="1"/>
    <col min="1795" max="2037" width="9.140625" style="14"/>
    <col min="2038" max="2050" width="10.7109375" style="14" customWidth="1"/>
    <col min="2051" max="2293" width="9.140625" style="14"/>
    <col min="2294" max="2306" width="10.7109375" style="14" customWidth="1"/>
    <col min="2307" max="2549" width="9.140625" style="14"/>
    <col min="2550" max="2562" width="10.7109375" style="14" customWidth="1"/>
    <col min="2563" max="2805" width="9.140625" style="14"/>
    <col min="2806" max="2818" width="10.7109375" style="14" customWidth="1"/>
    <col min="2819" max="3061" width="9.140625" style="14"/>
    <col min="3062" max="3074" width="10.7109375" style="14" customWidth="1"/>
    <col min="3075" max="3317" width="9.140625" style="14"/>
    <col min="3318" max="3330" width="10.7109375" style="14" customWidth="1"/>
    <col min="3331" max="3573" width="9.140625" style="14"/>
    <col min="3574" max="3586" width="10.7109375" style="14" customWidth="1"/>
    <col min="3587" max="3829" width="9.140625" style="14"/>
    <col min="3830" max="3842" width="10.7109375" style="14" customWidth="1"/>
    <col min="3843" max="4085" width="9.140625" style="14"/>
    <col min="4086" max="4098" width="10.7109375" style="14" customWidth="1"/>
    <col min="4099" max="4341" width="9.140625" style="14"/>
    <col min="4342" max="4354" width="10.7109375" style="14" customWidth="1"/>
    <col min="4355" max="4597" width="9.140625" style="14"/>
    <col min="4598" max="4610" width="10.7109375" style="14" customWidth="1"/>
    <col min="4611" max="4853" width="9.140625" style="14"/>
    <col min="4854" max="4866" width="10.7109375" style="14" customWidth="1"/>
    <col min="4867" max="5109" width="9.140625" style="14"/>
    <col min="5110" max="5122" width="10.7109375" style="14" customWidth="1"/>
    <col min="5123" max="5365" width="9.140625" style="14"/>
    <col min="5366" max="5378" width="10.7109375" style="14" customWidth="1"/>
    <col min="5379" max="5621" width="9.140625" style="14"/>
    <col min="5622" max="5634" width="10.7109375" style="14" customWidth="1"/>
    <col min="5635" max="5877" width="9.140625" style="14"/>
    <col min="5878" max="5890" width="10.7109375" style="14" customWidth="1"/>
    <col min="5891" max="6133" width="9.140625" style="14"/>
    <col min="6134" max="6146" width="10.7109375" style="14" customWidth="1"/>
    <col min="6147" max="6389" width="9.140625" style="14"/>
    <col min="6390" max="6402" width="10.7109375" style="14" customWidth="1"/>
    <col min="6403" max="6645" width="9.140625" style="14"/>
    <col min="6646" max="6658" width="10.7109375" style="14" customWidth="1"/>
    <col min="6659" max="6901" width="9.140625" style="14"/>
    <col min="6902" max="6914" width="10.7109375" style="14" customWidth="1"/>
    <col min="6915" max="7157" width="9.140625" style="14"/>
    <col min="7158" max="7170" width="10.7109375" style="14" customWidth="1"/>
    <col min="7171" max="7413" width="9.140625" style="14"/>
    <col min="7414" max="7426" width="10.7109375" style="14" customWidth="1"/>
    <col min="7427" max="7669" width="9.140625" style="14"/>
    <col min="7670" max="7682" width="10.7109375" style="14" customWidth="1"/>
    <col min="7683" max="7925" width="9.140625" style="14"/>
    <col min="7926" max="7938" width="10.7109375" style="14" customWidth="1"/>
    <col min="7939" max="8181" width="9.140625" style="14"/>
    <col min="8182" max="8194" width="10.7109375" style="14" customWidth="1"/>
    <col min="8195" max="8437" width="9.140625" style="14"/>
    <col min="8438" max="8450" width="10.7109375" style="14" customWidth="1"/>
    <col min="8451" max="8693" width="9.140625" style="14"/>
    <col min="8694" max="8706" width="10.7109375" style="14" customWidth="1"/>
    <col min="8707" max="8949" width="9.140625" style="14"/>
    <col min="8950" max="8962" width="10.7109375" style="14" customWidth="1"/>
    <col min="8963" max="9205" width="9.140625" style="14"/>
    <col min="9206" max="9218" width="10.7109375" style="14" customWidth="1"/>
    <col min="9219" max="9461" width="9.140625" style="14"/>
    <col min="9462" max="9474" width="10.7109375" style="14" customWidth="1"/>
    <col min="9475" max="9717" width="9.140625" style="14"/>
    <col min="9718" max="9730" width="10.7109375" style="14" customWidth="1"/>
    <col min="9731" max="9973" width="9.140625" style="14"/>
    <col min="9974" max="9986" width="10.7109375" style="14" customWidth="1"/>
    <col min="9987" max="10229" width="9.140625" style="14"/>
    <col min="10230" max="10242" width="10.7109375" style="14" customWidth="1"/>
    <col min="10243" max="10485" width="9.140625" style="14"/>
    <col min="10486" max="10498" width="10.7109375" style="14" customWidth="1"/>
    <col min="10499" max="10741" width="9.140625" style="14"/>
    <col min="10742" max="10754" width="10.7109375" style="14" customWidth="1"/>
    <col min="10755" max="10997" width="9.140625" style="14"/>
    <col min="10998" max="11010" width="10.7109375" style="14" customWidth="1"/>
    <col min="11011" max="11253" width="9.140625" style="14"/>
    <col min="11254" max="11266" width="10.7109375" style="14" customWidth="1"/>
    <col min="11267" max="11509" width="9.140625" style="14"/>
    <col min="11510" max="11522" width="10.7109375" style="14" customWidth="1"/>
    <col min="11523" max="11765" width="9.140625" style="14"/>
    <col min="11766" max="11778" width="10.7109375" style="14" customWidth="1"/>
    <col min="11779" max="12021" width="9.140625" style="14"/>
    <col min="12022" max="12034" width="10.7109375" style="14" customWidth="1"/>
    <col min="12035" max="12277" width="9.140625" style="14"/>
    <col min="12278" max="12290" width="10.7109375" style="14" customWidth="1"/>
    <col min="12291" max="12533" width="9.140625" style="14"/>
    <col min="12534" max="12546" width="10.7109375" style="14" customWidth="1"/>
    <col min="12547" max="12789" width="9.140625" style="14"/>
    <col min="12790" max="12802" width="10.7109375" style="14" customWidth="1"/>
    <col min="12803" max="13045" width="9.140625" style="14"/>
    <col min="13046" max="13058" width="10.7109375" style="14" customWidth="1"/>
    <col min="13059" max="13301" width="9.140625" style="14"/>
    <col min="13302" max="13314" width="10.7109375" style="14" customWidth="1"/>
    <col min="13315" max="13557" width="9.140625" style="14"/>
    <col min="13558" max="13570" width="10.7109375" style="14" customWidth="1"/>
    <col min="13571" max="13813" width="9.140625" style="14"/>
    <col min="13814" max="13826" width="10.7109375" style="14" customWidth="1"/>
    <col min="13827" max="14069" width="9.140625" style="14"/>
    <col min="14070" max="14082" width="10.7109375" style="14" customWidth="1"/>
    <col min="14083" max="14325" width="9.140625" style="14"/>
    <col min="14326" max="14338" width="10.7109375" style="14" customWidth="1"/>
    <col min="14339" max="14581" width="9.140625" style="14"/>
    <col min="14582" max="14594" width="10.7109375" style="14" customWidth="1"/>
    <col min="14595" max="14837" width="9.140625" style="14"/>
    <col min="14838" max="14850" width="10.7109375" style="14" customWidth="1"/>
    <col min="14851" max="15093" width="9.140625" style="14"/>
    <col min="15094" max="15106" width="10.7109375" style="14" customWidth="1"/>
    <col min="15107" max="15349" width="9.140625" style="14"/>
    <col min="15350" max="15362" width="10.7109375" style="14" customWidth="1"/>
    <col min="15363" max="15605" width="9.140625" style="14"/>
    <col min="15606" max="15618" width="10.7109375" style="14" customWidth="1"/>
    <col min="15619" max="15861" width="9.140625" style="14"/>
    <col min="15862" max="15874" width="10.7109375" style="14" customWidth="1"/>
    <col min="15875" max="16117" width="9.140625" style="14"/>
    <col min="16118" max="16130" width="10.7109375" style="14" customWidth="1"/>
    <col min="16131" max="16384" width="9.140625" style="14"/>
  </cols>
  <sheetData>
    <row r="2" spans="1:18" ht="20.100000000000001" customHeight="1" thickBot="1" x14ac:dyDescent="0.3">
      <c r="A2" s="805" t="s">
        <v>500</v>
      </c>
      <c r="B2" s="805"/>
      <c r="C2" s="805"/>
      <c r="D2" s="805"/>
      <c r="E2" s="868"/>
      <c r="F2" s="869"/>
      <c r="G2" s="868"/>
      <c r="H2" s="868"/>
      <c r="I2" s="868"/>
      <c r="J2" s="868"/>
      <c r="K2" s="868"/>
      <c r="L2" s="868"/>
      <c r="M2" s="868"/>
      <c r="N2" s="868"/>
      <c r="O2" s="1964" t="s">
        <v>611</v>
      </c>
      <c r="P2" s="1964"/>
    </row>
    <row r="3" spans="1:18" ht="15" customHeight="1" x14ac:dyDescent="0.25">
      <c r="A3" s="664"/>
      <c r="B3" s="664"/>
      <c r="C3" s="664"/>
      <c r="D3" s="664"/>
      <c r="F3" s="931"/>
    </row>
    <row r="4" spans="1:18" ht="16.5" customHeight="1" x14ac:dyDescent="0.25">
      <c r="A4" s="890"/>
      <c r="B4" s="2115">
        <v>2017</v>
      </c>
      <c r="C4" s="2116"/>
      <c r="D4" s="2116"/>
      <c r="E4" s="2116"/>
      <c r="F4" s="2116"/>
      <c r="G4" s="2116"/>
      <c r="H4" s="2117"/>
      <c r="I4" s="932"/>
      <c r="J4" s="1962" t="s">
        <v>502</v>
      </c>
      <c r="K4" s="1962"/>
      <c r="L4" s="1962"/>
      <c r="M4" s="1962"/>
      <c r="N4" s="1962"/>
      <c r="O4" s="1962"/>
      <c r="P4" s="1962"/>
    </row>
    <row r="5" spans="1:18" ht="27" customHeight="1" x14ac:dyDescent="0.25">
      <c r="A5" s="937"/>
      <c r="B5" s="2013" t="s">
        <v>453</v>
      </c>
      <c r="C5" s="2118" t="s">
        <v>501</v>
      </c>
      <c r="D5" s="2119"/>
      <c r="E5" s="2119"/>
      <c r="F5" s="2120"/>
      <c r="G5" s="2013" t="s">
        <v>452</v>
      </c>
      <c r="H5" s="2013" t="s">
        <v>454</v>
      </c>
      <c r="I5" s="935"/>
      <c r="J5" s="935"/>
      <c r="K5" s="935"/>
      <c r="L5" s="935"/>
      <c r="M5" s="935"/>
      <c r="N5" s="935"/>
      <c r="O5" s="935"/>
    </row>
    <row r="6" spans="1:18" ht="26.25" customHeight="1" x14ac:dyDescent="0.25">
      <c r="A6" s="891"/>
      <c r="B6" s="2013"/>
      <c r="C6" s="2118" t="s">
        <v>455</v>
      </c>
      <c r="D6" s="2120"/>
      <c r="E6" s="1961" t="s">
        <v>456</v>
      </c>
      <c r="F6" s="1963"/>
      <c r="G6" s="2013"/>
      <c r="H6" s="2013"/>
      <c r="I6" s="935"/>
      <c r="J6" s="935"/>
      <c r="K6" s="935"/>
      <c r="L6" s="935"/>
      <c r="M6" s="935"/>
      <c r="N6" s="935"/>
      <c r="O6" s="935"/>
    </row>
    <row r="7" spans="1:18" ht="14.1" customHeight="1" x14ac:dyDescent="0.25">
      <c r="A7" s="245" t="str">
        <f>'12'!A7</f>
        <v>období</v>
      </c>
      <c r="B7" s="2014"/>
      <c r="C7" s="866" t="s">
        <v>425</v>
      </c>
      <c r="D7" s="867" t="s">
        <v>3</v>
      </c>
      <c r="E7" s="866" t="s">
        <v>425</v>
      </c>
      <c r="F7" s="867" t="s">
        <v>3</v>
      </c>
      <c r="G7" s="933" t="s">
        <v>63</v>
      </c>
      <c r="H7" s="933" t="s">
        <v>63</v>
      </c>
      <c r="I7" s="938"/>
      <c r="J7" s="931"/>
      <c r="K7" s="931"/>
      <c r="L7" s="931"/>
      <c r="M7" s="931"/>
      <c r="N7" s="931"/>
      <c r="O7" s="931"/>
      <c r="R7" s="1347">
        <v>2016</v>
      </c>
    </row>
    <row r="8" spans="1:18" ht="12" customHeight="1" x14ac:dyDescent="0.25">
      <c r="A8" s="934" t="str">
        <f>'12'!A8</f>
        <v>leden</v>
      </c>
      <c r="B8" s="865">
        <v>2637595</v>
      </c>
      <c r="C8" s="865">
        <v>514245.08010283182</v>
      </c>
      <c r="D8" s="865">
        <v>5491176.5992804402</v>
      </c>
      <c r="E8" s="1334">
        <f>C8/B8</f>
        <v>0.19496741543066007</v>
      </c>
      <c r="F8" s="1335">
        <f>D8/B8</f>
        <v>2.081887704245891</v>
      </c>
      <c r="G8" s="997">
        <f>C8/'21'!C8</f>
        <v>0.3532266858135088</v>
      </c>
      <c r="H8" s="995">
        <f>(C8-R8)/R8</f>
        <v>0.18681942113450029</v>
      </c>
      <c r="I8" s="975"/>
      <c r="J8" s="237"/>
      <c r="K8" s="237"/>
      <c r="L8" s="237"/>
      <c r="M8" s="237"/>
      <c r="N8" s="237"/>
      <c r="O8" s="237"/>
      <c r="R8" s="1346">
        <v>433296.81916669046</v>
      </c>
    </row>
    <row r="9" spans="1:18" ht="12" customHeight="1" x14ac:dyDescent="0.25">
      <c r="A9" s="934" t="str">
        <f>'12'!A9</f>
        <v>únor</v>
      </c>
      <c r="B9" s="404">
        <v>2636956</v>
      </c>
      <c r="C9" s="404">
        <v>350405.26667819999</v>
      </c>
      <c r="D9" s="404">
        <v>3739443.8868192188</v>
      </c>
      <c r="E9" s="1336">
        <f t="shared" ref="E9:E26" si="0">C9/B9</f>
        <v>0.13288248521332929</v>
      </c>
      <c r="F9" s="1337">
        <f t="shared" ref="F9:F26" si="1">D9/B9</f>
        <v>1.4180911197681034</v>
      </c>
      <c r="G9" s="998">
        <f>C9/'21'!C9</f>
        <v>0.34313975694799959</v>
      </c>
      <c r="H9" s="977">
        <f t="shared" ref="H9:H26" si="2">(C9-R9)/R9</f>
        <v>0.14119651006551734</v>
      </c>
      <c r="I9" s="975"/>
      <c r="J9" s="237"/>
      <c r="K9" s="237"/>
      <c r="L9" s="237"/>
      <c r="M9" s="237"/>
      <c r="N9" s="237"/>
      <c r="O9" s="237"/>
      <c r="R9" s="1346">
        <v>307050.76959802728</v>
      </c>
    </row>
    <row r="10" spans="1:18" ht="12" customHeight="1" x14ac:dyDescent="0.25">
      <c r="A10" s="934" t="str">
        <f>'12'!A10</f>
        <v>březen</v>
      </c>
      <c r="B10" s="405">
        <v>2635663</v>
      </c>
      <c r="C10" s="405">
        <v>245274.96809999997</v>
      </c>
      <c r="D10" s="405">
        <v>2618281.8640000001</v>
      </c>
      <c r="E10" s="1336">
        <f t="shared" si="0"/>
        <v>9.3060064241900414E-2</v>
      </c>
      <c r="F10" s="1337">
        <f t="shared" si="1"/>
        <v>0.9934054027392728</v>
      </c>
      <c r="G10" s="998">
        <f>C10/'21'!C10</f>
        <v>0.30521053902608514</v>
      </c>
      <c r="H10" s="977">
        <f t="shared" si="2"/>
        <v>-0.19974776222495644</v>
      </c>
      <c r="I10" s="975"/>
      <c r="J10" s="237"/>
      <c r="K10" s="237"/>
      <c r="L10" s="237"/>
      <c r="M10" s="237"/>
      <c r="N10" s="237"/>
      <c r="O10" s="237"/>
      <c r="R10" s="1346">
        <v>306497.07245048461</v>
      </c>
    </row>
    <row r="11" spans="1:18" ht="12" customHeight="1" x14ac:dyDescent="0.25">
      <c r="A11" s="934" t="str">
        <f>'12'!A11</f>
        <v>duben</v>
      </c>
      <c r="B11" s="865">
        <v>2634479</v>
      </c>
      <c r="C11" s="865">
        <v>195019.05520800001</v>
      </c>
      <c r="D11" s="865">
        <v>2084415.2496559999</v>
      </c>
      <c r="E11" s="1334">
        <f t="shared" si="0"/>
        <v>7.4025663217660881E-2</v>
      </c>
      <c r="F11" s="1335">
        <f t="shared" si="1"/>
        <v>0.79120587017622834</v>
      </c>
      <c r="G11" s="997">
        <f>C11/'21'!C11</f>
        <v>0.29461256445584594</v>
      </c>
      <c r="H11" s="995">
        <f t="shared" si="2"/>
        <v>0.12575818788138288</v>
      </c>
      <c r="I11" s="975"/>
      <c r="J11" s="237"/>
      <c r="K11" s="237"/>
      <c r="L11" s="237"/>
      <c r="M11" s="237"/>
      <c r="N11" s="237"/>
      <c r="O11" s="237"/>
      <c r="R11" s="1346">
        <v>173233.5214678878</v>
      </c>
    </row>
    <row r="12" spans="1:18" ht="12" customHeight="1" x14ac:dyDescent="0.25">
      <c r="A12" s="934" t="str">
        <f>'12'!A12</f>
        <v>květen</v>
      </c>
      <c r="B12" s="404">
        <v>2632837</v>
      </c>
      <c r="C12" s="404">
        <v>82435.189890000009</v>
      </c>
      <c r="D12" s="404">
        <v>880964.41731999989</v>
      </c>
      <c r="E12" s="1336">
        <f t="shared" si="0"/>
        <v>3.1310403906508459E-2</v>
      </c>
      <c r="F12" s="1337">
        <f t="shared" si="1"/>
        <v>0.33460651659027879</v>
      </c>
      <c r="G12" s="998">
        <f>C12/'21'!C12</f>
        <v>0.1936253371644813</v>
      </c>
      <c r="H12" s="977">
        <f t="shared" si="2"/>
        <v>2.6931401467384406E-2</v>
      </c>
      <c r="I12" s="975"/>
      <c r="J12" s="237"/>
      <c r="K12" s="237"/>
      <c r="L12" s="237"/>
      <c r="M12" s="237"/>
      <c r="N12" s="237"/>
      <c r="O12" s="237"/>
      <c r="R12" s="1346">
        <v>80273.316963731166</v>
      </c>
    </row>
    <row r="13" spans="1:18" ht="12" customHeight="1" x14ac:dyDescent="0.25">
      <c r="A13" s="934" t="str">
        <f>'12'!A13</f>
        <v>červen</v>
      </c>
      <c r="B13" s="405">
        <v>2631446</v>
      </c>
      <c r="C13" s="405">
        <v>34481.835824614296</v>
      </c>
      <c r="D13" s="405">
        <v>368549.05741399992</v>
      </c>
      <c r="E13" s="1336">
        <f t="shared" si="0"/>
        <v>1.3103759615289198E-2</v>
      </c>
      <c r="F13" s="1337">
        <f t="shared" si="1"/>
        <v>0.14005571743216463</v>
      </c>
      <c r="G13" s="998">
        <f>C13/'21'!C13</f>
        <v>0.10106844229689534</v>
      </c>
      <c r="H13" s="977">
        <f t="shared" si="2"/>
        <v>-1.6943522104833551E-2</v>
      </c>
      <c r="I13" s="975"/>
      <c r="J13" s="237"/>
      <c r="K13" s="237"/>
      <c r="L13" s="237"/>
      <c r="M13" s="237"/>
      <c r="N13" s="237"/>
      <c r="O13" s="237"/>
      <c r="R13" s="1346">
        <v>35076.149336245413</v>
      </c>
    </row>
    <row r="14" spans="1:18" ht="12" customHeight="1" x14ac:dyDescent="0.25">
      <c r="A14" s="934" t="str">
        <f>'12'!A14</f>
        <v>červenec</v>
      </c>
      <c r="B14" s="865">
        <v>2629947</v>
      </c>
      <c r="C14" s="865">
        <v>33413.363316189287</v>
      </c>
      <c r="D14" s="865">
        <v>356676.65587850084</v>
      </c>
      <c r="E14" s="1334">
        <f t="shared" si="0"/>
        <v>1.2704956912131419E-2</v>
      </c>
      <c r="F14" s="1335">
        <f t="shared" si="1"/>
        <v>0.135621233385502</v>
      </c>
      <c r="G14" s="997">
        <f>C14/'21'!C14</f>
        <v>9.6226048800272662E-2</v>
      </c>
      <c r="H14" s="995">
        <f t="shared" si="2"/>
        <v>4.3418107818877436E-2</v>
      </c>
      <c r="I14" s="975"/>
      <c r="J14" s="2114" t="s">
        <v>503</v>
      </c>
      <c r="K14" s="2114"/>
      <c r="L14" s="2114"/>
      <c r="M14" s="2114"/>
      <c r="N14" s="2114"/>
      <c r="O14" s="2114"/>
      <c r="P14" s="2114"/>
      <c r="R14" s="1346">
        <v>32022.985863294383</v>
      </c>
    </row>
    <row r="15" spans="1:18" ht="12" customHeight="1" x14ac:dyDescent="0.25">
      <c r="A15" s="934" t="str">
        <f>'12'!A15</f>
        <v>srpen</v>
      </c>
      <c r="B15" s="404">
        <v>2629263</v>
      </c>
      <c r="C15" s="404">
        <v>33380.564484063478</v>
      </c>
      <c r="D15" s="404">
        <v>355703.75624382944</v>
      </c>
      <c r="E15" s="1336">
        <f t="shared" si="0"/>
        <v>1.2695787558743069E-2</v>
      </c>
      <c r="F15" s="1337">
        <f t="shared" si="1"/>
        <v>0.1352864875989315</v>
      </c>
      <c r="G15" s="998">
        <f>C15/'21'!C15</f>
        <v>0.10247205179626794</v>
      </c>
      <c r="H15" s="977">
        <f t="shared" si="2"/>
        <v>-4.4259304310144E-2</v>
      </c>
      <c r="I15" s="975"/>
      <c r="K15" s="437"/>
      <c r="L15" s="981" t="str">
        <f>C6</f>
        <v>Celková spotřeba</v>
      </c>
      <c r="R15" s="1346">
        <v>34926.38184666742</v>
      </c>
    </row>
    <row r="16" spans="1:18" ht="12" customHeight="1" x14ac:dyDescent="0.25">
      <c r="A16" s="934" t="str">
        <f>'12'!A16</f>
        <v>září</v>
      </c>
      <c r="B16" s="405">
        <v>2629338</v>
      </c>
      <c r="C16" s="405">
        <v>84121.357430847434</v>
      </c>
      <c r="D16" s="405">
        <v>898365.01776513946</v>
      </c>
      <c r="E16" s="1336">
        <f t="shared" si="0"/>
        <v>3.1993360089439787E-2</v>
      </c>
      <c r="F16" s="1337">
        <f t="shared" si="1"/>
        <v>0.34166965896554169</v>
      </c>
      <c r="G16" s="998">
        <f>C16/'21'!C16</f>
        <v>0.18261338376574582</v>
      </c>
      <c r="H16" s="977">
        <f t="shared" si="2"/>
        <v>0.9816883869661357</v>
      </c>
      <c r="I16" s="975"/>
      <c r="J16" s="237"/>
      <c r="K16" s="982">
        <f>A28</f>
        <v>2008</v>
      </c>
      <c r="L16" s="982">
        <f>C28</f>
        <v>2508471.045642382</v>
      </c>
      <c r="M16" s="980"/>
      <c r="N16" s="980"/>
      <c r="O16" s="980"/>
      <c r="R16" s="1346">
        <v>42449.336628365148</v>
      </c>
    </row>
    <row r="17" spans="1:18" ht="12" customHeight="1" x14ac:dyDescent="0.25">
      <c r="A17" s="934" t="str">
        <f>'12'!A17</f>
        <v>říjen</v>
      </c>
      <c r="B17" s="865">
        <v>2630522</v>
      </c>
      <c r="C17" s="865">
        <v>163181.82387011201</v>
      </c>
      <c r="D17" s="865">
        <v>1738894.0811487027</v>
      </c>
      <c r="E17" s="1334">
        <f t="shared" si="0"/>
        <v>6.2034008409780267E-2</v>
      </c>
      <c r="F17" s="1335">
        <f t="shared" si="1"/>
        <v>0.66104525305194284</v>
      </c>
      <c r="G17" s="997">
        <f>C17/'21'!C17</f>
        <v>0.24824410824893187</v>
      </c>
      <c r="H17" s="995">
        <f t="shared" si="2"/>
        <v>-0.16355646049250508</v>
      </c>
      <c r="I17" s="975"/>
      <c r="J17" s="237"/>
      <c r="K17" s="982">
        <f t="shared" ref="K17:K25" si="3">A29</f>
        <v>2009</v>
      </c>
      <c r="L17" s="982">
        <f t="shared" ref="L17:L25" si="4">C29</f>
        <v>2514474.8027285603</v>
      </c>
      <c r="M17" s="980"/>
      <c r="N17" s="980"/>
      <c r="O17" s="980"/>
      <c r="R17" s="1346">
        <v>195090.06425728969</v>
      </c>
    </row>
    <row r="18" spans="1:18" ht="12" customHeight="1" x14ac:dyDescent="0.25">
      <c r="A18" s="934" t="str">
        <f>'12'!A18</f>
        <v>listopad</v>
      </c>
      <c r="B18" s="404">
        <v>2631466</v>
      </c>
      <c r="C18" s="404">
        <v>284712.64337001852</v>
      </c>
      <c r="D18" s="404">
        <v>3034982.8029816598</v>
      </c>
      <c r="E18" s="1336">
        <f t="shared" si="0"/>
        <v>0.10819544822924504</v>
      </c>
      <c r="F18" s="1337">
        <f t="shared" si="1"/>
        <v>1.1533429666131578</v>
      </c>
      <c r="G18" s="998">
        <f>C18/'21'!C18</f>
        <v>0.30063083341815366</v>
      </c>
      <c r="H18" s="977">
        <f t="shared" si="2"/>
        <v>-6.5186973236393872E-2</v>
      </c>
      <c r="I18" s="975"/>
      <c r="J18" s="237"/>
      <c r="K18" s="982">
        <f t="shared" si="3"/>
        <v>2010</v>
      </c>
      <c r="L18" s="982">
        <f t="shared" si="4"/>
        <v>2905522.696831625</v>
      </c>
      <c r="M18" s="980"/>
      <c r="N18" s="980"/>
      <c r="O18" s="980"/>
      <c r="R18" s="1346">
        <v>304566.40549363691</v>
      </c>
    </row>
    <row r="19" spans="1:18" ht="12" customHeight="1" x14ac:dyDescent="0.25">
      <c r="A19" s="245" t="str">
        <f>'12'!A19</f>
        <v>prosinec</v>
      </c>
      <c r="B19" s="405">
        <v>2632599</v>
      </c>
      <c r="C19" s="405">
        <v>406597.63415112317</v>
      </c>
      <c r="D19" s="405">
        <v>4334661.1897055088</v>
      </c>
      <c r="E19" s="1336">
        <f t="shared" si="0"/>
        <v>0.15444723414052924</v>
      </c>
      <c r="F19" s="1337">
        <f t="shared" si="1"/>
        <v>1.6465330229577344</v>
      </c>
      <c r="G19" s="998">
        <f>C19/'21'!C19</f>
        <v>0.37650545225497078</v>
      </c>
      <c r="H19" s="977">
        <f t="shared" si="2"/>
        <v>-4.0994015159069183E-2</v>
      </c>
      <c r="I19" s="976"/>
      <c r="J19" s="237"/>
      <c r="K19" s="982">
        <f t="shared" si="3"/>
        <v>2011</v>
      </c>
      <c r="L19" s="982">
        <f t="shared" si="4"/>
        <v>2443944.6972930189</v>
      </c>
      <c r="M19" s="980"/>
      <c r="N19" s="980"/>
      <c r="O19" s="980"/>
      <c r="R19" s="1346">
        <v>423978.20303338883</v>
      </c>
    </row>
    <row r="20" spans="1:18" ht="12" customHeight="1" x14ac:dyDescent="0.25">
      <c r="A20" s="934" t="str">
        <f>'12'!A20</f>
        <v>I. čtvrtletí</v>
      </c>
      <c r="B20" s="865">
        <f>B10</f>
        <v>2635663</v>
      </c>
      <c r="C20" s="865">
        <f t="shared" ref="C20:D20" si="5">SUM(C8:C10)</f>
        <v>1109925.3148810319</v>
      </c>
      <c r="D20" s="865">
        <f t="shared" si="5"/>
        <v>11848902.350099659</v>
      </c>
      <c r="E20" s="1334">
        <f t="shared" si="0"/>
        <v>0.42111806967773646</v>
      </c>
      <c r="F20" s="1335">
        <f t="shared" si="1"/>
        <v>4.4956059822897156</v>
      </c>
      <c r="G20" s="997">
        <f>C20/'21'!C20</f>
        <v>0.33832490783247299</v>
      </c>
      <c r="H20" s="995">
        <f t="shared" si="2"/>
        <v>6.0257893079001722E-2</v>
      </c>
      <c r="I20" s="975"/>
      <c r="J20" s="237"/>
      <c r="K20" s="982">
        <f t="shared" si="3"/>
        <v>2012</v>
      </c>
      <c r="L20" s="982">
        <f t="shared" si="4"/>
        <v>2468975.0847144169</v>
      </c>
      <c r="M20" s="980"/>
      <c r="N20" s="980"/>
      <c r="O20" s="980"/>
      <c r="R20" s="1346">
        <v>1046844.6612152024</v>
      </c>
    </row>
    <row r="21" spans="1:18" ht="12" customHeight="1" x14ac:dyDescent="0.25">
      <c r="A21" s="934" t="str">
        <f>'12'!A21</f>
        <v>II. čtvrtletí</v>
      </c>
      <c r="B21" s="404">
        <f>B13</f>
        <v>2631446</v>
      </c>
      <c r="C21" s="404">
        <f t="shared" ref="C21:D21" si="6">SUM(C11:C13)</f>
        <v>311936.08092261432</v>
      </c>
      <c r="D21" s="404">
        <f t="shared" si="6"/>
        <v>3333928.7243899996</v>
      </c>
      <c r="E21" s="1336">
        <f t="shared" si="0"/>
        <v>0.11854169947725103</v>
      </c>
      <c r="F21" s="1337">
        <f t="shared" si="1"/>
        <v>1.2669569219318959</v>
      </c>
      <c r="G21" s="998">
        <f>C21/'21'!C21</f>
        <v>0.21830964333937028</v>
      </c>
      <c r="H21" s="977">
        <f t="shared" si="2"/>
        <v>8.0923318922510895E-2</v>
      </c>
      <c r="I21" s="975"/>
      <c r="J21" s="237"/>
      <c r="K21" s="982">
        <f t="shared" si="3"/>
        <v>2013</v>
      </c>
      <c r="L21" s="982">
        <f t="shared" si="4"/>
        <v>2473738.6571432869</v>
      </c>
      <c r="M21" s="980"/>
      <c r="N21" s="980"/>
      <c r="O21" s="980"/>
      <c r="R21" s="1346">
        <v>288582.98776786437</v>
      </c>
    </row>
    <row r="22" spans="1:18" ht="12" customHeight="1" x14ac:dyDescent="0.25">
      <c r="A22" s="934" t="str">
        <f>'12'!A22</f>
        <v>III. čtvrtletí</v>
      </c>
      <c r="B22" s="404">
        <f>B16</f>
        <v>2629338</v>
      </c>
      <c r="C22" s="404">
        <f t="shared" ref="C22:D22" si="7">SUM(C14:C16)</f>
        <v>150915.28523110022</v>
      </c>
      <c r="D22" s="404">
        <f t="shared" si="7"/>
        <v>1610745.4298874699</v>
      </c>
      <c r="E22" s="1336">
        <f t="shared" si="0"/>
        <v>5.7396685108989494E-2</v>
      </c>
      <c r="F22" s="1337">
        <f t="shared" si="1"/>
        <v>0.61260493321416642</v>
      </c>
      <c r="G22" s="998">
        <f>C22/'21'!C22</f>
        <v>0.13312407174992205</v>
      </c>
      <c r="H22" s="977">
        <f t="shared" si="2"/>
        <v>0.37949792133167209</v>
      </c>
      <c r="I22" s="975"/>
      <c r="J22" s="237"/>
      <c r="K22" s="982">
        <f t="shared" si="3"/>
        <v>2014</v>
      </c>
      <c r="L22" s="982">
        <f t="shared" si="4"/>
        <v>1999119.7194391894</v>
      </c>
      <c r="M22" s="980"/>
      <c r="N22" s="980"/>
      <c r="O22" s="980"/>
      <c r="R22" s="1346">
        <v>109398.70433832696</v>
      </c>
    </row>
    <row r="23" spans="1:18" ht="12" customHeight="1" x14ac:dyDescent="0.25">
      <c r="A23" s="245" t="str">
        <f>'12'!A23</f>
        <v>IV. čtvrtletí</v>
      </c>
      <c r="B23" s="405">
        <f>B19</f>
        <v>2632599</v>
      </c>
      <c r="C23" s="405">
        <f t="shared" ref="C23:D23" si="8">SUM(C17:C19)</f>
        <v>854492.10139125376</v>
      </c>
      <c r="D23" s="405">
        <f t="shared" si="8"/>
        <v>9108538.0738358721</v>
      </c>
      <c r="E23" s="1336">
        <f t="shared" si="0"/>
        <v>0.32458118436999095</v>
      </c>
      <c r="F23" s="1337">
        <f t="shared" si="1"/>
        <v>3.4599033403248547</v>
      </c>
      <c r="G23" s="998">
        <f>C23/'21'!C23</f>
        <v>0.31832722846782968</v>
      </c>
      <c r="H23" s="977">
        <f t="shared" si="2"/>
        <v>-7.4859220241949104E-2</v>
      </c>
      <c r="I23" s="976"/>
      <c r="J23" s="237"/>
      <c r="K23" s="982">
        <f t="shared" si="3"/>
        <v>2015</v>
      </c>
      <c r="L23" s="982">
        <f t="shared" si="4"/>
        <v>2171135.5106019503</v>
      </c>
      <c r="M23" s="980"/>
      <c r="N23" s="980"/>
      <c r="O23" s="980"/>
      <c r="R23" s="1346">
        <v>923634.67278431542</v>
      </c>
    </row>
    <row r="24" spans="1:18" ht="12" customHeight="1" x14ac:dyDescent="0.25">
      <c r="A24" s="934" t="str">
        <f>'12'!A24</f>
        <v>I. pololetí</v>
      </c>
      <c r="B24" s="865">
        <f>B13</f>
        <v>2631446</v>
      </c>
      <c r="C24" s="865">
        <f t="shared" ref="C24:D24" si="9">SUM(C8:C13)</f>
        <v>1421861.3958036462</v>
      </c>
      <c r="D24" s="865">
        <f t="shared" si="9"/>
        <v>15182831.074489657</v>
      </c>
      <c r="E24" s="1334">
        <f t="shared" si="0"/>
        <v>0.54033462811079769</v>
      </c>
      <c r="F24" s="1335">
        <f t="shared" si="1"/>
        <v>5.7697672969499116</v>
      </c>
      <c r="G24" s="997">
        <f>C24/'21'!C24</f>
        <v>0.30191222983501181</v>
      </c>
      <c r="H24" s="995">
        <f t="shared" si="2"/>
        <v>6.4723646306409144E-2</v>
      </c>
      <c r="I24" s="975"/>
      <c r="J24" s="237"/>
      <c r="K24" s="982">
        <f t="shared" si="3"/>
        <v>2016</v>
      </c>
      <c r="L24" s="982">
        <f t="shared" si="4"/>
        <v>2368461.0261057094</v>
      </c>
      <c r="M24" s="980"/>
      <c r="N24" s="980"/>
      <c r="O24" s="980"/>
      <c r="R24" s="1346">
        <v>1335427.6489830667</v>
      </c>
    </row>
    <row r="25" spans="1:18" ht="12" customHeight="1" x14ac:dyDescent="0.25">
      <c r="A25" s="245" t="str">
        <f>'12'!A25</f>
        <v>II. pololetí</v>
      </c>
      <c r="B25" s="405">
        <f>B19</f>
        <v>2632599</v>
      </c>
      <c r="C25" s="405">
        <f t="shared" ref="C25:D25" si="10">SUM(C14:C19)</f>
        <v>1005407.3866223539</v>
      </c>
      <c r="D25" s="405">
        <f t="shared" si="10"/>
        <v>10719283.503723342</v>
      </c>
      <c r="E25" s="1336">
        <f t="shared" si="0"/>
        <v>0.3819067722134491</v>
      </c>
      <c r="F25" s="1337">
        <f t="shared" si="1"/>
        <v>4.0717494398969771</v>
      </c>
      <c r="G25" s="998">
        <f>C25/'21'!C25</f>
        <v>0.26333602489447056</v>
      </c>
      <c r="H25" s="977">
        <f t="shared" si="2"/>
        <v>-2.6742592361571657E-2</v>
      </c>
      <c r="I25" s="976"/>
      <c r="J25" s="237"/>
      <c r="K25" s="982">
        <f t="shared" si="3"/>
        <v>2017</v>
      </c>
      <c r="L25" s="982">
        <f t="shared" si="4"/>
        <v>2427268.7824260001</v>
      </c>
      <c r="M25" s="980"/>
      <c r="N25" s="980"/>
      <c r="O25" s="980"/>
      <c r="R25" s="1346">
        <v>1033033.3771226425</v>
      </c>
    </row>
    <row r="26" spans="1:18" ht="12" customHeight="1" x14ac:dyDescent="0.25">
      <c r="A26" s="985" t="str">
        <f>'12'!A26</f>
        <v>rok</v>
      </c>
      <c r="B26" s="986">
        <f>B19</f>
        <v>2632599</v>
      </c>
      <c r="C26" s="986">
        <f t="shared" ref="C26:D26" si="11">SUM(C8:C19)</f>
        <v>2427268.7824260001</v>
      </c>
      <c r="D26" s="986">
        <f t="shared" si="11"/>
        <v>25902114.578212999</v>
      </c>
      <c r="E26" s="1338">
        <f t="shared" si="0"/>
        <v>0.92200474984074676</v>
      </c>
      <c r="F26" s="1339">
        <f t="shared" si="1"/>
        <v>9.8389897505138446</v>
      </c>
      <c r="G26" s="1000">
        <f>C26/'21'!C26</f>
        <v>0.28464071433657684</v>
      </c>
      <c r="H26" s="996">
        <f t="shared" si="2"/>
        <v>2.482952249249552E-2</v>
      </c>
      <c r="I26" s="237"/>
      <c r="J26" s="2114" t="s">
        <v>504</v>
      </c>
      <c r="K26" s="2114"/>
      <c r="L26" s="2114"/>
      <c r="M26" s="2114"/>
      <c r="N26" s="2114"/>
      <c r="O26" s="2114"/>
      <c r="P26" s="2114"/>
      <c r="R26" s="1346">
        <v>2368461.0261057094</v>
      </c>
    </row>
    <row r="27" spans="1:18" ht="12" customHeight="1" x14ac:dyDescent="0.25">
      <c r="C27" s="889">
        <v>2494700</v>
      </c>
      <c r="D27" s="889">
        <v>26327100</v>
      </c>
      <c r="E27" s="993"/>
      <c r="F27" s="994"/>
      <c r="G27" s="999"/>
      <c r="K27" s="437"/>
      <c r="L27" s="981" t="str">
        <f>B5</f>
        <v>Počet zákazníků ke konci období</v>
      </c>
    </row>
    <row r="28" spans="1:18" ht="12" customHeight="1" x14ac:dyDescent="0.25">
      <c r="A28" s="934">
        <v>2008</v>
      </c>
      <c r="B28" s="404">
        <v>2657055.8692891793</v>
      </c>
      <c r="C28" s="404">
        <v>2508471.045642382</v>
      </c>
      <c r="D28" s="404">
        <v>26384703.787216913</v>
      </c>
      <c r="E28" s="1336">
        <f t="shared" ref="E28:E36" si="12">C28/B28</f>
        <v>0.94407914964673023</v>
      </c>
      <c r="F28" s="1337">
        <f t="shared" ref="F28:F36" si="13">D28/B28</f>
        <v>9.9300523154883447</v>
      </c>
      <c r="G28" s="998">
        <f>C28/'21'!C28</f>
        <v>0.288821333491731</v>
      </c>
      <c r="H28" s="977">
        <f>(C28-C27)/C27</f>
        <v>5.5201209132889721E-3</v>
      </c>
      <c r="I28" s="237"/>
      <c r="J28" s="496"/>
      <c r="K28" s="983">
        <f>A28</f>
        <v>2008</v>
      </c>
      <c r="L28" s="984">
        <f>B28</f>
        <v>2657055.8692891793</v>
      </c>
      <c r="M28" s="496"/>
      <c r="N28" s="979"/>
      <c r="P28" s="496"/>
    </row>
    <row r="29" spans="1:18" ht="12" customHeight="1" x14ac:dyDescent="0.25">
      <c r="A29" s="245">
        <v>2009</v>
      </c>
      <c r="B29" s="404">
        <v>2664090</v>
      </c>
      <c r="C29" s="404">
        <v>2514474.8027285603</v>
      </c>
      <c r="D29" s="404">
        <v>26548997.315593023</v>
      </c>
      <c r="E29" s="1336">
        <f t="shared" si="12"/>
        <v>0.94384003645843806</v>
      </c>
      <c r="F29" s="1337">
        <f t="shared" si="13"/>
        <v>9.9655031607764837</v>
      </c>
      <c r="G29" s="998">
        <f>C29/'21'!C29</f>
        <v>0.30809733776831638</v>
      </c>
      <c r="H29" s="978">
        <f>(C29-C28)/C28</f>
        <v>2.3933930178734893E-3</v>
      </c>
      <c r="I29" s="976"/>
      <c r="J29" s="496"/>
      <c r="K29" s="983">
        <f t="shared" ref="K29:L37" si="14">A29</f>
        <v>2009</v>
      </c>
      <c r="L29" s="984">
        <f t="shared" si="14"/>
        <v>2664090</v>
      </c>
      <c r="M29" s="496"/>
      <c r="N29" s="979"/>
      <c r="P29" s="496"/>
    </row>
    <row r="30" spans="1:18" ht="12" customHeight="1" x14ac:dyDescent="0.25">
      <c r="A30" s="934">
        <v>2010</v>
      </c>
      <c r="B30" s="865">
        <v>2663422</v>
      </c>
      <c r="C30" s="865">
        <v>2905522.696831625</v>
      </c>
      <c r="D30" s="865">
        <v>30785671.772283606</v>
      </c>
      <c r="E30" s="1334">
        <f t="shared" si="12"/>
        <v>1.0908983618936936</v>
      </c>
      <c r="F30" s="1335">
        <f t="shared" si="13"/>
        <v>11.558690951821982</v>
      </c>
      <c r="G30" s="997">
        <f>C30/'21'!C30</f>
        <v>0.32358369307194684</v>
      </c>
      <c r="H30" s="977">
        <f t="shared" ref="H30:H35" si="15">(C30-C29)/C29</f>
        <v>0.15551871654419541</v>
      </c>
      <c r="I30" s="237"/>
      <c r="J30" s="496"/>
      <c r="K30" s="983">
        <f t="shared" si="14"/>
        <v>2010</v>
      </c>
      <c r="L30" s="984">
        <f t="shared" si="14"/>
        <v>2663422</v>
      </c>
      <c r="M30" s="496"/>
      <c r="N30" s="979"/>
      <c r="P30" s="496"/>
    </row>
    <row r="31" spans="1:18" ht="12" customHeight="1" x14ac:dyDescent="0.25">
      <c r="A31" s="245">
        <v>2011</v>
      </c>
      <c r="B31" s="404">
        <v>2659787</v>
      </c>
      <c r="C31" s="404">
        <v>2443944.6972930189</v>
      </c>
      <c r="D31" s="404">
        <v>25889047.704155978</v>
      </c>
      <c r="E31" s="1336">
        <f t="shared" si="12"/>
        <v>0.91884977905863097</v>
      </c>
      <c r="F31" s="1337">
        <f t="shared" si="13"/>
        <v>9.7335041129819704</v>
      </c>
      <c r="G31" s="998">
        <f>C31/'21'!C31</f>
        <v>0.30225293569101963</v>
      </c>
      <c r="H31" s="978">
        <f t="shared" si="15"/>
        <v>-0.15886229353566619</v>
      </c>
      <c r="I31" s="976"/>
      <c r="J31" s="496"/>
      <c r="K31" s="983">
        <f t="shared" si="14"/>
        <v>2011</v>
      </c>
      <c r="L31" s="984">
        <f t="shared" si="14"/>
        <v>2659787</v>
      </c>
      <c r="M31" s="496"/>
      <c r="N31" s="979"/>
      <c r="P31" s="496"/>
    </row>
    <row r="32" spans="1:18" ht="12" customHeight="1" x14ac:dyDescent="0.25">
      <c r="A32" s="934">
        <v>2012</v>
      </c>
      <c r="B32" s="865">
        <v>2656685.1</v>
      </c>
      <c r="C32" s="865">
        <v>2468975.0847144169</v>
      </c>
      <c r="D32" s="865">
        <v>26130960.325314149</v>
      </c>
      <c r="E32" s="1334">
        <f t="shared" si="12"/>
        <v>0.92934427370199679</v>
      </c>
      <c r="F32" s="1335">
        <f t="shared" si="13"/>
        <v>9.8359268568616383</v>
      </c>
      <c r="G32" s="997">
        <f>C32/'21'!C32</f>
        <v>0.3026363066949006</v>
      </c>
      <c r="H32" s="977">
        <f t="shared" si="15"/>
        <v>1.0241797798911862E-2</v>
      </c>
      <c r="I32" s="237"/>
      <c r="J32" s="496"/>
      <c r="K32" s="983">
        <f t="shared" si="14"/>
        <v>2012</v>
      </c>
      <c r="L32" s="984">
        <f t="shared" si="14"/>
        <v>2656685.1</v>
      </c>
      <c r="M32" s="496"/>
      <c r="N32" s="979"/>
      <c r="P32" s="496"/>
    </row>
    <row r="33" spans="1:16" ht="12" customHeight="1" x14ac:dyDescent="0.25">
      <c r="A33" s="245">
        <v>2013</v>
      </c>
      <c r="B33" s="404">
        <v>2650488</v>
      </c>
      <c r="C33" s="404">
        <v>2473738.6571432869</v>
      </c>
      <c r="D33" s="404">
        <v>26279114.664131485</v>
      </c>
      <c r="E33" s="1336">
        <f t="shared" si="12"/>
        <v>0.93331441498444323</v>
      </c>
      <c r="F33" s="1337">
        <f t="shared" si="13"/>
        <v>9.9148212193873295</v>
      </c>
      <c r="G33" s="998">
        <f>C33/'21'!C33</f>
        <v>0.29886558412686542</v>
      </c>
      <c r="H33" s="978">
        <f t="shared" si="15"/>
        <v>1.9293724178755781E-3</v>
      </c>
      <c r="I33" s="976"/>
      <c r="J33" s="496"/>
      <c r="K33" s="983">
        <f t="shared" si="14"/>
        <v>2013</v>
      </c>
      <c r="L33" s="984">
        <f t="shared" si="14"/>
        <v>2650488</v>
      </c>
      <c r="M33" s="496"/>
      <c r="N33" s="979"/>
      <c r="P33" s="496"/>
    </row>
    <row r="34" spans="1:16" ht="12" customHeight="1" x14ac:dyDescent="0.25">
      <c r="A34" s="934">
        <v>2014</v>
      </c>
      <c r="B34" s="865">
        <v>2642898</v>
      </c>
      <c r="C34" s="865">
        <v>1999119.7194391894</v>
      </c>
      <c r="D34" s="865">
        <v>21252655.795773141</v>
      </c>
      <c r="E34" s="1334">
        <f t="shared" si="12"/>
        <v>0.75641198390523945</v>
      </c>
      <c r="F34" s="1335">
        <f t="shared" si="13"/>
        <v>8.0414211202146806</v>
      </c>
      <c r="G34" s="997">
        <f>C34/'21'!C34</f>
        <v>0.27458852486481777</v>
      </c>
      <c r="H34" s="977">
        <f t="shared" si="15"/>
        <v>-0.19186300716672919</v>
      </c>
      <c r="I34" s="237"/>
      <c r="J34" s="496"/>
      <c r="K34" s="983">
        <f t="shared" si="14"/>
        <v>2014</v>
      </c>
      <c r="L34" s="984">
        <f t="shared" si="14"/>
        <v>2642898</v>
      </c>
      <c r="M34" s="496"/>
      <c r="N34" s="979"/>
      <c r="P34" s="496"/>
    </row>
    <row r="35" spans="1:16" ht="12" customHeight="1" x14ac:dyDescent="0.25">
      <c r="A35" s="245">
        <v>2015</v>
      </c>
      <c r="B35" s="404">
        <v>2636189</v>
      </c>
      <c r="C35" s="404">
        <v>2171135.5106019503</v>
      </c>
      <c r="D35" s="404">
        <v>23123104.062590908</v>
      </c>
      <c r="E35" s="1336">
        <f t="shared" si="12"/>
        <v>0.82358871484629914</v>
      </c>
      <c r="F35" s="1337">
        <f t="shared" si="13"/>
        <v>8.7714136060012802</v>
      </c>
      <c r="G35" s="998">
        <f>C35/'21'!C35</f>
        <v>0.28539166150488421</v>
      </c>
      <c r="H35" s="978">
        <f t="shared" si="15"/>
        <v>8.6045767789743127E-2</v>
      </c>
      <c r="I35" s="976"/>
      <c r="J35" s="496"/>
      <c r="K35" s="983">
        <f t="shared" si="14"/>
        <v>2015</v>
      </c>
      <c r="L35" s="984">
        <f t="shared" si="14"/>
        <v>2636189</v>
      </c>
      <c r="M35" s="496"/>
      <c r="N35" s="979"/>
      <c r="P35" s="496"/>
    </row>
    <row r="36" spans="1:16" ht="12" customHeight="1" x14ac:dyDescent="0.25">
      <c r="A36" s="934">
        <v>2016</v>
      </c>
      <c r="B36" s="865">
        <v>2632037</v>
      </c>
      <c r="C36" s="865">
        <v>2368461.0261057094</v>
      </c>
      <c r="D36" s="865">
        <v>25309234.459076907</v>
      </c>
      <c r="E36" s="1334">
        <f t="shared" si="12"/>
        <v>0.89985856053912217</v>
      </c>
      <c r="F36" s="1335">
        <f t="shared" si="13"/>
        <v>9.6158353621460897</v>
      </c>
      <c r="G36" s="997">
        <f>C36/'21'!C36</f>
        <v>0.28690763337131336</v>
      </c>
      <c r="H36" s="977">
        <f>(C36-C35)/C35</f>
        <v>9.0885858823731486E-2</v>
      </c>
      <c r="I36" s="237"/>
      <c r="J36" s="496"/>
      <c r="K36" s="983">
        <f t="shared" si="14"/>
        <v>2016</v>
      </c>
      <c r="L36" s="984">
        <f t="shared" si="14"/>
        <v>2632037</v>
      </c>
      <c r="M36" s="496"/>
      <c r="N36" s="979"/>
      <c r="P36" s="496"/>
    </row>
    <row r="37" spans="1:16" ht="12" customHeight="1" x14ac:dyDescent="0.25">
      <c r="A37" s="934">
        <v>2017</v>
      </c>
      <c r="B37" s="404">
        <f>B26</f>
        <v>2632599</v>
      </c>
      <c r="C37" s="404">
        <f t="shared" ref="C37:F37" si="16">C26</f>
        <v>2427268.7824260001</v>
      </c>
      <c r="D37" s="404">
        <f t="shared" si="16"/>
        <v>25902114.578212999</v>
      </c>
      <c r="E37" s="586">
        <f t="shared" si="16"/>
        <v>0.92200474984074676</v>
      </c>
      <c r="F37" s="586">
        <f t="shared" si="16"/>
        <v>9.8389897505138446</v>
      </c>
      <c r="G37" s="998">
        <f>C37/'21'!C37</f>
        <v>0.28464071433657684</v>
      </c>
      <c r="H37" s="977">
        <f>(C37-C36)/C36</f>
        <v>2.482952249249552E-2</v>
      </c>
      <c r="I37" s="237"/>
      <c r="J37" s="496"/>
      <c r="K37" s="983">
        <f t="shared" si="14"/>
        <v>2017</v>
      </c>
      <c r="L37" s="984">
        <f t="shared" si="14"/>
        <v>2632599</v>
      </c>
      <c r="M37" s="496"/>
      <c r="N37" s="979"/>
      <c r="P37" s="496"/>
    </row>
    <row r="38" spans="1:16" ht="12" customHeight="1" x14ac:dyDescent="0.25">
      <c r="A38" s="861"/>
      <c r="C38" s="862"/>
      <c r="D38" s="225"/>
    </row>
    <row r="39" spans="1:16" ht="14.1" customHeight="1" x14ac:dyDescent="0.25">
      <c r="A39" s="861"/>
      <c r="C39" s="862"/>
      <c r="D39" s="225"/>
    </row>
    <row r="40" spans="1:16" ht="14.1" customHeight="1" x14ac:dyDescent="0.25">
      <c r="C40" s="862"/>
      <c r="D40" s="225"/>
    </row>
    <row r="41" spans="1:16" ht="14.1" customHeight="1" x14ac:dyDescent="0.25">
      <c r="C41" s="862"/>
      <c r="D41" s="437"/>
    </row>
    <row r="42" spans="1:16" ht="14.1" customHeight="1" x14ac:dyDescent="0.25"/>
    <row r="43" spans="1:16" ht="14.1" customHeight="1" x14ac:dyDescent="0.25"/>
    <row r="44" spans="1:16" ht="14.1" customHeight="1" x14ac:dyDescent="0.25"/>
    <row r="45" spans="1:16" ht="14.1" customHeight="1" x14ac:dyDescent="0.25"/>
    <row r="46" spans="1:16" ht="14.1" customHeight="1" x14ac:dyDescent="0.25"/>
    <row r="47" spans="1:16" ht="14.1" customHeight="1" x14ac:dyDescent="0.25"/>
    <row r="48" spans="1:16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1"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2"/>
  <sheetViews>
    <sheetView view="pageBreakPreview" zoomScaleNormal="100" zoomScaleSheetLayoutView="100" workbookViewId="0"/>
  </sheetViews>
  <sheetFormatPr defaultRowHeight="12.75" x14ac:dyDescent="0.25"/>
  <cols>
    <col min="1" max="1" width="8.42578125" style="14" customWidth="1"/>
    <col min="2" max="8" width="9.7109375" style="14" customWidth="1"/>
    <col min="9" max="9" width="1.7109375" style="14" customWidth="1"/>
    <col min="10" max="15" width="9.7109375" style="14" customWidth="1"/>
    <col min="16" max="16" width="9.5703125" style="14" customWidth="1"/>
    <col min="17" max="245" width="9.140625" style="14"/>
    <col min="246" max="258" width="10.7109375" style="14" customWidth="1"/>
    <col min="259" max="501" width="9.140625" style="14"/>
    <col min="502" max="514" width="10.7109375" style="14" customWidth="1"/>
    <col min="515" max="757" width="9.140625" style="14"/>
    <col min="758" max="770" width="10.7109375" style="14" customWidth="1"/>
    <col min="771" max="1013" width="9.140625" style="14"/>
    <col min="1014" max="1026" width="10.7109375" style="14" customWidth="1"/>
    <col min="1027" max="1269" width="9.140625" style="14"/>
    <col min="1270" max="1282" width="10.7109375" style="14" customWidth="1"/>
    <col min="1283" max="1525" width="9.140625" style="14"/>
    <col min="1526" max="1538" width="10.7109375" style="14" customWidth="1"/>
    <col min="1539" max="1781" width="9.140625" style="14"/>
    <col min="1782" max="1794" width="10.7109375" style="14" customWidth="1"/>
    <col min="1795" max="2037" width="9.140625" style="14"/>
    <col min="2038" max="2050" width="10.7109375" style="14" customWidth="1"/>
    <col min="2051" max="2293" width="9.140625" style="14"/>
    <col min="2294" max="2306" width="10.7109375" style="14" customWidth="1"/>
    <col min="2307" max="2549" width="9.140625" style="14"/>
    <col min="2550" max="2562" width="10.7109375" style="14" customWidth="1"/>
    <col min="2563" max="2805" width="9.140625" style="14"/>
    <col min="2806" max="2818" width="10.7109375" style="14" customWidth="1"/>
    <col min="2819" max="3061" width="9.140625" style="14"/>
    <col min="3062" max="3074" width="10.7109375" style="14" customWidth="1"/>
    <col min="3075" max="3317" width="9.140625" style="14"/>
    <col min="3318" max="3330" width="10.7109375" style="14" customWidth="1"/>
    <col min="3331" max="3573" width="9.140625" style="14"/>
    <col min="3574" max="3586" width="10.7109375" style="14" customWidth="1"/>
    <col min="3587" max="3829" width="9.140625" style="14"/>
    <col min="3830" max="3842" width="10.7109375" style="14" customWidth="1"/>
    <col min="3843" max="4085" width="9.140625" style="14"/>
    <col min="4086" max="4098" width="10.7109375" style="14" customWidth="1"/>
    <col min="4099" max="4341" width="9.140625" style="14"/>
    <col min="4342" max="4354" width="10.7109375" style="14" customWidth="1"/>
    <col min="4355" max="4597" width="9.140625" style="14"/>
    <col min="4598" max="4610" width="10.7109375" style="14" customWidth="1"/>
    <col min="4611" max="4853" width="9.140625" style="14"/>
    <col min="4854" max="4866" width="10.7109375" style="14" customWidth="1"/>
    <col min="4867" max="5109" width="9.140625" style="14"/>
    <col min="5110" max="5122" width="10.7109375" style="14" customWidth="1"/>
    <col min="5123" max="5365" width="9.140625" style="14"/>
    <col min="5366" max="5378" width="10.7109375" style="14" customWidth="1"/>
    <col min="5379" max="5621" width="9.140625" style="14"/>
    <col min="5622" max="5634" width="10.7109375" style="14" customWidth="1"/>
    <col min="5635" max="5877" width="9.140625" style="14"/>
    <col min="5878" max="5890" width="10.7109375" style="14" customWidth="1"/>
    <col min="5891" max="6133" width="9.140625" style="14"/>
    <col min="6134" max="6146" width="10.7109375" style="14" customWidth="1"/>
    <col min="6147" max="6389" width="9.140625" style="14"/>
    <col min="6390" max="6402" width="10.7109375" style="14" customWidth="1"/>
    <col min="6403" max="6645" width="9.140625" style="14"/>
    <col min="6646" max="6658" width="10.7109375" style="14" customWidth="1"/>
    <col min="6659" max="6901" width="9.140625" style="14"/>
    <col min="6902" max="6914" width="10.7109375" style="14" customWidth="1"/>
    <col min="6915" max="7157" width="9.140625" style="14"/>
    <col min="7158" max="7170" width="10.7109375" style="14" customWidth="1"/>
    <col min="7171" max="7413" width="9.140625" style="14"/>
    <col min="7414" max="7426" width="10.7109375" style="14" customWidth="1"/>
    <col min="7427" max="7669" width="9.140625" style="14"/>
    <col min="7670" max="7682" width="10.7109375" style="14" customWidth="1"/>
    <col min="7683" max="7925" width="9.140625" style="14"/>
    <col min="7926" max="7938" width="10.7109375" style="14" customWidth="1"/>
    <col min="7939" max="8181" width="9.140625" style="14"/>
    <col min="8182" max="8194" width="10.7109375" style="14" customWidth="1"/>
    <col min="8195" max="8437" width="9.140625" style="14"/>
    <col min="8438" max="8450" width="10.7109375" style="14" customWidth="1"/>
    <col min="8451" max="8693" width="9.140625" style="14"/>
    <col min="8694" max="8706" width="10.7109375" style="14" customWidth="1"/>
    <col min="8707" max="8949" width="9.140625" style="14"/>
    <col min="8950" max="8962" width="10.7109375" style="14" customWidth="1"/>
    <col min="8963" max="9205" width="9.140625" style="14"/>
    <col min="9206" max="9218" width="10.7109375" style="14" customWidth="1"/>
    <col min="9219" max="9461" width="9.140625" style="14"/>
    <col min="9462" max="9474" width="10.7109375" style="14" customWidth="1"/>
    <col min="9475" max="9717" width="9.140625" style="14"/>
    <col min="9718" max="9730" width="10.7109375" style="14" customWidth="1"/>
    <col min="9731" max="9973" width="9.140625" style="14"/>
    <col min="9974" max="9986" width="10.7109375" style="14" customWidth="1"/>
    <col min="9987" max="10229" width="9.140625" style="14"/>
    <col min="10230" max="10242" width="10.7109375" style="14" customWidth="1"/>
    <col min="10243" max="10485" width="9.140625" style="14"/>
    <col min="10486" max="10498" width="10.7109375" style="14" customWidth="1"/>
    <col min="10499" max="10741" width="9.140625" style="14"/>
    <col min="10742" max="10754" width="10.7109375" style="14" customWidth="1"/>
    <col min="10755" max="10997" width="9.140625" style="14"/>
    <col min="10998" max="11010" width="10.7109375" style="14" customWidth="1"/>
    <col min="11011" max="11253" width="9.140625" style="14"/>
    <col min="11254" max="11266" width="10.7109375" style="14" customWidth="1"/>
    <col min="11267" max="11509" width="9.140625" style="14"/>
    <col min="11510" max="11522" width="10.7109375" style="14" customWidth="1"/>
    <col min="11523" max="11765" width="9.140625" style="14"/>
    <col min="11766" max="11778" width="10.7109375" style="14" customWidth="1"/>
    <col min="11779" max="12021" width="9.140625" style="14"/>
    <col min="12022" max="12034" width="10.7109375" style="14" customWidth="1"/>
    <col min="12035" max="12277" width="9.140625" style="14"/>
    <col min="12278" max="12290" width="10.7109375" style="14" customWidth="1"/>
    <col min="12291" max="12533" width="9.140625" style="14"/>
    <col min="12534" max="12546" width="10.7109375" style="14" customWidth="1"/>
    <col min="12547" max="12789" width="9.140625" style="14"/>
    <col min="12790" max="12802" width="10.7109375" style="14" customWidth="1"/>
    <col min="12803" max="13045" width="9.140625" style="14"/>
    <col min="13046" max="13058" width="10.7109375" style="14" customWidth="1"/>
    <col min="13059" max="13301" width="9.140625" style="14"/>
    <col min="13302" max="13314" width="10.7109375" style="14" customWidth="1"/>
    <col min="13315" max="13557" width="9.140625" style="14"/>
    <col min="13558" max="13570" width="10.7109375" style="14" customWidth="1"/>
    <col min="13571" max="13813" width="9.140625" style="14"/>
    <col min="13814" max="13826" width="10.7109375" style="14" customWidth="1"/>
    <col min="13827" max="14069" width="9.140625" style="14"/>
    <col min="14070" max="14082" width="10.7109375" style="14" customWidth="1"/>
    <col min="14083" max="14325" width="9.140625" style="14"/>
    <col min="14326" max="14338" width="10.7109375" style="14" customWidth="1"/>
    <col min="14339" max="14581" width="9.140625" style="14"/>
    <col min="14582" max="14594" width="10.7109375" style="14" customWidth="1"/>
    <col min="14595" max="14837" width="9.140625" style="14"/>
    <col min="14838" max="14850" width="10.7109375" style="14" customWidth="1"/>
    <col min="14851" max="15093" width="9.140625" style="14"/>
    <col min="15094" max="15106" width="10.7109375" style="14" customWidth="1"/>
    <col min="15107" max="15349" width="9.140625" style="14"/>
    <col min="15350" max="15362" width="10.7109375" style="14" customWidth="1"/>
    <col min="15363" max="15605" width="9.140625" style="14"/>
    <col min="15606" max="15618" width="10.7109375" style="14" customWidth="1"/>
    <col min="15619" max="15861" width="9.140625" style="14"/>
    <col min="15862" max="15874" width="10.7109375" style="14" customWidth="1"/>
    <col min="15875" max="16117" width="9.140625" style="14"/>
    <col min="16118" max="16130" width="10.7109375" style="14" customWidth="1"/>
    <col min="16131" max="16384" width="9.140625" style="14"/>
  </cols>
  <sheetData>
    <row r="2" spans="1:27" ht="20.100000000000001" customHeight="1" thickBot="1" x14ac:dyDescent="0.3">
      <c r="A2" s="805" t="s">
        <v>509</v>
      </c>
      <c r="B2" s="805"/>
      <c r="C2" s="805"/>
      <c r="D2" s="805"/>
      <c r="E2" s="868"/>
      <c r="F2" s="869"/>
      <c r="G2" s="868"/>
      <c r="H2" s="868"/>
      <c r="I2" s="868"/>
      <c r="J2" s="868"/>
      <c r="K2" s="868"/>
      <c r="L2" s="868"/>
      <c r="M2" s="868"/>
      <c r="N2" s="868"/>
      <c r="O2" s="1964" t="s">
        <v>411</v>
      </c>
      <c r="P2" s="1964"/>
    </row>
    <row r="3" spans="1:27" ht="12" customHeight="1" x14ac:dyDescent="0.25">
      <c r="A3" s="664"/>
      <c r="B3" s="664"/>
      <c r="C3" s="664"/>
      <c r="D3" s="664"/>
      <c r="F3" s="931"/>
    </row>
    <row r="4" spans="1:27" ht="16.5" customHeight="1" x14ac:dyDescent="0.25">
      <c r="A4" s="890"/>
      <c r="B4" s="2115">
        <v>2017</v>
      </c>
      <c r="C4" s="2116"/>
      <c r="D4" s="2116"/>
      <c r="E4" s="2116"/>
      <c r="F4" s="2116"/>
      <c r="G4" s="2116"/>
      <c r="H4" s="2117"/>
      <c r="I4" s="932"/>
      <c r="J4" s="1962" t="s">
        <v>510</v>
      </c>
      <c r="K4" s="1962"/>
      <c r="L4" s="1962"/>
      <c r="M4" s="1962"/>
      <c r="N4" s="1962"/>
      <c r="O4" s="1962"/>
      <c r="P4" s="1962"/>
    </row>
    <row r="5" spans="1:27" ht="27" customHeight="1" x14ac:dyDescent="0.25">
      <c r="A5" s="937"/>
      <c r="B5" s="2013" t="s">
        <v>506</v>
      </c>
      <c r="C5" s="2118" t="s">
        <v>508</v>
      </c>
      <c r="D5" s="2119"/>
      <c r="E5" s="2119"/>
      <c r="F5" s="2120"/>
      <c r="G5" s="2013" t="s">
        <v>505</v>
      </c>
      <c r="H5" s="2013" t="s">
        <v>513</v>
      </c>
      <c r="I5" s="935"/>
      <c r="J5" s="935"/>
      <c r="K5" s="935"/>
      <c r="L5" s="935"/>
      <c r="M5" s="935"/>
      <c r="N5" s="935"/>
      <c r="O5" s="935"/>
    </row>
    <row r="6" spans="1:27" ht="26.25" customHeight="1" x14ac:dyDescent="0.25">
      <c r="A6" s="891"/>
      <c r="B6" s="2013"/>
      <c r="C6" s="2118" t="s">
        <v>489</v>
      </c>
      <c r="D6" s="2120"/>
      <c r="E6" s="1961" t="s">
        <v>507</v>
      </c>
      <c r="F6" s="1963"/>
      <c r="G6" s="2013"/>
      <c r="H6" s="2013"/>
      <c r="I6" s="935"/>
      <c r="J6" s="935"/>
      <c r="K6" s="935"/>
      <c r="L6" s="935"/>
      <c r="M6" s="935"/>
      <c r="N6" s="935"/>
      <c r="O6" s="935"/>
    </row>
    <row r="7" spans="1:27" ht="14.1" customHeight="1" x14ac:dyDescent="0.25">
      <c r="A7" s="245" t="str">
        <f>'12'!A7</f>
        <v>období</v>
      </c>
      <c r="B7" s="2014"/>
      <c r="C7" s="1117" t="s">
        <v>562</v>
      </c>
      <c r="D7" s="1115" t="s">
        <v>3</v>
      </c>
      <c r="E7" s="1117" t="s">
        <v>562</v>
      </c>
      <c r="F7" s="1115" t="s">
        <v>3</v>
      </c>
      <c r="G7" s="933" t="s">
        <v>63</v>
      </c>
      <c r="H7" s="933" t="s">
        <v>63</v>
      </c>
      <c r="I7" s="938"/>
      <c r="J7" s="931"/>
      <c r="K7" s="931"/>
      <c r="L7" s="931"/>
      <c r="M7" s="931"/>
      <c r="N7" s="931"/>
      <c r="O7" s="931"/>
      <c r="R7" s="1347">
        <v>2016</v>
      </c>
      <c r="S7" s="954"/>
      <c r="T7" s="954"/>
      <c r="U7" s="954"/>
      <c r="V7" s="954"/>
    </row>
    <row r="8" spans="1:27" ht="12" customHeight="1" x14ac:dyDescent="0.25">
      <c r="A8" s="934" t="str">
        <f>'12'!A8</f>
        <v>leden</v>
      </c>
      <c r="B8" s="865">
        <v>173</v>
      </c>
      <c r="C8" s="865">
        <v>5335.0574014428503</v>
      </c>
      <c r="D8" s="865">
        <v>56969.471279999998</v>
      </c>
      <c r="E8" s="1348">
        <f>C8/B8</f>
        <v>30.838482089265032</v>
      </c>
      <c r="F8" s="1349">
        <f>D8/B8</f>
        <v>329.30330219653177</v>
      </c>
      <c r="G8" s="997">
        <f>C8/'21'!C8</f>
        <v>3.664565238348327E-3</v>
      </c>
      <c r="H8" s="995">
        <f>(C8-R8)/R8</f>
        <v>0.10436867143002693</v>
      </c>
      <c r="I8" s="975"/>
      <c r="J8" s="237"/>
      <c r="K8" s="237"/>
      <c r="L8" s="237"/>
      <c r="M8" s="237"/>
      <c r="N8" s="237"/>
      <c r="O8" s="237"/>
      <c r="R8" s="1346">
        <v>4830.8663034913707</v>
      </c>
      <c r="S8" s="32"/>
      <c r="T8" s="1009"/>
      <c r="U8" s="32"/>
      <c r="V8" s="32"/>
      <c r="W8" s="32"/>
      <c r="Y8" s="1012"/>
      <c r="AA8" s="32"/>
    </row>
    <row r="9" spans="1:27" ht="12" customHeight="1" x14ac:dyDescent="0.25">
      <c r="A9" s="934" t="str">
        <f>'12'!A9</f>
        <v>únor</v>
      </c>
      <c r="B9" s="404">
        <v>176</v>
      </c>
      <c r="C9" s="404">
        <v>4764.0698212817097</v>
      </c>
      <c r="D9" s="404">
        <v>50840.34491</v>
      </c>
      <c r="E9" s="1350">
        <f t="shared" ref="E9:E26" si="0">C9/B9</f>
        <v>27.068578530009713</v>
      </c>
      <c r="F9" s="1351">
        <f t="shared" ref="F9:F26" si="1">D9/B9</f>
        <v>288.86559607954547</v>
      </c>
      <c r="G9" s="998">
        <f>C9/'21'!C9</f>
        <v>4.665288784198543E-3</v>
      </c>
      <c r="H9" s="977">
        <f t="shared" ref="H9:H26" si="2">(C9-R9)/R9</f>
        <v>2.5473354386578738E-2</v>
      </c>
      <c r="I9" s="975"/>
      <c r="J9" s="237"/>
      <c r="K9" s="237"/>
      <c r="L9" s="237"/>
      <c r="M9" s="237"/>
      <c r="N9" s="237"/>
      <c r="O9" s="237"/>
      <c r="R9" s="1346">
        <v>4645.7275568427594</v>
      </c>
      <c r="S9" s="32"/>
      <c r="T9" s="1009"/>
      <c r="U9" s="32"/>
      <c r="V9" s="32"/>
      <c r="W9" s="32"/>
      <c r="Y9" s="1012"/>
    </row>
    <row r="10" spans="1:27" ht="12" customHeight="1" x14ac:dyDescent="0.25">
      <c r="A10" s="934" t="str">
        <f>'12'!A10</f>
        <v>březen</v>
      </c>
      <c r="B10" s="405">
        <v>177</v>
      </c>
      <c r="C10" s="405">
        <v>5300.128999999999</v>
      </c>
      <c r="D10" s="405">
        <v>56578.012729999995</v>
      </c>
      <c r="E10" s="1350">
        <f t="shared" si="0"/>
        <v>29.944231638418074</v>
      </c>
      <c r="F10" s="1351">
        <f t="shared" si="1"/>
        <v>319.6497894350282</v>
      </c>
      <c r="G10" s="998">
        <f>C10/'21'!C10</f>
        <v>6.5952724060217112E-3</v>
      </c>
      <c r="H10" s="977">
        <f t="shared" si="2"/>
        <v>9.1638245596139395E-2</v>
      </c>
      <c r="I10" s="975"/>
      <c r="J10" s="237"/>
      <c r="K10" s="237"/>
      <c r="L10" s="237"/>
      <c r="M10" s="237"/>
      <c r="N10" s="237"/>
      <c r="O10" s="237"/>
      <c r="R10" s="1346">
        <v>4855.2064032033059</v>
      </c>
      <c r="S10" s="32"/>
      <c r="T10" s="1009"/>
      <c r="U10" s="32"/>
      <c r="V10" s="32"/>
      <c r="W10" s="32"/>
      <c r="Y10" s="1012"/>
    </row>
    <row r="11" spans="1:27" ht="12" customHeight="1" x14ac:dyDescent="0.25">
      <c r="A11" s="934" t="str">
        <f>'12'!A11</f>
        <v>duben</v>
      </c>
      <c r="B11" s="865">
        <v>178</v>
      </c>
      <c r="C11" s="865">
        <v>4885.3370000000004</v>
      </c>
      <c r="D11" s="865">
        <v>52214.255989999998</v>
      </c>
      <c r="E11" s="1348">
        <f t="shared" si="0"/>
        <v>27.445713483146069</v>
      </c>
      <c r="F11" s="1349">
        <f t="shared" si="1"/>
        <v>293.33851679775279</v>
      </c>
      <c r="G11" s="997">
        <f>C11/'21'!C11</f>
        <v>7.3802104120848358E-3</v>
      </c>
      <c r="H11" s="995">
        <f t="shared" si="2"/>
        <v>1.3455329778728349E-2</v>
      </c>
      <c r="I11" s="975"/>
      <c r="J11" s="237"/>
      <c r="K11" s="237"/>
      <c r="L11" s="237"/>
      <c r="M11" s="237"/>
      <c r="N11" s="237"/>
      <c r="O11" s="237"/>
      <c r="R11" s="1346">
        <v>4820.4759069811544</v>
      </c>
      <c r="S11" s="32"/>
      <c r="T11" s="1009"/>
      <c r="U11" s="32"/>
      <c r="V11" s="32"/>
      <c r="W11" s="32"/>
      <c r="Y11" s="1012"/>
    </row>
    <row r="12" spans="1:27" ht="12" customHeight="1" x14ac:dyDescent="0.25">
      <c r="A12" s="934" t="str">
        <f>'12'!A12</f>
        <v>květen</v>
      </c>
      <c r="B12" s="404">
        <v>181</v>
      </c>
      <c r="C12" s="404">
        <v>5285.5340000000006</v>
      </c>
      <c r="D12" s="404">
        <v>56485.103750000002</v>
      </c>
      <c r="E12" s="1350">
        <f t="shared" si="0"/>
        <v>29.201845303867408</v>
      </c>
      <c r="F12" s="1351">
        <f t="shared" si="1"/>
        <v>312.07239640883978</v>
      </c>
      <c r="G12" s="998">
        <f>C12/'21'!C12</f>
        <v>1.2414762484443275E-2</v>
      </c>
      <c r="H12" s="977">
        <f t="shared" si="2"/>
        <v>8.0362204256927222E-2</v>
      </c>
      <c r="I12" s="975"/>
      <c r="J12" s="237"/>
      <c r="K12" s="237"/>
      <c r="L12" s="237"/>
      <c r="M12" s="237"/>
      <c r="N12" s="237"/>
      <c r="O12" s="237"/>
      <c r="R12" s="1346">
        <v>4892.3721870068466</v>
      </c>
      <c r="S12" s="32"/>
      <c r="T12" s="1009"/>
      <c r="U12" s="32"/>
      <c r="V12" s="32"/>
      <c r="W12" s="32"/>
      <c r="Y12" s="1012"/>
    </row>
    <row r="13" spans="1:27" ht="12" customHeight="1" x14ac:dyDescent="0.25">
      <c r="A13" s="934" t="str">
        <f>'12'!A13</f>
        <v>červen</v>
      </c>
      <c r="B13" s="405">
        <v>184</v>
      </c>
      <c r="C13" s="405">
        <v>5249.4629714307102</v>
      </c>
      <c r="D13" s="405">
        <v>56107.27061</v>
      </c>
      <c r="E13" s="1350">
        <f t="shared" si="0"/>
        <v>28.529690062123425</v>
      </c>
      <c r="F13" s="1351">
        <f t="shared" si="1"/>
        <v>304.93081853260867</v>
      </c>
      <c r="G13" s="998">
        <f>C13/'21'!C13</f>
        <v>1.5386508076783005E-2</v>
      </c>
      <c r="H13" s="977">
        <f t="shared" si="2"/>
        <v>-1.1118095979326806E-3</v>
      </c>
      <c r="I13" s="975"/>
      <c r="J13" s="237"/>
      <c r="K13" s="237"/>
      <c r="L13" s="237"/>
      <c r="M13" s="237"/>
      <c r="N13" s="237"/>
      <c r="O13" s="237"/>
      <c r="R13" s="1346">
        <v>5255.3058709380912</v>
      </c>
      <c r="S13" s="32"/>
      <c r="T13" s="1009"/>
      <c r="U13" s="32"/>
      <c r="V13" s="32"/>
      <c r="W13" s="32"/>
      <c r="Y13" s="1012"/>
    </row>
    <row r="14" spans="1:27" ht="12" customHeight="1" x14ac:dyDescent="0.25">
      <c r="A14" s="934" t="str">
        <f>'12'!A14</f>
        <v>červenec</v>
      </c>
      <c r="B14" s="865">
        <v>185</v>
      </c>
      <c r="C14" s="865">
        <v>4891.1058474269703</v>
      </c>
      <c r="D14" s="865">
        <v>52212.04017</v>
      </c>
      <c r="E14" s="1348">
        <f t="shared" si="0"/>
        <v>26.438409986091731</v>
      </c>
      <c r="F14" s="1349">
        <f t="shared" si="1"/>
        <v>282.22724416216215</v>
      </c>
      <c r="G14" s="997">
        <f>C14/'21'!C14</f>
        <v>1.4085735264302729E-2</v>
      </c>
      <c r="H14" s="995">
        <f t="shared" si="2"/>
        <v>7.7790249362226088E-2</v>
      </c>
      <c r="I14" s="975"/>
      <c r="J14" s="2114" t="s">
        <v>511</v>
      </c>
      <c r="K14" s="2114"/>
      <c r="L14" s="2114"/>
      <c r="M14" s="2114"/>
      <c r="N14" s="2114"/>
      <c r="O14" s="2114"/>
      <c r="P14" s="2114"/>
      <c r="R14" s="1346">
        <v>4538.0869332611273</v>
      </c>
      <c r="S14" s="32"/>
      <c r="T14" s="1009"/>
      <c r="U14" s="32"/>
      <c r="V14" s="32"/>
      <c r="W14" s="32"/>
      <c r="Y14" s="1012"/>
    </row>
    <row r="15" spans="1:27" ht="12" customHeight="1" x14ac:dyDescent="0.25">
      <c r="A15" s="934" t="str">
        <f>'12'!A15</f>
        <v>srpen</v>
      </c>
      <c r="B15" s="404">
        <v>184</v>
      </c>
      <c r="C15" s="404">
        <v>5280.5735860385639</v>
      </c>
      <c r="D15" s="404">
        <v>56272.801630000002</v>
      </c>
      <c r="E15" s="1350">
        <f t="shared" si="0"/>
        <v>28.69876948934002</v>
      </c>
      <c r="F15" s="1351">
        <f t="shared" si="1"/>
        <v>305.83044364130438</v>
      </c>
      <c r="G15" s="998">
        <f>C15/'21'!C15</f>
        <v>1.6210367271676455E-2</v>
      </c>
      <c r="H15" s="977">
        <f t="shared" si="2"/>
        <v>7.53245025793777E-2</v>
      </c>
      <c r="I15" s="975"/>
      <c r="K15" s="437"/>
      <c r="L15" s="981" t="str">
        <f>C6</f>
        <v>Celková dodávka</v>
      </c>
      <c r="R15" s="1346">
        <v>4910.6791237176012</v>
      </c>
      <c r="S15" s="32"/>
      <c r="T15" s="1009"/>
      <c r="U15" s="32"/>
      <c r="V15" s="32"/>
      <c r="W15" s="32"/>
      <c r="Y15" s="1012"/>
    </row>
    <row r="16" spans="1:27" ht="12" customHeight="1" x14ac:dyDescent="0.25">
      <c r="A16" s="934" t="str">
        <f>'12'!A16</f>
        <v>září</v>
      </c>
      <c r="B16" s="405">
        <v>186</v>
      </c>
      <c r="C16" s="405">
        <v>5268.6655286412943</v>
      </c>
      <c r="D16" s="405">
        <v>56266.126230000009</v>
      </c>
      <c r="E16" s="1350">
        <f t="shared" si="0"/>
        <v>28.326158756135989</v>
      </c>
      <c r="F16" s="1351">
        <f t="shared" si="1"/>
        <v>302.50605500000006</v>
      </c>
      <c r="G16" s="998">
        <f>C16/'21'!C16</f>
        <v>1.1437390806562456E-2</v>
      </c>
      <c r="H16" s="977">
        <f t="shared" si="2"/>
        <v>7.2988192706612401E-2</v>
      </c>
      <c r="I16" s="975"/>
      <c r="J16" s="237"/>
      <c r="K16" s="982">
        <f>A28</f>
        <v>2008</v>
      </c>
      <c r="L16" s="982">
        <f>C28</f>
        <v>6758</v>
      </c>
      <c r="M16" s="980"/>
      <c r="N16" s="980"/>
      <c r="O16" s="980"/>
      <c r="R16" s="1346">
        <v>4910.2735374478698</v>
      </c>
      <c r="S16" s="32"/>
      <c r="T16" s="1009"/>
      <c r="U16" s="32"/>
      <c r="V16" s="32"/>
      <c r="W16" s="32"/>
      <c r="Y16" s="1012"/>
    </row>
    <row r="17" spans="1:25" ht="12" customHeight="1" x14ac:dyDescent="0.25">
      <c r="A17" s="934" t="str">
        <f>'12'!A17</f>
        <v>říjen</v>
      </c>
      <c r="B17" s="865">
        <v>187</v>
      </c>
      <c r="C17" s="865">
        <v>5601.0787401015896</v>
      </c>
      <c r="D17" s="865">
        <v>59685.969697400003</v>
      </c>
      <c r="E17" s="1348">
        <f t="shared" si="0"/>
        <v>29.952292727815987</v>
      </c>
      <c r="F17" s="1349">
        <f t="shared" si="1"/>
        <v>319.17630854224603</v>
      </c>
      <c r="G17" s="997">
        <f>C17/'21'!C17</f>
        <v>8.5207700471304666E-3</v>
      </c>
      <c r="H17" s="995">
        <f t="shared" si="2"/>
        <v>9.8721909428405752E-2</v>
      </c>
      <c r="I17" s="975"/>
      <c r="J17" s="237"/>
      <c r="K17" s="982">
        <f t="shared" ref="K17:K25" si="3">A29</f>
        <v>2009</v>
      </c>
      <c r="L17" s="982">
        <f t="shared" ref="L17:L25" si="4">C29</f>
        <v>8082</v>
      </c>
      <c r="M17" s="980"/>
      <c r="N17" s="980"/>
      <c r="O17" s="980"/>
      <c r="R17" s="1346">
        <v>5097.8129152038755</v>
      </c>
      <c r="S17" s="32"/>
      <c r="T17" s="1009"/>
      <c r="U17" s="32"/>
      <c r="V17" s="32"/>
      <c r="W17" s="32"/>
      <c r="Y17" s="1012"/>
    </row>
    <row r="18" spans="1:25" ht="12" customHeight="1" x14ac:dyDescent="0.25">
      <c r="A18" s="934" t="str">
        <f>'12'!A18</f>
        <v>listopad</v>
      </c>
      <c r="B18" s="404">
        <v>194</v>
      </c>
      <c r="C18" s="404">
        <v>5580.3473276602144</v>
      </c>
      <c r="D18" s="404">
        <v>59484.885869999998</v>
      </c>
      <c r="E18" s="1350">
        <f t="shared" si="0"/>
        <v>28.764676946702135</v>
      </c>
      <c r="F18" s="1351">
        <f t="shared" si="1"/>
        <v>306.62312304123708</v>
      </c>
      <c r="G18" s="998">
        <f>C18/'21'!C18</f>
        <v>5.8923427074398689E-3</v>
      </c>
      <c r="H18" s="977">
        <f t="shared" si="2"/>
        <v>5.5318755852395728E-2</v>
      </c>
      <c r="I18" s="975"/>
      <c r="J18" s="237"/>
      <c r="K18" s="982">
        <f t="shared" si="3"/>
        <v>2010</v>
      </c>
      <c r="L18" s="982">
        <f t="shared" si="4"/>
        <v>10058</v>
      </c>
      <c r="M18" s="980"/>
      <c r="N18" s="980"/>
      <c r="O18" s="980"/>
      <c r="R18" s="1346">
        <v>5287.8310905721464</v>
      </c>
      <c r="S18" s="32"/>
      <c r="T18" s="1009"/>
      <c r="U18" s="32"/>
      <c r="V18" s="32"/>
      <c r="W18" s="32"/>
      <c r="Y18" s="1012"/>
    </row>
    <row r="19" spans="1:25" ht="12" customHeight="1" x14ac:dyDescent="0.25">
      <c r="A19" s="245" t="str">
        <f>'12'!A19</f>
        <v>prosinec</v>
      </c>
      <c r="B19" s="405">
        <v>196</v>
      </c>
      <c r="C19" s="405">
        <v>5475.8904772193519</v>
      </c>
      <c r="D19" s="405">
        <v>58325.350579999991</v>
      </c>
      <c r="E19" s="1350">
        <f t="shared" si="0"/>
        <v>27.938216720506897</v>
      </c>
      <c r="F19" s="1351">
        <f t="shared" si="1"/>
        <v>297.57831928571426</v>
      </c>
      <c r="G19" s="998">
        <f>C19/'21'!C19</f>
        <v>5.0706212910670099E-3</v>
      </c>
      <c r="H19" s="977">
        <f t="shared" si="2"/>
        <v>3.2921407790103024E-2</v>
      </c>
      <c r="I19" s="976"/>
      <c r="J19" s="237"/>
      <c r="K19" s="982">
        <f t="shared" si="3"/>
        <v>2011</v>
      </c>
      <c r="L19" s="982">
        <f t="shared" si="4"/>
        <v>12089</v>
      </c>
      <c r="M19" s="980"/>
      <c r="N19" s="980"/>
      <c r="O19" s="980"/>
      <c r="R19" s="1346">
        <v>5301.3621713338443</v>
      </c>
      <c r="S19" s="32"/>
      <c r="T19" s="1009"/>
      <c r="U19" s="32"/>
      <c r="V19" s="32"/>
      <c r="W19" s="32"/>
      <c r="Y19" s="1012"/>
    </row>
    <row r="20" spans="1:25" ht="12" customHeight="1" x14ac:dyDescent="0.25">
      <c r="A20" s="934" t="str">
        <f>'12'!A20</f>
        <v>I. čtvrtletí</v>
      </c>
      <c r="B20" s="865">
        <f>B10</f>
        <v>177</v>
      </c>
      <c r="C20" s="865">
        <f t="shared" ref="C20:D20" si="5">SUM(C8:C10)</f>
        <v>15399.25622272456</v>
      </c>
      <c r="D20" s="865">
        <f t="shared" si="5"/>
        <v>164387.82892</v>
      </c>
      <c r="E20" s="1348">
        <f t="shared" si="0"/>
        <v>87.001447586014464</v>
      </c>
      <c r="F20" s="1349">
        <f t="shared" si="1"/>
        <v>928.74479615819212</v>
      </c>
      <c r="G20" s="997">
        <f>C20/'21'!C20</f>
        <v>4.6939662267279263E-3</v>
      </c>
      <c r="H20" s="995">
        <f t="shared" si="2"/>
        <v>7.4481638004885914E-2</v>
      </c>
      <c r="I20" s="975"/>
      <c r="J20" s="237"/>
      <c r="K20" s="982">
        <f t="shared" si="3"/>
        <v>2012</v>
      </c>
      <c r="L20" s="982">
        <f t="shared" si="4"/>
        <v>15242</v>
      </c>
      <c r="M20" s="980"/>
      <c r="N20" s="980"/>
      <c r="O20" s="980"/>
      <c r="R20" s="1346">
        <v>14331.800263537436</v>
      </c>
      <c r="S20" s="782"/>
      <c r="T20" s="782"/>
      <c r="U20" s="782"/>
      <c r="V20" s="782"/>
      <c r="W20" s="32"/>
    </row>
    <row r="21" spans="1:25" ht="12" customHeight="1" x14ac:dyDescent="0.25">
      <c r="A21" s="934" t="str">
        <f>'12'!A21</f>
        <v>II. čtvrtletí</v>
      </c>
      <c r="B21" s="404">
        <f>B13</f>
        <v>184</v>
      </c>
      <c r="C21" s="404">
        <f t="shared" ref="C21:D21" si="6">SUM(C11:C13)</f>
        <v>15420.333971430711</v>
      </c>
      <c r="D21" s="404">
        <f t="shared" si="6"/>
        <v>164806.63034999999</v>
      </c>
      <c r="E21" s="1350">
        <f t="shared" si="0"/>
        <v>83.80616288821038</v>
      </c>
      <c r="F21" s="1351">
        <f t="shared" si="1"/>
        <v>895.68820842391301</v>
      </c>
      <c r="G21" s="998">
        <f>C21/'21'!C21</f>
        <v>1.0791978919271472E-2</v>
      </c>
      <c r="H21" s="977">
        <f t="shared" si="2"/>
        <v>3.0209470557570769E-2</v>
      </c>
      <c r="I21" s="975"/>
      <c r="J21" s="237"/>
      <c r="K21" s="982">
        <f t="shared" si="3"/>
        <v>2013</v>
      </c>
      <c r="L21" s="982">
        <f t="shared" si="4"/>
        <v>21952</v>
      </c>
      <c r="M21" s="980"/>
      <c r="N21" s="980"/>
      <c r="O21" s="980"/>
      <c r="R21" s="1346">
        <v>14968.15396492609</v>
      </c>
      <c r="S21" s="782"/>
      <c r="T21" s="782"/>
      <c r="U21" s="782"/>
      <c r="V21" s="782"/>
      <c r="W21" s="32"/>
    </row>
    <row r="22" spans="1:25" ht="12" customHeight="1" x14ac:dyDescent="0.25">
      <c r="A22" s="934" t="str">
        <f>'12'!A22</f>
        <v>III. čtvrtletí</v>
      </c>
      <c r="B22" s="404">
        <f>B16</f>
        <v>186</v>
      </c>
      <c r="C22" s="404">
        <f t="shared" ref="C22:D22" si="7">SUM(C14:C16)</f>
        <v>15440.344962106828</v>
      </c>
      <c r="D22" s="404">
        <f t="shared" si="7"/>
        <v>164750.96802999999</v>
      </c>
      <c r="E22" s="1350">
        <f t="shared" si="0"/>
        <v>83.012607323154995</v>
      </c>
      <c r="F22" s="1351">
        <f t="shared" si="1"/>
        <v>885.75789263440856</v>
      </c>
      <c r="G22" s="998">
        <f>C22/'21'!C22</f>
        <v>1.3620102081982274E-2</v>
      </c>
      <c r="H22" s="977">
        <f t="shared" si="2"/>
        <v>7.5304853125409188E-2</v>
      </c>
      <c r="I22" s="975"/>
      <c r="J22" s="237"/>
      <c r="K22" s="982">
        <f t="shared" si="3"/>
        <v>2014</v>
      </c>
      <c r="L22" s="982">
        <f t="shared" si="4"/>
        <v>29912</v>
      </c>
      <c r="M22" s="980"/>
      <c r="N22" s="980"/>
      <c r="O22" s="980"/>
      <c r="R22" s="1346">
        <v>14359.039594426598</v>
      </c>
      <c r="S22" s="782"/>
      <c r="T22" s="782"/>
      <c r="U22" s="782"/>
      <c r="V22" s="782"/>
      <c r="W22" s="32"/>
    </row>
    <row r="23" spans="1:25" ht="12" customHeight="1" x14ac:dyDescent="0.25">
      <c r="A23" s="245" t="str">
        <f>'12'!A23</f>
        <v>IV. čtvrtletí</v>
      </c>
      <c r="B23" s="405">
        <f>B19</f>
        <v>196</v>
      </c>
      <c r="C23" s="405">
        <f t="shared" ref="C23:D23" si="8">SUM(C17:C19)</f>
        <v>16657.316544981157</v>
      </c>
      <c r="D23" s="405">
        <f t="shared" si="8"/>
        <v>177496.20614739999</v>
      </c>
      <c r="E23" s="1350">
        <f t="shared" si="0"/>
        <v>84.986308902965092</v>
      </c>
      <c r="F23" s="1351">
        <f t="shared" si="1"/>
        <v>905.59288850714279</v>
      </c>
      <c r="G23" s="998">
        <f>C23/'21'!C23</f>
        <v>6.2054141879624982E-3</v>
      </c>
      <c r="H23" s="977">
        <f t="shared" si="2"/>
        <v>6.1854400828065453E-2</v>
      </c>
      <c r="I23" s="976"/>
      <c r="J23" s="237"/>
      <c r="K23" s="982">
        <f t="shared" si="3"/>
        <v>2015</v>
      </c>
      <c r="L23" s="982">
        <f t="shared" si="4"/>
        <v>43589</v>
      </c>
      <c r="M23" s="980"/>
      <c r="N23" s="980"/>
      <c r="O23" s="980"/>
      <c r="R23" s="1346">
        <v>15687.006177109864</v>
      </c>
      <c r="S23" s="782"/>
      <c r="T23" s="782"/>
      <c r="U23" s="782"/>
      <c r="V23" s="782"/>
      <c r="W23" s="32"/>
    </row>
    <row r="24" spans="1:25" ht="12" customHeight="1" x14ac:dyDescent="0.25">
      <c r="A24" s="934" t="str">
        <f>'12'!A24</f>
        <v>I. pololetí</v>
      </c>
      <c r="B24" s="865">
        <f>B13</f>
        <v>184</v>
      </c>
      <c r="C24" s="865">
        <f t="shared" ref="C24:D24" si="9">SUM(C8:C13)</f>
        <v>30819.590194155273</v>
      </c>
      <c r="D24" s="865">
        <f t="shared" si="9"/>
        <v>329194.45926999999</v>
      </c>
      <c r="E24" s="1348">
        <f t="shared" si="0"/>
        <v>167.49777279432215</v>
      </c>
      <c r="F24" s="1349">
        <f t="shared" si="1"/>
        <v>1789.1003221195651</v>
      </c>
      <c r="G24" s="997">
        <f>C24/'21'!C24</f>
        <v>6.5441056530404903E-3</v>
      </c>
      <c r="H24" s="995">
        <f t="shared" si="2"/>
        <v>5.1864789748220619E-2</v>
      </c>
      <c r="I24" s="975"/>
      <c r="J24" s="237"/>
      <c r="K24" s="982">
        <f t="shared" si="3"/>
        <v>2016</v>
      </c>
      <c r="L24" s="982">
        <f t="shared" si="4"/>
        <v>59346</v>
      </c>
      <c r="M24" s="980"/>
      <c r="N24" s="980"/>
      <c r="O24" s="980"/>
      <c r="R24" s="1346">
        <v>29299.954228463524</v>
      </c>
      <c r="S24" s="782"/>
      <c r="T24" s="782"/>
      <c r="U24" s="782"/>
      <c r="V24" s="782"/>
      <c r="W24" s="32"/>
    </row>
    <row r="25" spans="1:25" ht="12" customHeight="1" x14ac:dyDescent="0.25">
      <c r="A25" s="245" t="str">
        <f>'12'!A25</f>
        <v>II. pololetí</v>
      </c>
      <c r="B25" s="405">
        <f>B19</f>
        <v>196</v>
      </c>
      <c r="C25" s="405">
        <f t="shared" ref="C25:D25" si="10">SUM(C14:C19)</f>
        <v>32097.661507087989</v>
      </c>
      <c r="D25" s="405">
        <f t="shared" si="10"/>
        <v>342247.17417739995</v>
      </c>
      <c r="E25" s="1350">
        <f t="shared" si="0"/>
        <v>163.76357911779587</v>
      </c>
      <c r="F25" s="1351">
        <f t="shared" si="1"/>
        <v>1746.1590519255099</v>
      </c>
      <c r="G25" s="998">
        <f>C25/'21'!C25</f>
        <v>8.4070106328547247E-3</v>
      </c>
      <c r="H25" s="977">
        <f t="shared" si="2"/>
        <v>6.8282387344796053E-2</v>
      </c>
      <c r="I25" s="976"/>
      <c r="J25" s="237"/>
      <c r="K25" s="982">
        <f t="shared" si="3"/>
        <v>2017</v>
      </c>
      <c r="L25" s="982">
        <f t="shared" si="4"/>
        <v>62917.251701243251</v>
      </c>
      <c r="M25" s="980"/>
      <c r="N25" s="980"/>
      <c r="O25" s="980"/>
      <c r="R25" s="1346">
        <v>30046.045771536465</v>
      </c>
      <c r="S25" s="782"/>
      <c r="T25" s="782"/>
      <c r="U25" s="782"/>
      <c r="V25" s="782"/>
      <c r="W25" s="32"/>
    </row>
    <row r="26" spans="1:25" ht="12" customHeight="1" x14ac:dyDescent="0.25">
      <c r="A26" s="985" t="str">
        <f>'12'!A26</f>
        <v>rok</v>
      </c>
      <c r="B26" s="986">
        <f>B19</f>
        <v>196</v>
      </c>
      <c r="C26" s="986">
        <f t="shared" ref="C26:D26" si="11">SUM(C8:C19)</f>
        <v>62917.251701243251</v>
      </c>
      <c r="D26" s="986">
        <f t="shared" si="11"/>
        <v>671441.63344739994</v>
      </c>
      <c r="E26" s="1352">
        <f t="shared" si="0"/>
        <v>321.0063862308329</v>
      </c>
      <c r="F26" s="1353">
        <f t="shared" si="1"/>
        <v>3425.7226196295915</v>
      </c>
      <c r="G26" s="1000">
        <f>C26/'21'!C26</f>
        <v>7.378174019292842E-3</v>
      </c>
      <c r="H26" s="996">
        <f t="shared" si="2"/>
        <v>6.0176788684043719E-2</v>
      </c>
      <c r="I26" s="237"/>
      <c r="J26" s="2114" t="s">
        <v>512</v>
      </c>
      <c r="K26" s="2114"/>
      <c r="L26" s="2114"/>
      <c r="M26" s="2114"/>
      <c r="N26" s="2114"/>
      <c r="O26" s="2114"/>
      <c r="P26" s="2114"/>
      <c r="R26" s="1354">
        <v>59345.999999999993</v>
      </c>
      <c r="S26" s="1008"/>
      <c r="T26" s="1008"/>
      <c r="U26" s="1008"/>
      <c r="V26" s="1008"/>
      <c r="W26" s="32"/>
    </row>
    <row r="27" spans="1:25" ht="12" customHeight="1" x14ac:dyDescent="0.25">
      <c r="C27" s="224">
        <v>5790</v>
      </c>
      <c r="D27" s="224">
        <v>26327100</v>
      </c>
      <c r="E27" s="1118"/>
      <c r="F27" s="1116"/>
      <c r="G27" s="999"/>
      <c r="K27" s="437"/>
      <c r="L27" s="981" t="str">
        <f>B5</f>
        <v>Počet stanic CNG</v>
      </c>
      <c r="R27" s="238"/>
    </row>
    <row r="28" spans="1:25" ht="12" customHeight="1" x14ac:dyDescent="0.25">
      <c r="A28" s="934">
        <v>2008</v>
      </c>
      <c r="B28" s="404">
        <v>17</v>
      </c>
      <c r="C28" s="404">
        <v>6758</v>
      </c>
      <c r="D28" s="404">
        <v>71331.323377699999</v>
      </c>
      <c r="E28" s="1350">
        <f t="shared" ref="E28:E36" si="12">C28/B28</f>
        <v>397.52941176470586</v>
      </c>
      <c r="F28" s="1351">
        <f t="shared" ref="F28:F36" si="13">D28/B28</f>
        <v>4195.9601986882353</v>
      </c>
      <c r="G28" s="998">
        <f>C28/'21'!C28</f>
        <v>7.7810528254962461E-4</v>
      </c>
      <c r="H28" s="977">
        <f>(C28-C27)/C27</f>
        <v>0.16718480138169256</v>
      </c>
      <c r="I28" s="237"/>
      <c r="J28" s="496"/>
      <c r="K28" s="983">
        <f>A28</f>
        <v>2008</v>
      </c>
      <c r="L28" s="984">
        <f>B28</f>
        <v>17</v>
      </c>
      <c r="M28" s="496"/>
      <c r="N28" s="979"/>
      <c r="P28" s="496"/>
      <c r="R28" s="238"/>
    </row>
    <row r="29" spans="1:25" ht="12" customHeight="1" x14ac:dyDescent="0.25">
      <c r="A29" s="245">
        <v>2009</v>
      </c>
      <c r="B29" s="404">
        <v>23</v>
      </c>
      <c r="C29" s="404">
        <v>8082</v>
      </c>
      <c r="D29" s="404">
        <v>85378.472596277556</v>
      </c>
      <c r="E29" s="1350">
        <f t="shared" si="12"/>
        <v>351.39130434782606</v>
      </c>
      <c r="F29" s="1351">
        <f t="shared" si="13"/>
        <v>3712.1075041859808</v>
      </c>
      <c r="G29" s="998">
        <f>C29/'21'!C29</f>
        <v>9.9028341073113357E-4</v>
      </c>
      <c r="H29" s="978">
        <f>(C29-C28)/C28</f>
        <v>0.19591595146493046</v>
      </c>
      <c r="I29" s="976"/>
      <c r="J29" s="496"/>
      <c r="K29" s="983">
        <f t="shared" ref="K29:L37" si="14">A29</f>
        <v>2009</v>
      </c>
      <c r="L29" s="984">
        <f t="shared" si="14"/>
        <v>23</v>
      </c>
      <c r="M29" s="496"/>
      <c r="N29" s="979"/>
      <c r="P29" s="496"/>
      <c r="R29" s="238"/>
    </row>
    <row r="30" spans="1:25" ht="12" customHeight="1" x14ac:dyDescent="0.25">
      <c r="A30" s="934">
        <v>2010</v>
      </c>
      <c r="B30" s="865">
        <v>32</v>
      </c>
      <c r="C30" s="865">
        <v>10058</v>
      </c>
      <c r="D30" s="865">
        <v>106568.73966500357</v>
      </c>
      <c r="E30" s="1348">
        <f t="shared" si="12"/>
        <v>314.3125</v>
      </c>
      <c r="F30" s="1349">
        <f t="shared" si="13"/>
        <v>3330.2731145313614</v>
      </c>
      <c r="G30" s="997">
        <f>C30/'21'!C30</f>
        <v>1.1201443335709194E-3</v>
      </c>
      <c r="H30" s="977">
        <f t="shared" ref="H30:H35" si="15">(C30-C29)/C29</f>
        <v>0.24449393714427123</v>
      </c>
      <c r="I30" s="237"/>
      <c r="J30" s="496"/>
      <c r="K30" s="983">
        <f t="shared" si="14"/>
        <v>2010</v>
      </c>
      <c r="L30" s="984">
        <f t="shared" si="14"/>
        <v>32</v>
      </c>
      <c r="M30" s="496"/>
      <c r="N30" s="979"/>
      <c r="P30" s="496"/>
      <c r="R30" s="238"/>
    </row>
    <row r="31" spans="1:25" ht="12" customHeight="1" x14ac:dyDescent="0.25">
      <c r="A31" s="245">
        <v>2011</v>
      </c>
      <c r="B31" s="404">
        <v>34</v>
      </c>
      <c r="C31" s="404">
        <v>12089</v>
      </c>
      <c r="D31" s="404">
        <v>128047.89364070346</v>
      </c>
      <c r="E31" s="1350">
        <f t="shared" si="12"/>
        <v>355.55882352941177</v>
      </c>
      <c r="F31" s="1351">
        <f t="shared" si="13"/>
        <v>3766.1145188442197</v>
      </c>
      <c r="G31" s="998">
        <f>C31/'21'!C31</f>
        <v>1.4950975542187747E-3</v>
      </c>
      <c r="H31" s="978">
        <f t="shared" si="15"/>
        <v>0.20192881288526546</v>
      </c>
      <c r="I31" s="976"/>
      <c r="J31" s="496"/>
      <c r="K31" s="983">
        <f t="shared" si="14"/>
        <v>2011</v>
      </c>
      <c r="L31" s="984">
        <f t="shared" si="14"/>
        <v>34</v>
      </c>
      <c r="M31" s="496"/>
      <c r="N31" s="979"/>
      <c r="P31" s="496"/>
      <c r="R31" s="238"/>
    </row>
    <row r="32" spans="1:25" ht="12" customHeight="1" x14ac:dyDescent="0.25">
      <c r="A32" s="934">
        <v>2012</v>
      </c>
      <c r="B32" s="865">
        <v>45</v>
      </c>
      <c r="C32" s="865">
        <v>15242</v>
      </c>
      <c r="D32" s="865">
        <v>161282.33455049735</v>
      </c>
      <c r="E32" s="1348">
        <f t="shared" si="12"/>
        <v>338.71111111111111</v>
      </c>
      <c r="F32" s="1349">
        <f t="shared" si="13"/>
        <v>3584.0518788999411</v>
      </c>
      <c r="G32" s="997">
        <f>C32/'21'!C32</f>
        <v>1.868298556434088E-3</v>
      </c>
      <c r="H32" s="977">
        <f t="shared" si="15"/>
        <v>0.26081561750351562</v>
      </c>
      <c r="I32" s="237"/>
      <c r="J32" s="496"/>
      <c r="K32" s="983">
        <f t="shared" si="14"/>
        <v>2012</v>
      </c>
      <c r="L32" s="984">
        <f t="shared" si="14"/>
        <v>45</v>
      </c>
      <c r="M32" s="496"/>
      <c r="N32" s="979"/>
      <c r="P32" s="496"/>
      <c r="R32" s="238"/>
    </row>
    <row r="33" spans="1:18" ht="12" customHeight="1" x14ac:dyDescent="0.25">
      <c r="A33" s="245">
        <v>2013</v>
      </c>
      <c r="B33" s="404">
        <v>50</v>
      </c>
      <c r="C33" s="404">
        <v>21952</v>
      </c>
      <c r="D33" s="404">
        <v>233304.89686886381</v>
      </c>
      <c r="E33" s="1350">
        <f t="shared" si="12"/>
        <v>439.04</v>
      </c>
      <c r="F33" s="1351">
        <f t="shared" si="13"/>
        <v>4666.0979373772761</v>
      </c>
      <c r="G33" s="998">
        <f>C33/'21'!C33</f>
        <v>2.6521384075104148E-3</v>
      </c>
      <c r="H33" s="978">
        <f t="shared" si="15"/>
        <v>0.44023094082141451</v>
      </c>
      <c r="I33" s="976"/>
      <c r="J33" s="496"/>
      <c r="K33" s="983">
        <f t="shared" si="14"/>
        <v>2013</v>
      </c>
      <c r="L33" s="984">
        <f t="shared" si="14"/>
        <v>50</v>
      </c>
      <c r="M33" s="496"/>
      <c r="N33" s="979"/>
      <c r="P33" s="496"/>
      <c r="R33" s="238"/>
    </row>
    <row r="34" spans="1:18" ht="12" customHeight="1" x14ac:dyDescent="0.25">
      <c r="A34" s="934">
        <v>2014</v>
      </c>
      <c r="B34" s="865">
        <v>75</v>
      </c>
      <c r="C34" s="865">
        <v>29912</v>
      </c>
      <c r="D34" s="865">
        <v>318039.57249229978</v>
      </c>
      <c r="E34" s="1348">
        <f t="shared" si="12"/>
        <v>398.82666666666665</v>
      </c>
      <c r="F34" s="1349">
        <f t="shared" si="13"/>
        <v>4240.5276332306639</v>
      </c>
      <c r="G34" s="997">
        <f>C34/'21'!C34</f>
        <v>4.1085543181278552E-3</v>
      </c>
      <c r="H34" s="977">
        <f t="shared" si="15"/>
        <v>0.36260932944606417</v>
      </c>
      <c r="I34" s="237"/>
      <c r="J34" s="496"/>
      <c r="K34" s="983">
        <f t="shared" si="14"/>
        <v>2014</v>
      </c>
      <c r="L34" s="984">
        <f t="shared" si="14"/>
        <v>75</v>
      </c>
      <c r="M34" s="496"/>
      <c r="N34" s="979"/>
      <c r="P34" s="496"/>
      <c r="R34" s="238"/>
    </row>
    <row r="35" spans="1:18" ht="12" customHeight="1" x14ac:dyDescent="0.25">
      <c r="A35" s="245">
        <v>2015</v>
      </c>
      <c r="B35" s="404">
        <v>108</v>
      </c>
      <c r="C35" s="404">
        <v>43589</v>
      </c>
      <c r="D35" s="404">
        <v>464494.08262117079</v>
      </c>
      <c r="E35" s="1350">
        <f t="shared" si="12"/>
        <v>403.60185185185185</v>
      </c>
      <c r="F35" s="1351">
        <f t="shared" si="13"/>
        <v>4300.8711353812114</v>
      </c>
      <c r="G35" s="998">
        <f>C35/'21'!C35</f>
        <v>5.7296917085969488E-3</v>
      </c>
      <c r="H35" s="978">
        <f t="shared" si="15"/>
        <v>0.45724124097352231</v>
      </c>
      <c r="I35" s="976"/>
      <c r="J35" s="496"/>
      <c r="K35" s="983">
        <f t="shared" si="14"/>
        <v>2015</v>
      </c>
      <c r="L35" s="984">
        <f t="shared" si="14"/>
        <v>108</v>
      </c>
      <c r="M35" s="496"/>
      <c r="N35" s="979"/>
      <c r="P35" s="496"/>
      <c r="R35" s="238"/>
    </row>
    <row r="36" spans="1:18" ht="12" customHeight="1" x14ac:dyDescent="0.25">
      <c r="A36" s="934">
        <v>2016</v>
      </c>
      <c r="B36" s="865">
        <v>143</v>
      </c>
      <c r="C36" s="865">
        <v>59346</v>
      </c>
      <c r="D36" s="865">
        <v>634378.41875408846</v>
      </c>
      <c r="E36" s="1348">
        <f t="shared" si="12"/>
        <v>415.00699300699301</v>
      </c>
      <c r="F36" s="1349">
        <f t="shared" si="13"/>
        <v>4436.2127185600593</v>
      </c>
      <c r="G36" s="997">
        <f>C36/'21'!C36</f>
        <v>7.1889806175320274E-3</v>
      </c>
      <c r="H36" s="977">
        <f>(C36-C35)/C35</f>
        <v>0.36149028424602536</v>
      </c>
      <c r="I36" s="237"/>
      <c r="J36" s="496"/>
      <c r="K36" s="983">
        <f t="shared" si="14"/>
        <v>2016</v>
      </c>
      <c r="L36" s="984">
        <f t="shared" si="14"/>
        <v>143</v>
      </c>
      <c r="M36" s="496"/>
      <c r="N36" s="979"/>
      <c r="P36" s="496"/>
      <c r="R36" s="238"/>
    </row>
    <row r="37" spans="1:18" ht="12" customHeight="1" x14ac:dyDescent="0.25">
      <c r="A37" s="934">
        <v>2017</v>
      </c>
      <c r="B37" s="404">
        <f>B26</f>
        <v>196</v>
      </c>
      <c r="C37" s="404">
        <f t="shared" ref="C37:F37" si="16">C26</f>
        <v>62917.251701243251</v>
      </c>
      <c r="D37" s="404">
        <f t="shared" si="16"/>
        <v>671441.63344739994</v>
      </c>
      <c r="E37" s="1246">
        <f t="shared" si="16"/>
        <v>321.0063862308329</v>
      </c>
      <c r="F37" s="1246">
        <f t="shared" si="16"/>
        <v>3425.7226196295915</v>
      </c>
      <c r="G37" s="998">
        <f>C37/'21'!C37</f>
        <v>7.378174019292842E-3</v>
      </c>
      <c r="H37" s="977">
        <f>(C37-C36)/C36</f>
        <v>6.0176788684043588E-2</v>
      </c>
      <c r="I37" s="237"/>
      <c r="J37" s="496"/>
      <c r="K37" s="983">
        <f t="shared" si="14"/>
        <v>2017</v>
      </c>
      <c r="L37" s="984">
        <f t="shared" si="14"/>
        <v>196</v>
      </c>
      <c r="M37" s="496"/>
      <c r="N37" s="979"/>
      <c r="P37" s="496"/>
      <c r="R37" s="238"/>
    </row>
    <row r="38" spans="1:18" ht="12" customHeight="1" x14ac:dyDescent="0.25">
      <c r="A38" s="2121" t="s">
        <v>624</v>
      </c>
      <c r="B38" s="2121"/>
      <c r="C38" s="2121"/>
      <c r="D38" s="2121"/>
      <c r="E38" s="2121"/>
      <c r="F38" s="2121"/>
      <c r="G38" s="2121"/>
      <c r="H38" s="2121"/>
      <c r="I38" s="2121"/>
      <c r="J38" s="2121"/>
      <c r="K38" s="2121"/>
      <c r="L38" s="2121"/>
      <c r="M38" s="2121"/>
      <c r="N38" s="2121"/>
      <c r="O38" s="2121"/>
      <c r="P38" s="2121"/>
    </row>
    <row r="39" spans="1:18" ht="14.1" customHeight="1" x14ac:dyDescent="0.25">
      <c r="A39" s="861"/>
      <c r="C39" s="862"/>
      <c r="D39" s="225"/>
    </row>
    <row r="40" spans="1:18" ht="14.1" customHeight="1" x14ac:dyDescent="0.25">
      <c r="C40" s="862"/>
      <c r="D40" s="225"/>
    </row>
    <row r="41" spans="1:18" ht="14.1" customHeight="1" x14ac:dyDescent="0.25">
      <c r="C41" s="862"/>
      <c r="D41" s="437"/>
    </row>
    <row r="42" spans="1:18" ht="14.1" customHeight="1" x14ac:dyDescent="0.25"/>
    <row r="43" spans="1:18" ht="14.1" customHeight="1" x14ac:dyDescent="0.25"/>
    <row r="44" spans="1:18" ht="14.1" customHeight="1" x14ac:dyDescent="0.25"/>
    <row r="45" spans="1:18" ht="14.1" customHeight="1" x14ac:dyDescent="0.25"/>
    <row r="46" spans="1:18" ht="14.1" customHeight="1" x14ac:dyDescent="0.25"/>
    <row r="47" spans="1:18" ht="14.1" customHeight="1" x14ac:dyDescent="0.25"/>
    <row r="48" spans="1:18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2">
    <mergeCell ref="A38:P38"/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2"/>
  <sheetViews>
    <sheetView view="pageBreakPreview" zoomScaleNormal="100" zoomScaleSheetLayoutView="100" workbookViewId="0"/>
  </sheetViews>
  <sheetFormatPr defaultRowHeight="12.75" x14ac:dyDescent="0.25"/>
  <cols>
    <col min="1" max="1" width="8.42578125" style="14" customWidth="1"/>
    <col min="2" max="8" width="6.7109375" style="14" customWidth="1"/>
    <col min="9" max="10" width="9.7109375" style="14" customWidth="1"/>
    <col min="11" max="11" width="1.7109375" style="14" customWidth="1"/>
    <col min="12" max="17" width="9.7109375" style="14" customWidth="1"/>
    <col min="18" max="18" width="9.5703125" style="14" customWidth="1"/>
    <col min="19" max="247" width="9.140625" style="14"/>
    <col min="248" max="260" width="10.7109375" style="14" customWidth="1"/>
    <col min="261" max="503" width="9.140625" style="14"/>
    <col min="504" max="516" width="10.7109375" style="14" customWidth="1"/>
    <col min="517" max="759" width="9.140625" style="14"/>
    <col min="760" max="772" width="10.7109375" style="14" customWidth="1"/>
    <col min="773" max="1015" width="9.140625" style="14"/>
    <col min="1016" max="1028" width="10.7109375" style="14" customWidth="1"/>
    <col min="1029" max="1271" width="9.140625" style="14"/>
    <col min="1272" max="1284" width="10.7109375" style="14" customWidth="1"/>
    <col min="1285" max="1527" width="9.140625" style="14"/>
    <col min="1528" max="1540" width="10.7109375" style="14" customWidth="1"/>
    <col min="1541" max="1783" width="9.140625" style="14"/>
    <col min="1784" max="1796" width="10.7109375" style="14" customWidth="1"/>
    <col min="1797" max="2039" width="9.140625" style="14"/>
    <col min="2040" max="2052" width="10.7109375" style="14" customWidth="1"/>
    <col min="2053" max="2295" width="9.140625" style="14"/>
    <col min="2296" max="2308" width="10.7109375" style="14" customWidth="1"/>
    <col min="2309" max="2551" width="9.140625" style="14"/>
    <col min="2552" max="2564" width="10.7109375" style="14" customWidth="1"/>
    <col min="2565" max="2807" width="9.140625" style="14"/>
    <col min="2808" max="2820" width="10.7109375" style="14" customWidth="1"/>
    <col min="2821" max="3063" width="9.140625" style="14"/>
    <col min="3064" max="3076" width="10.7109375" style="14" customWidth="1"/>
    <col min="3077" max="3319" width="9.140625" style="14"/>
    <col min="3320" max="3332" width="10.7109375" style="14" customWidth="1"/>
    <col min="3333" max="3575" width="9.140625" style="14"/>
    <col min="3576" max="3588" width="10.7109375" style="14" customWidth="1"/>
    <col min="3589" max="3831" width="9.140625" style="14"/>
    <col min="3832" max="3844" width="10.7109375" style="14" customWidth="1"/>
    <col min="3845" max="4087" width="9.140625" style="14"/>
    <col min="4088" max="4100" width="10.7109375" style="14" customWidth="1"/>
    <col min="4101" max="4343" width="9.140625" style="14"/>
    <col min="4344" max="4356" width="10.7109375" style="14" customWidth="1"/>
    <col min="4357" max="4599" width="9.140625" style="14"/>
    <col min="4600" max="4612" width="10.7109375" style="14" customWidth="1"/>
    <col min="4613" max="4855" width="9.140625" style="14"/>
    <col min="4856" max="4868" width="10.7109375" style="14" customWidth="1"/>
    <col min="4869" max="5111" width="9.140625" style="14"/>
    <col min="5112" max="5124" width="10.7109375" style="14" customWidth="1"/>
    <col min="5125" max="5367" width="9.140625" style="14"/>
    <col min="5368" max="5380" width="10.7109375" style="14" customWidth="1"/>
    <col min="5381" max="5623" width="9.140625" style="14"/>
    <col min="5624" max="5636" width="10.7109375" style="14" customWidth="1"/>
    <col min="5637" max="5879" width="9.140625" style="14"/>
    <col min="5880" max="5892" width="10.7109375" style="14" customWidth="1"/>
    <col min="5893" max="6135" width="9.140625" style="14"/>
    <col min="6136" max="6148" width="10.7109375" style="14" customWidth="1"/>
    <col min="6149" max="6391" width="9.140625" style="14"/>
    <col min="6392" max="6404" width="10.7109375" style="14" customWidth="1"/>
    <col min="6405" max="6647" width="9.140625" style="14"/>
    <col min="6648" max="6660" width="10.7109375" style="14" customWidth="1"/>
    <col min="6661" max="6903" width="9.140625" style="14"/>
    <col min="6904" max="6916" width="10.7109375" style="14" customWidth="1"/>
    <col min="6917" max="7159" width="9.140625" style="14"/>
    <col min="7160" max="7172" width="10.7109375" style="14" customWidth="1"/>
    <col min="7173" max="7415" width="9.140625" style="14"/>
    <col min="7416" max="7428" width="10.7109375" style="14" customWidth="1"/>
    <col min="7429" max="7671" width="9.140625" style="14"/>
    <col min="7672" max="7684" width="10.7109375" style="14" customWidth="1"/>
    <col min="7685" max="7927" width="9.140625" style="14"/>
    <col min="7928" max="7940" width="10.7109375" style="14" customWidth="1"/>
    <col min="7941" max="8183" width="9.140625" style="14"/>
    <col min="8184" max="8196" width="10.7109375" style="14" customWidth="1"/>
    <col min="8197" max="8439" width="9.140625" style="14"/>
    <col min="8440" max="8452" width="10.7109375" style="14" customWidth="1"/>
    <col min="8453" max="8695" width="9.140625" style="14"/>
    <col min="8696" max="8708" width="10.7109375" style="14" customWidth="1"/>
    <col min="8709" max="8951" width="9.140625" style="14"/>
    <col min="8952" max="8964" width="10.7109375" style="14" customWidth="1"/>
    <col min="8965" max="9207" width="9.140625" style="14"/>
    <col min="9208" max="9220" width="10.7109375" style="14" customWidth="1"/>
    <col min="9221" max="9463" width="9.140625" style="14"/>
    <col min="9464" max="9476" width="10.7109375" style="14" customWidth="1"/>
    <col min="9477" max="9719" width="9.140625" style="14"/>
    <col min="9720" max="9732" width="10.7109375" style="14" customWidth="1"/>
    <col min="9733" max="9975" width="9.140625" style="14"/>
    <col min="9976" max="9988" width="10.7109375" style="14" customWidth="1"/>
    <col min="9989" max="10231" width="9.140625" style="14"/>
    <col min="10232" max="10244" width="10.7109375" style="14" customWidth="1"/>
    <col min="10245" max="10487" width="9.140625" style="14"/>
    <col min="10488" max="10500" width="10.7109375" style="14" customWidth="1"/>
    <col min="10501" max="10743" width="9.140625" style="14"/>
    <col min="10744" max="10756" width="10.7109375" style="14" customWidth="1"/>
    <col min="10757" max="10999" width="9.140625" style="14"/>
    <col min="11000" max="11012" width="10.7109375" style="14" customWidth="1"/>
    <col min="11013" max="11255" width="9.140625" style="14"/>
    <col min="11256" max="11268" width="10.7109375" style="14" customWidth="1"/>
    <col min="11269" max="11511" width="9.140625" style="14"/>
    <col min="11512" max="11524" width="10.7109375" style="14" customWidth="1"/>
    <col min="11525" max="11767" width="9.140625" style="14"/>
    <col min="11768" max="11780" width="10.7109375" style="14" customWidth="1"/>
    <col min="11781" max="12023" width="9.140625" style="14"/>
    <col min="12024" max="12036" width="10.7109375" style="14" customWidth="1"/>
    <col min="12037" max="12279" width="9.140625" style="14"/>
    <col min="12280" max="12292" width="10.7109375" style="14" customWidth="1"/>
    <col min="12293" max="12535" width="9.140625" style="14"/>
    <col min="12536" max="12548" width="10.7109375" style="14" customWidth="1"/>
    <col min="12549" max="12791" width="9.140625" style="14"/>
    <col min="12792" max="12804" width="10.7109375" style="14" customWidth="1"/>
    <col min="12805" max="13047" width="9.140625" style="14"/>
    <col min="13048" max="13060" width="10.7109375" style="14" customWidth="1"/>
    <col min="13061" max="13303" width="9.140625" style="14"/>
    <col min="13304" max="13316" width="10.7109375" style="14" customWidth="1"/>
    <col min="13317" max="13559" width="9.140625" style="14"/>
    <col min="13560" max="13572" width="10.7109375" style="14" customWidth="1"/>
    <col min="13573" max="13815" width="9.140625" style="14"/>
    <col min="13816" max="13828" width="10.7109375" style="14" customWidth="1"/>
    <col min="13829" max="14071" width="9.140625" style="14"/>
    <col min="14072" max="14084" width="10.7109375" style="14" customWidth="1"/>
    <col min="14085" max="14327" width="9.140625" style="14"/>
    <col min="14328" max="14340" width="10.7109375" style="14" customWidth="1"/>
    <col min="14341" max="14583" width="9.140625" style="14"/>
    <col min="14584" max="14596" width="10.7109375" style="14" customWidth="1"/>
    <col min="14597" max="14839" width="9.140625" style="14"/>
    <col min="14840" max="14852" width="10.7109375" style="14" customWidth="1"/>
    <col min="14853" max="15095" width="9.140625" style="14"/>
    <col min="15096" max="15108" width="10.7109375" style="14" customWidth="1"/>
    <col min="15109" max="15351" width="9.140625" style="14"/>
    <col min="15352" max="15364" width="10.7109375" style="14" customWidth="1"/>
    <col min="15365" max="15607" width="9.140625" style="14"/>
    <col min="15608" max="15620" width="10.7109375" style="14" customWidth="1"/>
    <col min="15621" max="15863" width="9.140625" style="14"/>
    <col min="15864" max="15876" width="10.7109375" style="14" customWidth="1"/>
    <col min="15877" max="16119" width="9.140625" style="14"/>
    <col min="16120" max="16132" width="10.7109375" style="14" customWidth="1"/>
    <col min="16133" max="16384" width="9.140625" style="14"/>
  </cols>
  <sheetData>
    <row r="2" spans="1:29" ht="20.100000000000001" customHeight="1" thickBot="1" x14ac:dyDescent="0.3">
      <c r="A2" s="805" t="s">
        <v>716</v>
      </c>
      <c r="B2" s="805"/>
      <c r="C2" s="805"/>
      <c r="D2" s="805"/>
      <c r="E2" s="805"/>
      <c r="F2" s="805"/>
      <c r="G2" s="805"/>
      <c r="H2" s="805"/>
      <c r="I2" s="868"/>
      <c r="J2" s="868"/>
      <c r="K2" s="868"/>
      <c r="L2" s="868"/>
      <c r="M2" s="868"/>
      <c r="N2" s="868"/>
      <c r="O2" s="868"/>
      <c r="P2" s="868"/>
      <c r="Q2" s="1964" t="s">
        <v>612</v>
      </c>
      <c r="R2" s="1964"/>
    </row>
    <row r="3" spans="1:29" ht="12" customHeight="1" x14ac:dyDescent="0.25">
      <c r="A3" s="664"/>
      <c r="B3" s="664"/>
      <c r="C3" s="664"/>
      <c r="D3" s="664"/>
      <c r="E3" s="664"/>
      <c r="F3" s="664"/>
      <c r="G3" s="664"/>
      <c r="H3" s="664"/>
    </row>
    <row r="4" spans="1:29" ht="16.5" customHeight="1" x14ac:dyDescent="0.25">
      <c r="A4" s="890"/>
      <c r="B4" s="2115">
        <v>2017</v>
      </c>
      <c r="C4" s="2116"/>
      <c r="D4" s="2116"/>
      <c r="E4" s="2116"/>
      <c r="F4" s="2116"/>
      <c r="G4" s="2116"/>
      <c r="H4" s="2116"/>
      <c r="I4" s="2116"/>
      <c r="J4" s="2117"/>
      <c r="K4" s="1002"/>
      <c r="L4" s="1962" t="s">
        <v>526</v>
      </c>
      <c r="M4" s="1962"/>
      <c r="N4" s="1962"/>
      <c r="O4" s="1962"/>
      <c r="P4" s="1962"/>
      <c r="Q4" s="1962"/>
      <c r="R4" s="1962"/>
    </row>
    <row r="5" spans="1:29" ht="27" customHeight="1" x14ac:dyDescent="0.25">
      <c r="A5" s="1006"/>
      <c r="B5" s="2013" t="s">
        <v>518</v>
      </c>
      <c r="C5" s="2122" t="s">
        <v>524</v>
      </c>
      <c r="D5" s="2123"/>
      <c r="E5" s="2123"/>
      <c r="F5" s="2123"/>
      <c r="G5" s="2123"/>
      <c r="H5" s="2124"/>
      <c r="I5" s="2013" t="s">
        <v>525</v>
      </c>
      <c r="J5" s="2013" t="s">
        <v>514</v>
      </c>
      <c r="K5" s="1005"/>
      <c r="L5" s="1005"/>
      <c r="M5" s="1005"/>
      <c r="N5" s="1005"/>
      <c r="O5" s="1005"/>
      <c r="P5" s="1005"/>
      <c r="Q5" s="1005"/>
    </row>
    <row r="6" spans="1:29" ht="26.25" customHeight="1" x14ac:dyDescent="0.25">
      <c r="A6" s="891"/>
      <c r="B6" s="2013"/>
      <c r="C6" s="2118" t="s">
        <v>519</v>
      </c>
      <c r="D6" s="2120"/>
      <c r="E6" s="2118" t="s">
        <v>520</v>
      </c>
      <c r="F6" s="2119"/>
      <c r="G6" s="2125" t="s">
        <v>455</v>
      </c>
      <c r="H6" s="2120"/>
      <c r="I6" s="2013"/>
      <c r="J6" s="2013"/>
      <c r="K6" s="1005"/>
      <c r="L6" s="1005"/>
      <c r="M6" s="1005"/>
      <c r="N6" s="1005"/>
      <c r="O6" s="1005"/>
      <c r="P6" s="1005"/>
      <c r="Q6" s="1005"/>
    </row>
    <row r="7" spans="1:29" ht="14.1" customHeight="1" x14ac:dyDescent="0.25">
      <c r="A7" s="245" t="str">
        <f>'12'!A7</f>
        <v>období</v>
      </c>
      <c r="B7" s="2014"/>
      <c r="C7" s="1117" t="s">
        <v>562</v>
      </c>
      <c r="D7" s="1115" t="s">
        <v>3</v>
      </c>
      <c r="E7" s="1117" t="s">
        <v>562</v>
      </c>
      <c r="F7" s="1119" t="s">
        <v>3</v>
      </c>
      <c r="G7" s="1120" t="s">
        <v>562</v>
      </c>
      <c r="H7" s="1115" t="s">
        <v>3</v>
      </c>
      <c r="I7" s="1003" t="s">
        <v>63</v>
      </c>
      <c r="J7" s="1003" t="s">
        <v>63</v>
      </c>
      <c r="K7" s="1007"/>
      <c r="L7" s="1001"/>
      <c r="M7" s="1001"/>
      <c r="N7" s="1001"/>
      <c r="O7" s="1001"/>
      <c r="P7" s="1001"/>
      <c r="Q7" s="1001"/>
      <c r="T7" s="1347">
        <v>2016</v>
      </c>
      <c r="U7" s="1004"/>
      <c r="V7" s="1004"/>
      <c r="W7" s="1004"/>
      <c r="X7" s="1004"/>
    </row>
    <row r="8" spans="1:29" ht="12" customHeight="1" x14ac:dyDescent="0.25">
      <c r="A8" s="1004" t="str">
        <f>'12'!A8</f>
        <v>leden</v>
      </c>
      <c r="B8" s="865">
        <v>627</v>
      </c>
      <c r="C8" s="865">
        <v>26670.9602419035</v>
      </c>
      <c r="D8" s="865">
        <v>286225.95100917801</v>
      </c>
      <c r="E8" s="865">
        <v>48709.298000000003</v>
      </c>
      <c r="F8" s="1355">
        <v>518554.65100000001</v>
      </c>
      <c r="G8" s="1356">
        <v>75380.258241903502</v>
      </c>
      <c r="H8" s="865">
        <v>804780.60200917802</v>
      </c>
      <c r="I8" s="997">
        <f>G8/'21'!C8</f>
        <v>5.1777488642632485E-2</v>
      </c>
      <c r="J8" s="995">
        <f t="shared" ref="J8:J26" si="0">(G8-T8)/T8</f>
        <v>0.57511633582211752</v>
      </c>
      <c r="K8" s="975"/>
      <c r="L8" s="237"/>
      <c r="M8" s="237"/>
      <c r="N8" s="237"/>
      <c r="O8" s="237"/>
      <c r="P8" s="237"/>
      <c r="Q8" s="237"/>
      <c r="T8" s="1346">
        <v>47856.946517261196</v>
      </c>
      <c r="U8" s="32"/>
      <c r="V8" s="1009"/>
      <c r="W8" s="1009"/>
      <c r="X8" s="32"/>
      <c r="Y8" s="32"/>
      <c r="AA8" s="1012"/>
      <c r="AC8" s="32"/>
    </row>
    <row r="9" spans="1:29" ht="12" customHeight="1" x14ac:dyDescent="0.25">
      <c r="A9" s="1004" t="str">
        <f>'12'!A9</f>
        <v>únor</v>
      </c>
      <c r="B9" s="404">
        <v>632</v>
      </c>
      <c r="C9" s="404">
        <v>21254.921345100291</v>
      </c>
      <c r="D9" s="404">
        <v>227400.50670741539</v>
      </c>
      <c r="E9" s="404">
        <v>30707.043000000001</v>
      </c>
      <c r="F9" s="242">
        <v>327076.30800000002</v>
      </c>
      <c r="G9" s="371">
        <v>51961.964345100292</v>
      </c>
      <c r="H9" s="404">
        <v>554476.81470741541</v>
      </c>
      <c r="I9" s="998">
        <f>G9/'21'!C9</f>
        <v>5.0884554290369685E-2</v>
      </c>
      <c r="J9" s="977">
        <f t="shared" si="0"/>
        <v>0.76100324711521306</v>
      </c>
      <c r="K9" s="975"/>
      <c r="L9" s="237"/>
      <c r="M9" s="237"/>
      <c r="N9" s="237"/>
      <c r="O9" s="237"/>
      <c r="P9" s="237"/>
      <c r="Q9" s="237"/>
      <c r="T9" s="1346">
        <v>29507.023584551458</v>
      </c>
      <c r="U9" s="32"/>
      <c r="V9" s="1009"/>
      <c r="W9" s="1009"/>
      <c r="X9" s="32"/>
      <c r="Y9" s="32"/>
      <c r="AA9" s="1012"/>
    </row>
    <row r="10" spans="1:29" ht="12" customHeight="1" x14ac:dyDescent="0.25">
      <c r="A10" s="1004" t="str">
        <f>'12'!A10</f>
        <v>březen</v>
      </c>
      <c r="B10" s="405">
        <v>635</v>
      </c>
      <c r="C10" s="405">
        <v>21890.612116946744</v>
      </c>
      <c r="D10" s="405">
        <v>233791.78450336852</v>
      </c>
      <c r="E10" s="405">
        <v>12756.159</v>
      </c>
      <c r="F10" s="1253">
        <v>136023.67000000001</v>
      </c>
      <c r="G10" s="387">
        <v>34646.771116946744</v>
      </c>
      <c r="H10" s="405">
        <v>369815.45450336853</v>
      </c>
      <c r="I10" s="998">
        <f>G10/'21'!C10</f>
        <v>4.3113081493931366E-2</v>
      </c>
      <c r="J10" s="977">
        <f t="shared" si="0"/>
        <v>0.49461546525092198</v>
      </c>
      <c r="K10" s="975"/>
      <c r="L10" s="237"/>
      <c r="M10" s="237"/>
      <c r="N10" s="237"/>
      <c r="O10" s="237"/>
      <c r="P10" s="237"/>
      <c r="Q10" s="237"/>
      <c r="T10" s="1346">
        <v>23181.060227508155</v>
      </c>
      <c r="U10" s="32"/>
      <c r="V10" s="1009"/>
      <c r="W10" s="1009"/>
      <c r="X10" s="32"/>
      <c r="Y10" s="32"/>
      <c r="AA10" s="1012"/>
    </row>
    <row r="11" spans="1:29" ht="12" customHeight="1" x14ac:dyDescent="0.25">
      <c r="A11" s="1004" t="str">
        <f>'12'!A11</f>
        <v>duben</v>
      </c>
      <c r="B11" s="865">
        <v>642</v>
      </c>
      <c r="C11" s="865">
        <v>15214.476688586485</v>
      </c>
      <c r="D11" s="865">
        <v>162689.34765004838</v>
      </c>
      <c r="E11" s="865">
        <v>6806.8980000000001</v>
      </c>
      <c r="F11" s="1355">
        <v>72676.994999999995</v>
      </c>
      <c r="G11" s="1356">
        <v>22021.374688586486</v>
      </c>
      <c r="H11" s="865">
        <v>235366.34265004838</v>
      </c>
      <c r="I11" s="997">
        <f>G11/'21'!C11</f>
        <v>3.3267383348401028E-2</v>
      </c>
      <c r="J11" s="995">
        <f t="shared" si="0"/>
        <v>0.14850822431353586</v>
      </c>
      <c r="K11" s="975"/>
      <c r="L11" s="237"/>
      <c r="M11" s="237"/>
      <c r="N11" s="237"/>
      <c r="O11" s="237"/>
      <c r="P11" s="237"/>
      <c r="Q11" s="237"/>
      <c r="T11" s="1346">
        <v>19173.893771416984</v>
      </c>
      <c r="U11" s="32"/>
      <c r="V11" s="1009"/>
      <c r="W11" s="1009"/>
      <c r="X11" s="32"/>
      <c r="Y11" s="32"/>
      <c r="AA11" s="1012"/>
    </row>
    <row r="12" spans="1:29" ht="12" customHeight="1" x14ac:dyDescent="0.25">
      <c r="A12" s="1004" t="str">
        <f>'12'!A12</f>
        <v>květen</v>
      </c>
      <c r="B12" s="404">
        <v>649</v>
      </c>
      <c r="C12" s="404">
        <v>12620.090299310012</v>
      </c>
      <c r="D12" s="404">
        <v>134847.24753658578</v>
      </c>
      <c r="E12" s="404">
        <v>2405.3780000000002</v>
      </c>
      <c r="F12" s="242">
        <v>25719.938999999998</v>
      </c>
      <c r="G12" s="371">
        <v>15025.468299310012</v>
      </c>
      <c r="H12" s="404">
        <v>160567.18653658577</v>
      </c>
      <c r="I12" s="998">
        <f>G12/'21'!C12</f>
        <v>3.5292104857042941E-2</v>
      </c>
      <c r="J12" s="977">
        <f t="shared" si="0"/>
        <v>-0.58379423854552381</v>
      </c>
      <c r="K12" s="975"/>
      <c r="L12" s="237"/>
      <c r="M12" s="237"/>
      <c r="N12" s="237"/>
      <c r="O12" s="237"/>
      <c r="P12" s="237"/>
      <c r="Q12" s="237"/>
      <c r="T12" s="1346">
        <v>36101.057916165999</v>
      </c>
      <c r="U12" s="32"/>
      <c r="V12" s="1009"/>
      <c r="W12" s="1009"/>
      <c r="X12" s="32"/>
      <c r="Y12" s="32"/>
      <c r="AA12" s="1012"/>
    </row>
    <row r="13" spans="1:29" ht="12" customHeight="1" x14ac:dyDescent="0.25">
      <c r="A13" s="1004" t="str">
        <f>'12'!A13</f>
        <v>červen</v>
      </c>
      <c r="B13" s="405">
        <v>650</v>
      </c>
      <c r="C13" s="405">
        <v>9846.52091167256</v>
      </c>
      <c r="D13" s="405">
        <v>105541.20513604931</v>
      </c>
      <c r="E13" s="405">
        <v>34911.152999999998</v>
      </c>
      <c r="F13" s="1253">
        <v>372807.94900000002</v>
      </c>
      <c r="G13" s="387">
        <v>44757.673911672558</v>
      </c>
      <c r="H13" s="405">
        <v>478349.15413604933</v>
      </c>
      <c r="I13" s="998">
        <f>G13/'21'!C13</f>
        <v>0.1311875738314387</v>
      </c>
      <c r="J13" s="977">
        <f t="shared" si="0"/>
        <v>1.4407448107857308</v>
      </c>
      <c r="K13" s="975"/>
      <c r="L13" s="237"/>
      <c r="M13" s="237"/>
      <c r="N13" s="237"/>
      <c r="O13" s="237"/>
      <c r="P13" s="237"/>
      <c r="Q13" s="237"/>
      <c r="T13" s="1346">
        <v>18337.711387887393</v>
      </c>
      <c r="U13" s="32"/>
      <c r="V13" s="1009"/>
      <c r="W13" s="1009"/>
      <c r="X13" s="32"/>
      <c r="Y13" s="32"/>
      <c r="AA13" s="1012"/>
    </row>
    <row r="14" spans="1:29" ht="12" customHeight="1" x14ac:dyDescent="0.25">
      <c r="A14" s="1004" t="str">
        <f>'12'!A14</f>
        <v>červenec</v>
      </c>
      <c r="B14" s="865">
        <v>655</v>
      </c>
      <c r="C14" s="865">
        <v>12064.070206608732</v>
      </c>
      <c r="D14" s="865">
        <v>129448.23283359408</v>
      </c>
      <c r="E14" s="865">
        <v>52988.167000000001</v>
      </c>
      <c r="F14" s="1355">
        <v>564813.53200000001</v>
      </c>
      <c r="G14" s="1356">
        <v>65052.237206608734</v>
      </c>
      <c r="H14" s="865">
        <v>694261.76483359409</v>
      </c>
      <c r="I14" s="997">
        <f>G14/'21'!C14</f>
        <v>0.18734180372010367</v>
      </c>
      <c r="J14" s="995">
        <f t="shared" si="0"/>
        <v>1.3598651385597291</v>
      </c>
      <c r="K14" s="975"/>
      <c r="L14" s="2114" t="s">
        <v>534</v>
      </c>
      <c r="M14" s="2114"/>
      <c r="N14" s="2114"/>
      <c r="O14" s="2114"/>
      <c r="P14" s="2114"/>
      <c r="Q14" s="2114"/>
      <c r="R14" s="2114"/>
      <c r="T14" s="1346">
        <v>27566.082545848938</v>
      </c>
      <c r="U14" s="32"/>
      <c r="V14" s="1009"/>
      <c r="W14" s="1009"/>
      <c r="X14" s="32"/>
      <c r="Y14" s="32"/>
      <c r="AA14" s="1012"/>
    </row>
    <row r="15" spans="1:29" ht="12" customHeight="1" x14ac:dyDescent="0.25">
      <c r="A15" s="1004" t="str">
        <f>'12'!A15</f>
        <v>srpen</v>
      </c>
      <c r="B15" s="404">
        <v>656</v>
      </c>
      <c r="C15" s="404">
        <v>11232.348276770099</v>
      </c>
      <c r="D15" s="404">
        <v>119887.80869393511</v>
      </c>
      <c r="E15" s="404">
        <v>31694.720000000001</v>
      </c>
      <c r="F15" s="242">
        <v>337523.55599999998</v>
      </c>
      <c r="G15" s="371">
        <v>42927.0682767701</v>
      </c>
      <c r="H15" s="404">
        <v>457411.36469393509</v>
      </c>
      <c r="I15" s="998">
        <f>G15/'21'!C15</f>
        <v>0.13177802208884751</v>
      </c>
      <c r="J15" s="977">
        <f t="shared" si="0"/>
        <v>-0.10183093346650797</v>
      </c>
      <c r="K15" s="975"/>
      <c r="M15" s="437"/>
      <c r="N15" s="981" t="str">
        <f>G6</f>
        <v>Celková spotřeba</v>
      </c>
      <c r="T15" s="1346">
        <v>47793.973179735847</v>
      </c>
      <c r="U15" s="32"/>
      <c r="V15" s="1009"/>
      <c r="W15" s="1009"/>
      <c r="X15" s="32"/>
      <c r="Y15" s="32"/>
      <c r="AA15" s="1012"/>
    </row>
    <row r="16" spans="1:29" ht="12" customHeight="1" x14ac:dyDescent="0.25">
      <c r="A16" s="1004" t="str">
        <f>'12'!A16</f>
        <v>září</v>
      </c>
      <c r="B16" s="405">
        <v>659</v>
      </c>
      <c r="C16" s="405">
        <v>15809.343212851792</v>
      </c>
      <c r="D16" s="405">
        <v>168956.74091466996</v>
      </c>
      <c r="E16" s="405">
        <v>23712.001</v>
      </c>
      <c r="F16" s="1253">
        <v>253098.834</v>
      </c>
      <c r="G16" s="387">
        <v>39521.344212851793</v>
      </c>
      <c r="H16" s="405">
        <v>422055.57491466997</v>
      </c>
      <c r="I16" s="998">
        <f>G16/'21'!C16</f>
        <v>8.5794221801669485E-2</v>
      </c>
      <c r="J16" s="977">
        <f t="shared" si="0"/>
        <v>-0.49432472986950016</v>
      </c>
      <c r="K16" s="975"/>
      <c r="L16" s="237"/>
      <c r="M16" s="982">
        <f t="shared" ref="M16:M25" si="1">A28</f>
        <v>2008</v>
      </c>
      <c r="N16" s="982">
        <f t="shared" ref="N16:N25" si="2">G28</f>
        <v>79547.400720647594</v>
      </c>
      <c r="O16" s="980"/>
      <c r="P16" s="980"/>
      <c r="Q16" s="980"/>
      <c r="T16" s="1346">
        <v>78155.580364158406</v>
      </c>
      <c r="U16" s="32"/>
      <c r="V16" s="1009"/>
      <c r="W16" s="1009"/>
      <c r="X16" s="32"/>
      <c r="Y16" s="32"/>
      <c r="AA16" s="1012"/>
    </row>
    <row r="17" spans="1:27" ht="12" customHeight="1" x14ac:dyDescent="0.25">
      <c r="A17" s="1004" t="str">
        <f>'12'!A17</f>
        <v>říjen</v>
      </c>
      <c r="B17" s="865">
        <v>663</v>
      </c>
      <c r="C17" s="865">
        <v>19101.607045231223</v>
      </c>
      <c r="D17" s="865">
        <v>203784.72380679473</v>
      </c>
      <c r="E17" s="865">
        <v>19434.717000000001</v>
      </c>
      <c r="F17" s="1355">
        <v>206842.79800000001</v>
      </c>
      <c r="G17" s="1356">
        <v>38536.324045231224</v>
      </c>
      <c r="H17" s="865">
        <v>410627.52180679474</v>
      </c>
      <c r="I17" s="997">
        <f>G17/'21'!C17</f>
        <v>5.8624270589198002E-2</v>
      </c>
      <c r="J17" s="995">
        <f t="shared" si="0"/>
        <v>-0.55480686839482685</v>
      </c>
      <c r="K17" s="975"/>
      <c r="L17" s="237"/>
      <c r="M17" s="982">
        <f t="shared" si="1"/>
        <v>2009</v>
      </c>
      <c r="N17" s="982">
        <f t="shared" si="2"/>
        <v>90052.095573513026</v>
      </c>
      <c r="O17" s="980"/>
      <c r="P17" s="980"/>
      <c r="Q17" s="980"/>
      <c r="T17" s="1346">
        <v>86560.91325193175</v>
      </c>
      <c r="U17" s="32"/>
      <c r="V17" s="1009"/>
      <c r="W17" s="1009"/>
      <c r="X17" s="32"/>
      <c r="Y17" s="32"/>
      <c r="AA17" s="1012"/>
    </row>
    <row r="18" spans="1:27" ht="12" customHeight="1" x14ac:dyDescent="0.25">
      <c r="A18" s="1004" t="str">
        <f>'12'!A18</f>
        <v>listopad</v>
      </c>
      <c r="B18" s="404">
        <v>672</v>
      </c>
      <c r="C18" s="404">
        <v>26341.086311673869</v>
      </c>
      <c r="D18" s="404">
        <v>280978.52200511971</v>
      </c>
      <c r="E18" s="404">
        <v>36502.661</v>
      </c>
      <c r="F18" s="242">
        <v>388908.70400000003</v>
      </c>
      <c r="G18" s="371">
        <v>62843.747311673869</v>
      </c>
      <c r="H18" s="404">
        <v>669887.22600511974</v>
      </c>
      <c r="I18" s="998">
        <f>G18/'21'!C18</f>
        <v>6.6357320510262455E-2</v>
      </c>
      <c r="J18" s="977">
        <f t="shared" si="0"/>
        <v>-5.1005945752823793E-2</v>
      </c>
      <c r="K18" s="975"/>
      <c r="L18" s="237"/>
      <c r="M18" s="982">
        <f t="shared" si="1"/>
        <v>2010</v>
      </c>
      <c r="N18" s="982">
        <f t="shared" si="2"/>
        <v>98926.430281392022</v>
      </c>
      <c r="O18" s="980"/>
      <c r="P18" s="980"/>
      <c r="Q18" s="980"/>
      <c r="T18" s="1346">
        <v>66221.434191731518</v>
      </c>
      <c r="U18" s="32"/>
      <c r="V18" s="1009"/>
      <c r="W18" s="1009"/>
      <c r="X18" s="32"/>
      <c r="Y18" s="32"/>
      <c r="AA18" s="1012"/>
    </row>
    <row r="19" spans="1:27" ht="12" customHeight="1" x14ac:dyDescent="0.25">
      <c r="A19" s="245" t="str">
        <f>'12'!A19</f>
        <v>prosinec</v>
      </c>
      <c r="B19" s="405">
        <v>681</v>
      </c>
      <c r="C19" s="405">
        <v>25552.160042662323</v>
      </c>
      <c r="D19" s="405">
        <v>272571.95855429658</v>
      </c>
      <c r="E19" s="405">
        <v>15676.522000000001</v>
      </c>
      <c r="F19" s="1253">
        <v>166917.31599999999</v>
      </c>
      <c r="G19" s="387">
        <v>41228.682042662324</v>
      </c>
      <c r="H19" s="405">
        <v>439489.27455429657</v>
      </c>
      <c r="I19" s="998">
        <f>G19/'21'!C19</f>
        <v>3.8177358337947158E-2</v>
      </c>
      <c r="J19" s="977">
        <f t="shared" si="0"/>
        <v>-0.48926087173799743</v>
      </c>
      <c r="K19" s="976"/>
      <c r="L19" s="237"/>
      <c r="M19" s="982">
        <f t="shared" si="1"/>
        <v>2011</v>
      </c>
      <c r="N19" s="982">
        <f t="shared" si="2"/>
        <v>173373.55639986176</v>
      </c>
      <c r="O19" s="980"/>
      <c r="P19" s="980"/>
      <c r="Q19" s="980"/>
      <c r="T19" s="1346">
        <v>80723.562698161913</v>
      </c>
      <c r="U19" s="32"/>
      <c r="V19" s="1009"/>
      <c r="W19" s="1009"/>
      <c r="X19" s="32"/>
      <c r="Y19" s="32"/>
      <c r="AA19" s="1012"/>
    </row>
    <row r="20" spans="1:27" ht="12" customHeight="1" x14ac:dyDescent="0.25">
      <c r="A20" s="1004" t="str">
        <f>'12'!A20</f>
        <v>I. čtvrtletí</v>
      </c>
      <c r="B20" s="865">
        <f>B10</f>
        <v>635</v>
      </c>
      <c r="C20" s="865">
        <f t="shared" ref="C20:D20" si="3">SUM(C8:C10)</f>
        <v>69816.493703950546</v>
      </c>
      <c r="D20" s="865">
        <f t="shared" si="3"/>
        <v>747418.24221996195</v>
      </c>
      <c r="E20" s="865">
        <f t="shared" ref="E20:F20" si="4">SUM(E8:E10)</f>
        <v>92172.5</v>
      </c>
      <c r="F20" s="1355">
        <f t="shared" si="4"/>
        <v>981654.62900000007</v>
      </c>
      <c r="G20" s="1356">
        <f t="shared" ref="G20:H20" si="5">SUM(G8:G10)</f>
        <v>161988.99370395055</v>
      </c>
      <c r="H20" s="865">
        <f t="shared" si="5"/>
        <v>1729072.8712199619</v>
      </c>
      <c r="I20" s="997">
        <f>G20/'21'!C20</f>
        <v>4.9377116306819638E-2</v>
      </c>
      <c r="J20" s="995">
        <f t="shared" si="0"/>
        <v>0.61110890486957781</v>
      </c>
      <c r="K20" s="975"/>
      <c r="L20" s="237"/>
      <c r="M20" s="982">
        <f t="shared" si="1"/>
        <v>2012</v>
      </c>
      <c r="N20" s="982">
        <f t="shared" si="2"/>
        <v>177206.47633018694</v>
      </c>
      <c r="O20" s="980"/>
      <c r="P20" s="980"/>
      <c r="Q20" s="980"/>
      <c r="T20" s="1346">
        <v>100545.03032932081</v>
      </c>
      <c r="U20" s="782"/>
      <c r="V20" s="1009"/>
      <c r="W20" s="1009"/>
      <c r="X20" s="32"/>
      <c r="Y20" s="32"/>
    </row>
    <row r="21" spans="1:27" ht="12" customHeight="1" x14ac:dyDescent="0.25">
      <c r="A21" s="1004" t="str">
        <f>'12'!A21</f>
        <v>II. čtvrtletí</v>
      </c>
      <c r="B21" s="404">
        <f>B13</f>
        <v>650</v>
      </c>
      <c r="C21" s="404">
        <f t="shared" ref="C21:D21" si="6">SUM(C11:C13)</f>
        <v>37681.087899569058</v>
      </c>
      <c r="D21" s="404">
        <f t="shared" si="6"/>
        <v>403077.80032268347</v>
      </c>
      <c r="E21" s="404">
        <f t="shared" ref="E21:F21" si="7">SUM(E11:E13)</f>
        <v>44123.428999999996</v>
      </c>
      <c r="F21" s="242">
        <f t="shared" si="7"/>
        <v>471204.88300000003</v>
      </c>
      <c r="G21" s="371">
        <f t="shared" ref="G21:H21" si="8">SUM(G11:G13)</f>
        <v>81804.516899569047</v>
      </c>
      <c r="H21" s="404">
        <f t="shared" si="8"/>
        <v>874282.68332268344</v>
      </c>
      <c r="I21" s="998">
        <f>G21/'21'!C21</f>
        <v>5.7251199845409453E-2</v>
      </c>
      <c r="J21" s="977">
        <f t="shared" si="0"/>
        <v>0.11128321516775015</v>
      </c>
      <c r="K21" s="975"/>
      <c r="L21" s="237"/>
      <c r="M21" s="982">
        <f t="shared" si="1"/>
        <v>2013</v>
      </c>
      <c r="N21" s="982">
        <f t="shared" si="2"/>
        <v>274600</v>
      </c>
      <c r="O21" s="980"/>
      <c r="P21" s="980"/>
      <c r="Q21" s="980"/>
      <c r="T21" s="1346">
        <v>73612.66307547038</v>
      </c>
      <c r="U21" s="782"/>
      <c r="V21" s="1009"/>
      <c r="W21" s="1009"/>
      <c r="X21" s="32"/>
      <c r="Y21" s="32"/>
    </row>
    <row r="22" spans="1:27" ht="12" customHeight="1" x14ac:dyDescent="0.25">
      <c r="A22" s="1004" t="str">
        <f>'12'!A22</f>
        <v>III. čtvrtletí</v>
      </c>
      <c r="B22" s="404">
        <f>B16</f>
        <v>659</v>
      </c>
      <c r="C22" s="404">
        <f t="shared" ref="C22:D22" si="9">SUM(C14:C16)</f>
        <v>39105.76169623062</v>
      </c>
      <c r="D22" s="404">
        <f t="shared" si="9"/>
        <v>418292.78244219918</v>
      </c>
      <c r="E22" s="404">
        <f t="shared" ref="E22:F22" si="10">SUM(E14:E16)</f>
        <v>108394.88800000001</v>
      </c>
      <c r="F22" s="242">
        <f t="shared" si="10"/>
        <v>1155435.922</v>
      </c>
      <c r="G22" s="371">
        <f t="shared" ref="G22:H22" si="11">SUM(G14:G16)</f>
        <v>147500.64969623063</v>
      </c>
      <c r="H22" s="404">
        <f t="shared" si="11"/>
        <v>1573728.7044421993</v>
      </c>
      <c r="I22" s="998">
        <f>G22/'21'!C22</f>
        <v>0.13011198331071777</v>
      </c>
      <c r="J22" s="977">
        <f t="shared" si="0"/>
        <v>-3.9181587926302615E-2</v>
      </c>
      <c r="K22" s="975"/>
      <c r="L22" s="237"/>
      <c r="M22" s="982">
        <f t="shared" si="1"/>
        <v>2014</v>
      </c>
      <c r="N22" s="982">
        <f t="shared" si="2"/>
        <v>204448</v>
      </c>
      <c r="O22" s="980"/>
      <c r="P22" s="980"/>
      <c r="Q22" s="980"/>
      <c r="T22" s="1346">
        <v>153515.63608974317</v>
      </c>
      <c r="U22" s="782"/>
      <c r="V22" s="1009"/>
      <c r="W22" s="1009"/>
      <c r="X22" s="782"/>
      <c r="Y22" s="32"/>
    </row>
    <row r="23" spans="1:27" ht="12" customHeight="1" x14ac:dyDescent="0.25">
      <c r="A23" s="245" t="str">
        <f>'12'!A23</f>
        <v>IV. čtvrtletí</v>
      </c>
      <c r="B23" s="405">
        <f>B19</f>
        <v>681</v>
      </c>
      <c r="C23" s="405">
        <f t="shared" ref="C23:D23" si="12">SUM(C17:C19)</f>
        <v>70994.853399567408</v>
      </c>
      <c r="D23" s="405">
        <f t="shared" si="12"/>
        <v>757335.20436621108</v>
      </c>
      <c r="E23" s="405">
        <f t="shared" ref="E23:F23" si="13">SUM(E17:E19)</f>
        <v>71613.899999999994</v>
      </c>
      <c r="F23" s="1253">
        <f t="shared" si="13"/>
        <v>762668.81800000009</v>
      </c>
      <c r="G23" s="387">
        <f t="shared" ref="G23:H23" si="14">SUM(G17:G19)</f>
        <v>142608.75339956742</v>
      </c>
      <c r="H23" s="405">
        <f t="shared" si="14"/>
        <v>1520004.0223662111</v>
      </c>
      <c r="I23" s="998">
        <f>G23/'21'!C23</f>
        <v>5.3126587303760811E-2</v>
      </c>
      <c r="J23" s="977">
        <f t="shared" si="0"/>
        <v>-0.38927133230610439</v>
      </c>
      <c r="K23" s="976"/>
      <c r="L23" s="237"/>
      <c r="M23" s="982">
        <f t="shared" si="1"/>
        <v>2015</v>
      </c>
      <c r="N23" s="982">
        <f t="shared" si="2"/>
        <v>305150.24811913917</v>
      </c>
      <c r="O23" s="980"/>
      <c r="P23" s="980"/>
      <c r="Q23" s="980"/>
      <c r="T23" s="1346">
        <v>233505.91014182521</v>
      </c>
      <c r="U23" s="782"/>
      <c r="V23" s="1009"/>
      <c r="W23" s="1009"/>
      <c r="X23" s="782"/>
      <c r="Y23" s="32"/>
    </row>
    <row r="24" spans="1:27" ht="12" customHeight="1" x14ac:dyDescent="0.25">
      <c r="A24" s="1004" t="str">
        <f>'12'!A24</f>
        <v>I. pololetí</v>
      </c>
      <c r="B24" s="865">
        <f>B13</f>
        <v>650</v>
      </c>
      <c r="C24" s="865">
        <f t="shared" ref="C24:D24" si="15">SUM(C8:C13)</f>
        <v>107497.5816035196</v>
      </c>
      <c r="D24" s="865">
        <f t="shared" si="15"/>
        <v>1150496.0425426452</v>
      </c>
      <c r="E24" s="865">
        <f t="shared" ref="E24:F24" si="16">SUM(E8:E13)</f>
        <v>136295.929</v>
      </c>
      <c r="F24" s="1355">
        <f t="shared" si="16"/>
        <v>1452859.5120000001</v>
      </c>
      <c r="G24" s="1356">
        <f t="shared" ref="G24:H24" si="17">SUM(G8:G13)</f>
        <v>243793.51060351959</v>
      </c>
      <c r="H24" s="865">
        <f t="shared" si="17"/>
        <v>2603355.5545426458</v>
      </c>
      <c r="I24" s="997">
        <f>G24/'21'!C24</f>
        <v>5.1766116319665989E-2</v>
      </c>
      <c r="J24" s="995">
        <f t="shared" si="0"/>
        <v>0.39984347425224143</v>
      </c>
      <c r="K24" s="975"/>
      <c r="L24" s="237"/>
      <c r="M24" s="982">
        <f t="shared" si="1"/>
        <v>2016</v>
      </c>
      <c r="N24" s="982">
        <f t="shared" si="2"/>
        <v>561179.23963635962</v>
      </c>
      <c r="O24" s="980"/>
      <c r="P24" s="980"/>
      <c r="Q24" s="980"/>
      <c r="T24" s="1346">
        <v>174157.69340479121</v>
      </c>
      <c r="U24" s="782"/>
      <c r="V24" s="1009"/>
      <c r="W24" s="1009"/>
      <c r="X24" s="782"/>
      <c r="Y24" s="32"/>
    </row>
    <row r="25" spans="1:27" ht="12" customHeight="1" x14ac:dyDescent="0.25">
      <c r="A25" s="245" t="str">
        <f>'12'!A25</f>
        <v>II. pololetí</v>
      </c>
      <c r="B25" s="405">
        <f>B19</f>
        <v>681</v>
      </c>
      <c r="C25" s="405">
        <f t="shared" ref="C25:D25" si="18">SUM(C14:C19)</f>
        <v>110100.61509579804</v>
      </c>
      <c r="D25" s="405">
        <f t="shared" si="18"/>
        <v>1175627.9868084101</v>
      </c>
      <c r="E25" s="405">
        <f t="shared" ref="E25:F25" si="19">SUM(E14:E19)</f>
        <v>180008.788</v>
      </c>
      <c r="F25" s="1253">
        <f t="shared" si="19"/>
        <v>1918104.7400000002</v>
      </c>
      <c r="G25" s="387">
        <f t="shared" ref="G25:H25" si="20">SUM(G14:G19)</f>
        <v>290109.40309579804</v>
      </c>
      <c r="H25" s="405">
        <f t="shared" si="20"/>
        <v>3093732.7268084101</v>
      </c>
      <c r="I25" s="998">
        <f>G25/'21'!C25</f>
        <v>7.5985374697123284E-2</v>
      </c>
      <c r="J25" s="977">
        <f t="shared" si="0"/>
        <v>-0.25040503320656066</v>
      </c>
      <c r="K25" s="976"/>
      <c r="L25" s="237"/>
      <c r="M25" s="982">
        <f t="shared" si="1"/>
        <v>2017</v>
      </c>
      <c r="N25" s="982">
        <f t="shared" si="2"/>
        <v>533902.91369931761</v>
      </c>
      <c r="O25" s="980"/>
      <c r="P25" s="980"/>
      <c r="Q25" s="980"/>
      <c r="T25" s="1346">
        <v>387021.54623156838</v>
      </c>
      <c r="U25" s="782"/>
      <c r="V25" s="1009"/>
      <c r="W25" s="1009"/>
      <c r="X25" s="782"/>
      <c r="Y25" s="32"/>
    </row>
    <row r="26" spans="1:27" ht="12" customHeight="1" x14ac:dyDescent="0.25">
      <c r="A26" s="985" t="str">
        <f>'12'!A26</f>
        <v>rok</v>
      </c>
      <c r="B26" s="986">
        <f>B19</f>
        <v>681</v>
      </c>
      <c r="C26" s="986">
        <f t="shared" ref="C26:D26" si="21">SUM(C8:C19)</f>
        <v>217598.1966993176</v>
      </c>
      <c r="D26" s="986">
        <f t="shared" si="21"/>
        <v>2326124.0293510556</v>
      </c>
      <c r="E26" s="986">
        <f t="shared" ref="E26:F26" si="22">SUM(E8:E19)</f>
        <v>316304.717</v>
      </c>
      <c r="F26" s="1357">
        <f t="shared" si="22"/>
        <v>3370964.2519999999</v>
      </c>
      <c r="G26" s="1358">
        <f t="shared" ref="G26:H26" si="23">SUM(G8:G19)</f>
        <v>533902.91369931761</v>
      </c>
      <c r="H26" s="986">
        <f t="shared" si="23"/>
        <v>5697088.2813510569</v>
      </c>
      <c r="I26" s="1000">
        <f>G26/'21'!C26</f>
        <v>6.2609673820244335E-2</v>
      </c>
      <c r="J26" s="996">
        <f t="shared" si="0"/>
        <v>-4.8605372420257184E-2</v>
      </c>
      <c r="K26" s="237"/>
      <c r="L26" s="2114" t="s">
        <v>516</v>
      </c>
      <c r="M26" s="2114"/>
      <c r="N26" s="2114"/>
      <c r="O26" s="2114"/>
      <c r="P26" s="2114"/>
      <c r="Q26" s="2114"/>
      <c r="R26" s="2114"/>
      <c r="T26" s="1354">
        <v>561179.23963635962</v>
      </c>
      <c r="U26" s="1008"/>
      <c r="V26" s="1009"/>
      <c r="W26" s="1009"/>
      <c r="X26" s="1008"/>
      <c r="Y26" s="32"/>
    </row>
    <row r="27" spans="1:27" ht="12" customHeight="1" x14ac:dyDescent="0.25">
      <c r="C27" s="224"/>
      <c r="D27" s="224"/>
      <c r="E27" s="224"/>
      <c r="F27" s="224"/>
      <c r="G27" s="224">
        <v>72249.129349391762</v>
      </c>
      <c r="H27" s="224">
        <v>762950.80592957698</v>
      </c>
      <c r="I27" s="1121"/>
      <c r="M27" s="437"/>
      <c r="N27" s="981" t="str">
        <f>B5</f>
        <v>Počet 
výroben</v>
      </c>
      <c r="T27" s="238"/>
      <c r="V27" s="1009"/>
      <c r="W27" s="1009"/>
    </row>
    <row r="28" spans="1:27" ht="12" customHeight="1" x14ac:dyDescent="0.25">
      <c r="A28" s="1004">
        <v>2008</v>
      </c>
      <c r="B28" s="404">
        <v>298</v>
      </c>
      <c r="C28" s="404">
        <v>79547.400720647594</v>
      </c>
      <c r="D28" s="404">
        <v>839630.2699999999</v>
      </c>
      <c r="E28" s="404">
        <v>0</v>
      </c>
      <c r="F28" s="242">
        <v>0</v>
      </c>
      <c r="G28" s="371">
        <v>79547.400720647594</v>
      </c>
      <c r="H28" s="404">
        <v>839630.2699999999</v>
      </c>
      <c r="I28" s="998">
        <f>G28/'21'!C28</f>
        <v>9.1589601529783529E-3</v>
      </c>
      <c r="J28" s="977">
        <f>(G28-G27)/G27</f>
        <v>0.10101535391467349</v>
      </c>
      <c r="K28" s="237"/>
      <c r="L28" s="496"/>
      <c r="M28" s="983">
        <f t="shared" ref="M28:M37" si="24">A28</f>
        <v>2008</v>
      </c>
      <c r="N28" s="984">
        <f t="shared" ref="N28:N37" si="25">B28</f>
        <v>298</v>
      </c>
      <c r="O28" s="496"/>
      <c r="P28" s="979"/>
      <c r="R28" s="496"/>
      <c r="T28" s="238"/>
    </row>
    <row r="29" spans="1:27" ht="12" customHeight="1" x14ac:dyDescent="0.25">
      <c r="A29" s="245">
        <v>2009</v>
      </c>
      <c r="B29" s="404">
        <v>328</v>
      </c>
      <c r="C29" s="404">
        <v>90052.095573513026</v>
      </c>
      <c r="D29" s="404">
        <v>951312.8401584446</v>
      </c>
      <c r="E29" s="404">
        <v>0</v>
      </c>
      <c r="F29" s="242">
        <v>0</v>
      </c>
      <c r="G29" s="371">
        <v>90052.095573513026</v>
      </c>
      <c r="H29" s="404">
        <v>951312.8401584446</v>
      </c>
      <c r="I29" s="998">
        <f>G29/'21'!C29</f>
        <v>1.1034038152440546E-2</v>
      </c>
      <c r="J29" s="978">
        <f t="shared" ref="J29:J35" si="26">(G29-G28)/G28</f>
        <v>0.13205579010375881</v>
      </c>
      <c r="K29" s="976"/>
      <c r="L29" s="496"/>
      <c r="M29" s="983">
        <f t="shared" si="24"/>
        <v>2009</v>
      </c>
      <c r="N29" s="984">
        <f t="shared" si="25"/>
        <v>328</v>
      </c>
      <c r="O29" s="496"/>
      <c r="P29" s="979"/>
      <c r="R29" s="496"/>
      <c r="T29" s="238"/>
    </row>
    <row r="30" spans="1:27" ht="12" customHeight="1" x14ac:dyDescent="0.25">
      <c r="A30" s="1004">
        <v>2010</v>
      </c>
      <c r="B30" s="865">
        <v>344</v>
      </c>
      <c r="C30" s="865">
        <v>98926.430281392022</v>
      </c>
      <c r="D30" s="865">
        <v>1048167.1301099415</v>
      </c>
      <c r="E30" s="865">
        <v>0</v>
      </c>
      <c r="F30" s="1355">
        <v>0</v>
      </c>
      <c r="G30" s="1356">
        <v>98926.430281392022</v>
      </c>
      <c r="H30" s="865">
        <v>1048167.1301099415</v>
      </c>
      <c r="I30" s="997">
        <f>G30/'21'!C30</f>
        <v>1.1017287762984678E-2</v>
      </c>
      <c r="J30" s="977">
        <f t="shared" si="26"/>
        <v>9.8546676247356524E-2</v>
      </c>
      <c r="K30" s="237"/>
      <c r="L30" s="496"/>
      <c r="M30" s="983">
        <f t="shared" si="24"/>
        <v>2010</v>
      </c>
      <c r="N30" s="984">
        <f t="shared" si="25"/>
        <v>344</v>
      </c>
      <c r="O30" s="496"/>
      <c r="P30" s="979"/>
      <c r="R30" s="496"/>
      <c r="T30" s="238"/>
    </row>
    <row r="31" spans="1:27" ht="12" customHeight="1" x14ac:dyDescent="0.25">
      <c r="A31" s="245">
        <v>2011</v>
      </c>
      <c r="B31" s="404">
        <v>392</v>
      </c>
      <c r="C31" s="404">
        <v>173373.55639986176</v>
      </c>
      <c r="D31" s="404">
        <v>1836390</v>
      </c>
      <c r="E31" s="404">
        <v>0</v>
      </c>
      <c r="F31" s="242">
        <v>0</v>
      </c>
      <c r="G31" s="371">
        <v>173373.55639986176</v>
      </c>
      <c r="H31" s="404">
        <v>1836390</v>
      </c>
      <c r="I31" s="998">
        <f>G31/'21'!C31</f>
        <v>2.1441838046128224E-2</v>
      </c>
      <c r="J31" s="978">
        <f t="shared" si="26"/>
        <v>0.75255041455259275</v>
      </c>
      <c r="K31" s="976"/>
      <c r="L31" s="496"/>
      <c r="M31" s="983">
        <f t="shared" si="24"/>
        <v>2011</v>
      </c>
      <c r="N31" s="984">
        <f t="shared" si="25"/>
        <v>392</v>
      </c>
      <c r="O31" s="496"/>
      <c r="P31" s="979"/>
      <c r="R31" s="496"/>
      <c r="T31" s="238"/>
    </row>
    <row r="32" spans="1:27" ht="12" customHeight="1" x14ac:dyDescent="0.25">
      <c r="A32" s="1004">
        <v>2012</v>
      </c>
      <c r="B32" s="865">
        <v>443</v>
      </c>
      <c r="C32" s="865">
        <v>177206.47633018694</v>
      </c>
      <c r="D32" s="865">
        <v>1875100</v>
      </c>
      <c r="E32" s="865">
        <v>0</v>
      </c>
      <c r="F32" s="1355">
        <v>0</v>
      </c>
      <c r="G32" s="1356">
        <v>177206.47633018694</v>
      </c>
      <c r="H32" s="865">
        <v>1875100</v>
      </c>
      <c r="I32" s="997">
        <f>G32/'21'!C32</f>
        <v>2.1721204823412915E-2</v>
      </c>
      <c r="J32" s="977">
        <f t="shared" si="26"/>
        <v>2.2107869330920855E-2</v>
      </c>
      <c r="K32" s="237"/>
      <c r="L32" s="496"/>
      <c r="M32" s="983">
        <f t="shared" si="24"/>
        <v>2012</v>
      </c>
      <c r="N32" s="984">
        <f t="shared" si="25"/>
        <v>443</v>
      </c>
      <c r="O32" s="496"/>
      <c r="P32" s="979"/>
      <c r="R32" s="496"/>
      <c r="T32" s="238"/>
    </row>
    <row r="33" spans="1:21" ht="12" customHeight="1" x14ac:dyDescent="0.25">
      <c r="A33" s="245">
        <v>2013</v>
      </c>
      <c r="B33" s="404">
        <v>496</v>
      </c>
      <c r="C33" s="404">
        <v>180531.829</v>
      </c>
      <c r="D33" s="404">
        <v>1921853.1050000002</v>
      </c>
      <c r="E33" s="404">
        <v>94068.171000000002</v>
      </c>
      <c r="F33" s="242">
        <v>1001206.0050000001</v>
      </c>
      <c r="G33" s="371">
        <v>274600</v>
      </c>
      <c r="H33" s="404">
        <v>2923059.1100000003</v>
      </c>
      <c r="I33" s="998">
        <f>G33/'21'!C33</f>
        <v>3.317589316246173E-2</v>
      </c>
      <c r="J33" s="978">
        <f t="shared" si="26"/>
        <v>0.54960476437859274</v>
      </c>
      <c r="K33" s="976"/>
      <c r="L33" s="496"/>
      <c r="M33" s="983">
        <f t="shared" si="24"/>
        <v>2013</v>
      </c>
      <c r="N33" s="984">
        <f t="shared" si="25"/>
        <v>496</v>
      </c>
      <c r="O33" s="496"/>
      <c r="P33" s="979"/>
      <c r="R33" s="496"/>
      <c r="T33" s="238"/>
    </row>
    <row r="34" spans="1:21" ht="12" customHeight="1" x14ac:dyDescent="0.25">
      <c r="A34" s="1004">
        <v>2014</v>
      </c>
      <c r="B34" s="865">
        <v>533</v>
      </c>
      <c r="C34" s="865">
        <v>170915.46299999999</v>
      </c>
      <c r="D34" s="865">
        <v>1817633.324</v>
      </c>
      <c r="E34" s="865">
        <v>33532.536999999997</v>
      </c>
      <c r="F34" s="1355">
        <v>356246.67599999998</v>
      </c>
      <c r="G34" s="1356">
        <v>204448</v>
      </c>
      <c r="H34" s="865">
        <v>2173880</v>
      </c>
      <c r="I34" s="997">
        <f>G34/'21'!C34</f>
        <v>2.8081897339950649E-2</v>
      </c>
      <c r="J34" s="977">
        <f t="shared" si="26"/>
        <v>-0.25546977421704298</v>
      </c>
      <c r="K34" s="237"/>
      <c r="L34" s="496"/>
      <c r="M34" s="983">
        <f t="shared" si="24"/>
        <v>2014</v>
      </c>
      <c r="N34" s="984">
        <f t="shared" si="25"/>
        <v>533</v>
      </c>
      <c r="O34" s="496"/>
      <c r="P34" s="979"/>
      <c r="R34" s="496"/>
      <c r="T34" s="238"/>
    </row>
    <row r="35" spans="1:21" ht="12" customHeight="1" x14ac:dyDescent="0.25">
      <c r="A35" s="245">
        <v>2015</v>
      </c>
      <c r="B35" s="404">
        <v>597</v>
      </c>
      <c r="C35" s="404">
        <v>201008.93511913918</v>
      </c>
      <c r="D35" s="404">
        <v>2144645.9279999994</v>
      </c>
      <c r="E35" s="404">
        <v>104141.31299999999</v>
      </c>
      <c r="F35" s="242">
        <v>1108872.8419999999</v>
      </c>
      <c r="G35" s="371">
        <v>305150.24811913917</v>
      </c>
      <c r="H35" s="404">
        <v>3253518.7699999996</v>
      </c>
      <c r="I35" s="998">
        <f>G35/'21'!C35</f>
        <v>4.0111423673966674E-2</v>
      </c>
      <c r="J35" s="978">
        <f t="shared" si="26"/>
        <v>0.49255677785617452</v>
      </c>
      <c r="K35" s="976"/>
      <c r="L35" s="496"/>
      <c r="M35" s="983">
        <f t="shared" si="24"/>
        <v>2015</v>
      </c>
      <c r="N35" s="984">
        <f t="shared" si="25"/>
        <v>597</v>
      </c>
      <c r="O35" s="496"/>
      <c r="P35" s="979"/>
      <c r="R35" s="496"/>
      <c r="T35" s="238"/>
      <c r="U35" s="238"/>
    </row>
    <row r="36" spans="1:21" ht="12" customHeight="1" x14ac:dyDescent="0.25">
      <c r="A36" s="1004">
        <v>2016</v>
      </c>
      <c r="B36" s="865">
        <v>625</v>
      </c>
      <c r="C36" s="865">
        <v>225060.32763635961</v>
      </c>
      <c r="D36" s="865">
        <v>2414977.6689999984</v>
      </c>
      <c r="E36" s="865">
        <v>336118.91200000001</v>
      </c>
      <c r="F36" s="1355">
        <v>3586762.0100000002</v>
      </c>
      <c r="G36" s="1356">
        <v>561179.23963635962</v>
      </c>
      <c r="H36" s="865">
        <v>6001739.6789999986</v>
      </c>
      <c r="I36" s="997">
        <f>G36/'21'!C36</f>
        <v>6.797942029297932E-2</v>
      </c>
      <c r="J36" s="977">
        <f>(G36-G35)/G35</f>
        <v>0.83902599816094392</v>
      </c>
      <c r="K36" s="237"/>
      <c r="L36" s="496"/>
      <c r="M36" s="983">
        <f t="shared" si="24"/>
        <v>2016</v>
      </c>
      <c r="N36" s="984">
        <f t="shared" si="25"/>
        <v>625</v>
      </c>
      <c r="O36" s="496"/>
      <c r="P36" s="979"/>
      <c r="R36" s="496"/>
      <c r="T36" s="238"/>
      <c r="U36" s="238"/>
    </row>
    <row r="37" spans="1:21" ht="12" customHeight="1" x14ac:dyDescent="0.25">
      <c r="A37" s="1004">
        <v>2017</v>
      </c>
      <c r="B37" s="404">
        <f>B26</f>
        <v>681</v>
      </c>
      <c r="C37" s="404">
        <f t="shared" ref="C37:H37" si="27">C26</f>
        <v>217598.1966993176</v>
      </c>
      <c r="D37" s="404">
        <f t="shared" si="27"/>
        <v>2326124.0293510556</v>
      </c>
      <c r="E37" s="404">
        <f t="shared" si="27"/>
        <v>316304.717</v>
      </c>
      <c r="F37" s="242">
        <f t="shared" si="27"/>
        <v>3370964.2519999999</v>
      </c>
      <c r="G37" s="371">
        <f t="shared" si="27"/>
        <v>533902.91369931761</v>
      </c>
      <c r="H37" s="404">
        <f t="shared" si="27"/>
        <v>5697088.2813510569</v>
      </c>
      <c r="I37" s="998">
        <f>G37/'21'!C37</f>
        <v>6.2609673820244335E-2</v>
      </c>
      <c r="J37" s="977">
        <f>(G37-G36)/G36</f>
        <v>-4.8605372420257184E-2</v>
      </c>
      <c r="K37" s="237"/>
      <c r="L37" s="496"/>
      <c r="M37" s="983">
        <f t="shared" si="24"/>
        <v>2017</v>
      </c>
      <c r="N37" s="984">
        <f t="shared" si="25"/>
        <v>681</v>
      </c>
      <c r="O37" s="496"/>
      <c r="P37" s="979"/>
      <c r="R37" s="496"/>
      <c r="T37" s="238"/>
      <c r="U37" s="238"/>
    </row>
    <row r="38" spans="1:21" ht="12" customHeight="1" x14ac:dyDescent="0.25">
      <c r="A38" s="2121" t="s">
        <v>523</v>
      </c>
      <c r="B38" s="2121"/>
      <c r="C38" s="2121"/>
      <c r="D38" s="2121"/>
      <c r="E38" s="2121"/>
      <c r="F38" s="2121"/>
      <c r="G38" s="2121"/>
      <c r="H38" s="2121"/>
      <c r="I38" s="2121"/>
      <c r="J38" s="2121"/>
      <c r="K38" s="2121"/>
      <c r="L38" s="2121"/>
      <c r="M38" s="2121"/>
      <c r="N38" s="2121"/>
      <c r="O38" s="2121"/>
      <c r="P38" s="2121"/>
      <c r="Q38" s="2121"/>
      <c r="R38" s="2121"/>
    </row>
    <row r="39" spans="1:21" ht="14.1" customHeight="1" x14ac:dyDescent="0.25">
      <c r="A39" s="861"/>
      <c r="G39" s="862"/>
      <c r="H39" s="225"/>
    </row>
    <row r="40" spans="1:21" ht="14.1" customHeight="1" x14ac:dyDescent="0.25">
      <c r="G40" s="862"/>
      <c r="H40" s="225"/>
    </row>
    <row r="41" spans="1:21" ht="14.1" customHeight="1" x14ac:dyDescent="0.25">
      <c r="G41" s="862"/>
      <c r="H41" s="437"/>
    </row>
    <row r="42" spans="1:21" ht="14.1" customHeight="1" x14ac:dyDescent="0.25"/>
    <row r="43" spans="1:21" ht="14.1" customHeight="1" x14ac:dyDescent="0.25"/>
    <row r="44" spans="1:21" ht="14.1" customHeight="1" x14ac:dyDescent="0.25"/>
    <row r="45" spans="1:21" ht="14.1" customHeight="1" x14ac:dyDescent="0.25"/>
    <row r="46" spans="1:21" ht="14.1" customHeight="1" x14ac:dyDescent="0.25"/>
    <row r="47" spans="1:21" ht="14.1" customHeight="1" x14ac:dyDescent="0.25"/>
    <row r="48" spans="1:21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3">
    <mergeCell ref="C5:H5"/>
    <mergeCell ref="Q2:R2"/>
    <mergeCell ref="B4:J4"/>
    <mergeCell ref="L4:R4"/>
    <mergeCell ref="B5:B7"/>
    <mergeCell ref="I5:I6"/>
    <mergeCell ref="J5:J6"/>
    <mergeCell ref="G6:H6"/>
    <mergeCell ref="L14:R14"/>
    <mergeCell ref="L26:R26"/>
    <mergeCell ref="A38:R38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view="pageBreakPreview" zoomScaleNormal="100" zoomScaleSheetLayoutView="100" workbookViewId="0"/>
  </sheetViews>
  <sheetFormatPr defaultRowHeight="12.75" x14ac:dyDescent="0.25"/>
  <cols>
    <col min="1" max="1" width="7" style="14" customWidth="1"/>
    <col min="2" max="18" width="7.7109375" style="14" customWidth="1"/>
    <col min="19" max="19" width="1.7109375" style="14" customWidth="1"/>
    <col min="20" max="20" width="9.28515625" style="14" bestFit="1" customWidth="1"/>
    <col min="21" max="21" width="11.42578125" style="14" bestFit="1" customWidth="1"/>
    <col min="22" max="260" width="9.140625" style="14"/>
    <col min="261" max="273" width="10.7109375" style="14" customWidth="1"/>
    <col min="274" max="516" width="9.140625" style="14"/>
    <col min="517" max="529" width="10.7109375" style="14" customWidth="1"/>
    <col min="530" max="772" width="9.140625" style="14"/>
    <col min="773" max="785" width="10.7109375" style="14" customWidth="1"/>
    <col min="786" max="1028" width="9.140625" style="14"/>
    <col min="1029" max="1041" width="10.7109375" style="14" customWidth="1"/>
    <col min="1042" max="1284" width="9.140625" style="14"/>
    <col min="1285" max="1297" width="10.7109375" style="14" customWidth="1"/>
    <col min="1298" max="1540" width="9.140625" style="14"/>
    <col min="1541" max="1553" width="10.7109375" style="14" customWidth="1"/>
    <col min="1554" max="1796" width="9.140625" style="14"/>
    <col min="1797" max="1809" width="10.7109375" style="14" customWidth="1"/>
    <col min="1810" max="2052" width="9.140625" style="14"/>
    <col min="2053" max="2065" width="10.7109375" style="14" customWidth="1"/>
    <col min="2066" max="2308" width="9.140625" style="14"/>
    <col min="2309" max="2321" width="10.7109375" style="14" customWidth="1"/>
    <col min="2322" max="2564" width="9.140625" style="14"/>
    <col min="2565" max="2577" width="10.7109375" style="14" customWidth="1"/>
    <col min="2578" max="2820" width="9.140625" style="14"/>
    <col min="2821" max="2833" width="10.7109375" style="14" customWidth="1"/>
    <col min="2834" max="3076" width="9.140625" style="14"/>
    <col min="3077" max="3089" width="10.7109375" style="14" customWidth="1"/>
    <col min="3090" max="3332" width="9.140625" style="14"/>
    <col min="3333" max="3345" width="10.7109375" style="14" customWidth="1"/>
    <col min="3346" max="3588" width="9.140625" style="14"/>
    <col min="3589" max="3601" width="10.7109375" style="14" customWidth="1"/>
    <col min="3602" max="3844" width="9.140625" style="14"/>
    <col min="3845" max="3857" width="10.7109375" style="14" customWidth="1"/>
    <col min="3858" max="4100" width="9.140625" style="14"/>
    <col min="4101" max="4113" width="10.7109375" style="14" customWidth="1"/>
    <col min="4114" max="4356" width="9.140625" style="14"/>
    <col min="4357" max="4369" width="10.7109375" style="14" customWidth="1"/>
    <col min="4370" max="4612" width="9.140625" style="14"/>
    <col min="4613" max="4625" width="10.7109375" style="14" customWidth="1"/>
    <col min="4626" max="4868" width="9.140625" style="14"/>
    <col min="4869" max="4881" width="10.7109375" style="14" customWidth="1"/>
    <col min="4882" max="5124" width="9.140625" style="14"/>
    <col min="5125" max="5137" width="10.7109375" style="14" customWidth="1"/>
    <col min="5138" max="5380" width="9.140625" style="14"/>
    <col min="5381" max="5393" width="10.7109375" style="14" customWidth="1"/>
    <col min="5394" max="5636" width="9.140625" style="14"/>
    <col min="5637" max="5649" width="10.7109375" style="14" customWidth="1"/>
    <col min="5650" max="5892" width="9.140625" style="14"/>
    <col min="5893" max="5905" width="10.7109375" style="14" customWidth="1"/>
    <col min="5906" max="6148" width="9.140625" style="14"/>
    <col min="6149" max="6161" width="10.7109375" style="14" customWidth="1"/>
    <col min="6162" max="6404" width="9.140625" style="14"/>
    <col min="6405" max="6417" width="10.7109375" style="14" customWidth="1"/>
    <col min="6418" max="6660" width="9.140625" style="14"/>
    <col min="6661" max="6673" width="10.7109375" style="14" customWidth="1"/>
    <col min="6674" max="6916" width="9.140625" style="14"/>
    <col min="6917" max="6929" width="10.7109375" style="14" customWidth="1"/>
    <col min="6930" max="7172" width="9.140625" style="14"/>
    <col min="7173" max="7185" width="10.7109375" style="14" customWidth="1"/>
    <col min="7186" max="7428" width="9.140625" style="14"/>
    <col min="7429" max="7441" width="10.7109375" style="14" customWidth="1"/>
    <col min="7442" max="7684" width="9.140625" style="14"/>
    <col min="7685" max="7697" width="10.7109375" style="14" customWidth="1"/>
    <col min="7698" max="7940" width="9.140625" style="14"/>
    <col min="7941" max="7953" width="10.7109375" style="14" customWidth="1"/>
    <col min="7954" max="8196" width="9.140625" style="14"/>
    <col min="8197" max="8209" width="10.7109375" style="14" customWidth="1"/>
    <col min="8210" max="8452" width="9.140625" style="14"/>
    <col min="8453" max="8465" width="10.7109375" style="14" customWidth="1"/>
    <col min="8466" max="8708" width="9.140625" style="14"/>
    <col min="8709" max="8721" width="10.7109375" style="14" customWidth="1"/>
    <col min="8722" max="8964" width="9.140625" style="14"/>
    <col min="8965" max="8977" width="10.7109375" style="14" customWidth="1"/>
    <col min="8978" max="9220" width="9.140625" style="14"/>
    <col min="9221" max="9233" width="10.7109375" style="14" customWidth="1"/>
    <col min="9234" max="9476" width="9.140625" style="14"/>
    <col min="9477" max="9489" width="10.7109375" style="14" customWidth="1"/>
    <col min="9490" max="9732" width="9.140625" style="14"/>
    <col min="9733" max="9745" width="10.7109375" style="14" customWidth="1"/>
    <col min="9746" max="9988" width="9.140625" style="14"/>
    <col min="9989" max="10001" width="10.7109375" style="14" customWidth="1"/>
    <col min="10002" max="10244" width="9.140625" style="14"/>
    <col min="10245" max="10257" width="10.7109375" style="14" customWidth="1"/>
    <col min="10258" max="10500" width="9.140625" style="14"/>
    <col min="10501" max="10513" width="10.7109375" style="14" customWidth="1"/>
    <col min="10514" max="10756" width="9.140625" style="14"/>
    <col min="10757" max="10769" width="10.7109375" style="14" customWidth="1"/>
    <col min="10770" max="11012" width="9.140625" style="14"/>
    <col min="11013" max="11025" width="10.7109375" style="14" customWidth="1"/>
    <col min="11026" max="11268" width="9.140625" style="14"/>
    <col min="11269" max="11281" width="10.7109375" style="14" customWidth="1"/>
    <col min="11282" max="11524" width="9.140625" style="14"/>
    <col min="11525" max="11537" width="10.7109375" style="14" customWidth="1"/>
    <col min="11538" max="11780" width="9.140625" style="14"/>
    <col min="11781" max="11793" width="10.7109375" style="14" customWidth="1"/>
    <col min="11794" max="12036" width="9.140625" style="14"/>
    <col min="12037" max="12049" width="10.7109375" style="14" customWidth="1"/>
    <col min="12050" max="12292" width="9.140625" style="14"/>
    <col min="12293" max="12305" width="10.7109375" style="14" customWidth="1"/>
    <col min="12306" max="12548" width="9.140625" style="14"/>
    <col min="12549" max="12561" width="10.7109375" style="14" customWidth="1"/>
    <col min="12562" max="12804" width="9.140625" style="14"/>
    <col min="12805" max="12817" width="10.7109375" style="14" customWidth="1"/>
    <col min="12818" max="13060" width="9.140625" style="14"/>
    <col min="13061" max="13073" width="10.7109375" style="14" customWidth="1"/>
    <col min="13074" max="13316" width="9.140625" style="14"/>
    <col min="13317" max="13329" width="10.7109375" style="14" customWidth="1"/>
    <col min="13330" max="13572" width="9.140625" style="14"/>
    <col min="13573" max="13585" width="10.7109375" style="14" customWidth="1"/>
    <col min="13586" max="13828" width="9.140625" style="14"/>
    <col min="13829" max="13841" width="10.7109375" style="14" customWidth="1"/>
    <col min="13842" max="14084" width="9.140625" style="14"/>
    <col min="14085" max="14097" width="10.7109375" style="14" customWidth="1"/>
    <col min="14098" max="14340" width="9.140625" style="14"/>
    <col min="14341" max="14353" width="10.7109375" style="14" customWidth="1"/>
    <col min="14354" max="14596" width="9.140625" style="14"/>
    <col min="14597" max="14609" width="10.7109375" style="14" customWidth="1"/>
    <col min="14610" max="14852" width="9.140625" style="14"/>
    <col min="14853" max="14865" width="10.7109375" style="14" customWidth="1"/>
    <col min="14866" max="15108" width="9.140625" style="14"/>
    <col min="15109" max="15121" width="10.7109375" style="14" customWidth="1"/>
    <col min="15122" max="15364" width="9.140625" style="14"/>
    <col min="15365" max="15377" width="10.7109375" style="14" customWidth="1"/>
    <col min="15378" max="15620" width="9.140625" style="14"/>
    <col min="15621" max="15633" width="10.7109375" style="14" customWidth="1"/>
    <col min="15634" max="15876" width="9.140625" style="14"/>
    <col min="15877" max="15889" width="10.7109375" style="14" customWidth="1"/>
    <col min="15890" max="16132" width="9.140625" style="14"/>
    <col min="16133" max="16145" width="10.7109375" style="14" customWidth="1"/>
    <col min="16146" max="16384" width="9.140625" style="14"/>
  </cols>
  <sheetData>
    <row r="1" spans="1:23" x14ac:dyDescent="0.25">
      <c r="Q1" s="700"/>
      <c r="R1" s="700"/>
      <c r="S1" s="15"/>
    </row>
    <row r="2" spans="1:23" ht="20.100000000000001" customHeight="1" thickBot="1" x14ac:dyDescent="0.3">
      <c r="A2" s="1911" t="s">
        <v>273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1911"/>
      <c r="P2" s="1911"/>
      <c r="Q2" s="1952" t="s">
        <v>146</v>
      </c>
      <c r="R2" s="1952"/>
      <c r="S2" s="1952"/>
    </row>
    <row r="3" spans="1:23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  <c r="O3" s="16"/>
      <c r="P3" s="16"/>
      <c r="Q3" s="16"/>
      <c r="R3" s="16"/>
    </row>
    <row r="4" spans="1:23" ht="16.5" customHeight="1" x14ac:dyDescent="0.25">
      <c r="A4" s="67"/>
      <c r="B4" s="2134"/>
      <c r="C4" s="2134"/>
      <c r="D4" s="2134"/>
      <c r="E4" s="2134"/>
      <c r="F4" s="2135"/>
      <c r="G4" s="2132" t="s">
        <v>435</v>
      </c>
      <c r="H4" s="2026"/>
      <c r="I4" s="2026"/>
      <c r="J4" s="2026"/>
      <c r="K4" s="2026"/>
      <c r="L4" s="2026"/>
      <c r="M4" s="2026"/>
      <c r="N4" s="2026"/>
      <c r="O4" s="2026"/>
      <c r="P4" s="2026"/>
      <c r="Q4" s="2026"/>
      <c r="R4" s="2133"/>
    </row>
    <row r="5" spans="1:23" ht="39.75" customHeight="1" x14ac:dyDescent="0.25">
      <c r="A5" s="18"/>
      <c r="B5" s="2136" t="s">
        <v>450</v>
      </c>
      <c r="C5" s="2095"/>
      <c r="D5" s="2095"/>
      <c r="E5" s="2095"/>
      <c r="F5" s="2137"/>
      <c r="G5" s="2138" t="s">
        <v>562</v>
      </c>
      <c r="H5" s="2139"/>
      <c r="I5" s="2139"/>
      <c r="J5" s="2139"/>
      <c r="K5" s="2139"/>
      <c r="L5" s="2140"/>
      <c r="M5" s="1949" t="s">
        <v>3</v>
      </c>
      <c r="N5" s="1950"/>
      <c r="O5" s="1950"/>
      <c r="P5" s="1950"/>
      <c r="Q5" s="1950"/>
      <c r="R5" s="1951"/>
    </row>
    <row r="6" spans="1:23" ht="15" customHeight="1" x14ac:dyDescent="0.25">
      <c r="A6" s="169"/>
      <c r="B6" s="2127"/>
      <c r="C6" s="2035"/>
      <c r="D6" s="2035"/>
      <c r="E6" s="2035"/>
      <c r="F6" s="2128"/>
      <c r="G6" s="2129"/>
      <c r="H6" s="2130"/>
      <c r="I6" s="2130"/>
      <c r="J6" s="2130"/>
      <c r="K6" s="2130"/>
      <c r="L6" s="2131"/>
      <c r="M6" s="2129"/>
      <c r="N6" s="2130"/>
      <c r="O6" s="2130"/>
      <c r="P6" s="2130"/>
      <c r="Q6" s="2130"/>
      <c r="R6" s="2131"/>
    </row>
    <row r="7" spans="1:23" ht="27" customHeight="1" x14ac:dyDescent="0.25">
      <c r="A7" s="21" t="str">
        <f>'12'!A7</f>
        <v>období</v>
      </c>
      <c r="B7" s="543" t="s">
        <v>4</v>
      </c>
      <c r="C7" s="544" t="s">
        <v>5</v>
      </c>
      <c r="D7" s="536" t="s">
        <v>6</v>
      </c>
      <c r="E7" s="544" t="s">
        <v>7</v>
      </c>
      <c r="F7" s="545" t="s">
        <v>8</v>
      </c>
      <c r="G7" s="543" t="str">
        <f>B7</f>
        <v>VO</v>
      </c>
      <c r="H7" s="544" t="str">
        <f>C7</f>
        <v>SO</v>
      </c>
      <c r="I7" s="544" t="str">
        <f>D7</f>
        <v>MO</v>
      </c>
      <c r="J7" s="544" t="str">
        <f>E7</f>
        <v>DOM</v>
      </c>
      <c r="K7" s="544" t="s">
        <v>97</v>
      </c>
      <c r="L7" s="545" t="s">
        <v>8</v>
      </c>
      <c r="M7" s="543" t="str">
        <f>G7</f>
        <v>VO</v>
      </c>
      <c r="N7" s="544" t="str">
        <f>H7</f>
        <v>SO</v>
      </c>
      <c r="O7" s="544" t="str">
        <f>I7</f>
        <v>MO</v>
      </c>
      <c r="P7" s="544" t="str">
        <f>J7</f>
        <v>DOM</v>
      </c>
      <c r="Q7" s="544" t="str">
        <f>K7</f>
        <v>OP</v>
      </c>
      <c r="R7" s="545" t="s">
        <v>8</v>
      </c>
      <c r="S7" s="22"/>
    </row>
    <row r="8" spans="1:23" ht="12" customHeight="1" x14ac:dyDescent="0.25">
      <c r="A8" s="100" t="str">
        <f>'12'!A8</f>
        <v>leden</v>
      </c>
      <c r="B8" s="208">
        <f>'22'!B8</f>
        <v>1698</v>
      </c>
      <c r="C8" s="209">
        <f>'23'!B8</f>
        <v>6933</v>
      </c>
      <c r="D8" s="210">
        <f>'24'!B8</f>
        <v>200817</v>
      </c>
      <c r="E8" s="210">
        <f>'25'!B8</f>
        <v>2637595</v>
      </c>
      <c r="F8" s="211">
        <f t="shared" ref="F8:F19" si="0">SUM(B8:E8)</f>
        <v>2847043</v>
      </c>
      <c r="G8" s="208">
        <f>'22'!C8</f>
        <v>495767.82405305182</v>
      </c>
      <c r="H8" s="209">
        <f>'23'!C8</f>
        <v>154957.11020827989</v>
      </c>
      <c r="I8" s="210">
        <f>'24'!C8</f>
        <v>267889.51870230504</v>
      </c>
      <c r="J8" s="210">
        <f>'25'!C8</f>
        <v>514245.08010283182</v>
      </c>
      <c r="K8" s="210">
        <v>22990.494001800893</v>
      </c>
      <c r="L8" s="211">
        <f t="shared" ref="L8:L19" si="1">SUM(G8:K8)</f>
        <v>1455850.0270682694</v>
      </c>
      <c r="M8" s="208">
        <f>'22'!D8</f>
        <v>5292214.1916008303</v>
      </c>
      <c r="N8" s="209">
        <f>'23'!D8</f>
        <v>1653991.5994250006</v>
      </c>
      <c r="O8" s="210">
        <f>'24'!D8</f>
        <v>2860041.33789015</v>
      </c>
      <c r="P8" s="210">
        <f>'25'!D8</f>
        <v>5491176.5992804402</v>
      </c>
      <c r="Q8" s="210">
        <v>245636.06683849916</v>
      </c>
      <c r="R8" s="211">
        <f t="shared" ref="R8:R19" si="2">SUM(M8:Q8)</f>
        <v>15543059.795034919</v>
      </c>
      <c r="S8" s="212"/>
      <c r="T8" s="212"/>
      <c r="U8" s="237"/>
      <c r="V8" s="32"/>
      <c r="W8" s="236"/>
    </row>
    <row r="9" spans="1:23" ht="12" customHeight="1" x14ac:dyDescent="0.25">
      <c r="A9" s="535" t="str">
        <f>'12'!A9</f>
        <v>únor</v>
      </c>
      <c r="B9" s="213">
        <f>'22'!B9</f>
        <v>1690</v>
      </c>
      <c r="C9" s="782">
        <f>'23'!B9</f>
        <v>6937</v>
      </c>
      <c r="D9" s="214">
        <f>'24'!B9</f>
        <v>200830</v>
      </c>
      <c r="E9" s="214">
        <f>'25'!B9</f>
        <v>2636956</v>
      </c>
      <c r="F9" s="215">
        <f t="shared" si="0"/>
        <v>2846413</v>
      </c>
      <c r="G9" s="213">
        <f>'22'!C9</f>
        <v>368840.02703869483</v>
      </c>
      <c r="H9" s="782">
        <f>'23'!C9</f>
        <v>109808.83595926184</v>
      </c>
      <c r="I9" s="214">
        <f>'24'!C9</f>
        <v>175912.66250368368</v>
      </c>
      <c r="J9" s="214">
        <f>'25'!C9</f>
        <v>350405.26667819999</v>
      </c>
      <c r="K9" s="214">
        <v>16206.824642711203</v>
      </c>
      <c r="L9" s="215">
        <f t="shared" si="1"/>
        <v>1021173.6168225516</v>
      </c>
      <c r="M9" s="213">
        <f>'22'!D9</f>
        <v>3935625.8089608341</v>
      </c>
      <c r="N9" s="782">
        <f>'23'!D9</f>
        <v>1171595.0169149998</v>
      </c>
      <c r="O9" s="214">
        <f>'24'!D9</f>
        <v>1877078.7566253718</v>
      </c>
      <c r="P9" s="214">
        <f>'25'!D9</f>
        <v>3739443.8868192188</v>
      </c>
      <c r="Q9" s="214">
        <v>173017.29512149841</v>
      </c>
      <c r="R9" s="215">
        <f t="shared" si="2"/>
        <v>10896760.764441922</v>
      </c>
      <c r="S9" s="38"/>
      <c r="T9" s="38"/>
      <c r="U9" s="32"/>
      <c r="V9" s="32"/>
      <c r="W9" s="236"/>
    </row>
    <row r="10" spans="1:23" ht="12" customHeight="1" x14ac:dyDescent="0.25">
      <c r="A10" s="1010" t="str">
        <f>'12'!A10</f>
        <v>březen</v>
      </c>
      <c r="B10" s="213">
        <f>'22'!B10</f>
        <v>1689</v>
      </c>
      <c r="C10" s="782">
        <f>'23'!B10</f>
        <v>6715</v>
      </c>
      <c r="D10" s="214">
        <f>'24'!B10</f>
        <v>200891</v>
      </c>
      <c r="E10" s="214">
        <f>'25'!B10</f>
        <v>2635663</v>
      </c>
      <c r="F10" s="215">
        <f t="shared" si="0"/>
        <v>2844958</v>
      </c>
      <c r="G10" s="213">
        <f>'22'!C10</f>
        <v>330401.0670162926</v>
      </c>
      <c r="H10" s="782">
        <f>'23'!C10</f>
        <v>85544.641094864535</v>
      </c>
      <c r="I10" s="214">
        <f>'24'!C10</f>
        <v>128634.64471169355</v>
      </c>
      <c r="J10" s="214">
        <f>'25'!C10</f>
        <v>245274.96809999997</v>
      </c>
      <c r="K10" s="217">
        <v>13770.166200440493</v>
      </c>
      <c r="L10" s="215">
        <f t="shared" si="1"/>
        <v>803625.48712329112</v>
      </c>
      <c r="M10" s="213">
        <f>'22'!D10</f>
        <v>3526720.5759933335</v>
      </c>
      <c r="N10" s="782">
        <f>'23'!D10</f>
        <v>913118.04043499997</v>
      </c>
      <c r="O10" s="214">
        <f>'24'!D10</f>
        <v>1373115.3065416669</v>
      </c>
      <c r="P10" s="214">
        <f>'25'!D10</f>
        <v>2618281.8640000001</v>
      </c>
      <c r="Q10" s="217">
        <v>146565.6989994999</v>
      </c>
      <c r="R10" s="215">
        <f t="shared" si="2"/>
        <v>8577801.4859695006</v>
      </c>
      <c r="S10" s="218"/>
      <c r="T10" s="218"/>
      <c r="U10" s="32"/>
      <c r="V10" s="32"/>
      <c r="W10" s="236"/>
    </row>
    <row r="11" spans="1:23" ht="12" customHeight="1" x14ac:dyDescent="0.25">
      <c r="A11" s="535" t="str">
        <f>'12'!A11</f>
        <v>duben</v>
      </c>
      <c r="B11" s="208">
        <f>'22'!B11</f>
        <v>1690</v>
      </c>
      <c r="C11" s="209">
        <f>'23'!B11</f>
        <v>6717</v>
      </c>
      <c r="D11" s="210">
        <f>'24'!B11</f>
        <v>200862</v>
      </c>
      <c r="E11" s="210">
        <f>'25'!B11</f>
        <v>2634479</v>
      </c>
      <c r="F11" s="211">
        <f t="shared" si="0"/>
        <v>2843748</v>
      </c>
      <c r="G11" s="208">
        <f>'22'!C11</f>
        <v>286370.07560166792</v>
      </c>
      <c r="H11" s="209">
        <f>'23'!C11</f>
        <v>71230.817024776989</v>
      </c>
      <c r="I11" s="210">
        <f>'24'!C11</f>
        <v>98046.197160189899</v>
      </c>
      <c r="J11" s="210">
        <f>'25'!C11</f>
        <v>195019.05520800001</v>
      </c>
      <c r="K11" s="210">
        <v>11284.765239636181</v>
      </c>
      <c r="L11" s="211">
        <f t="shared" si="1"/>
        <v>661950.91023427108</v>
      </c>
      <c r="M11" s="208">
        <f>'22'!D11</f>
        <v>3060760.3023908329</v>
      </c>
      <c r="N11" s="209">
        <f>'23'!D11</f>
        <v>761271.19411500031</v>
      </c>
      <c r="O11" s="210">
        <f>'24'!D11</f>
        <v>1047895.1928856667</v>
      </c>
      <c r="P11" s="210">
        <f>'25'!D11</f>
        <v>2084415.2496559999</v>
      </c>
      <c r="Q11" s="210">
        <v>120646.20129149873</v>
      </c>
      <c r="R11" s="211">
        <f t="shared" si="2"/>
        <v>7074988.1403389992</v>
      </c>
      <c r="S11" s="38"/>
      <c r="T11" s="38"/>
      <c r="U11" s="32"/>
      <c r="V11" s="32"/>
      <c r="W11" s="236"/>
    </row>
    <row r="12" spans="1:23" ht="12" customHeight="1" x14ac:dyDescent="0.25">
      <c r="A12" s="535" t="str">
        <f>'12'!A12</f>
        <v>květen</v>
      </c>
      <c r="B12" s="213">
        <f>'22'!B12</f>
        <v>1687</v>
      </c>
      <c r="C12" s="782">
        <f>'23'!B12</f>
        <v>6721</v>
      </c>
      <c r="D12" s="214">
        <f>'24'!B12</f>
        <v>201091</v>
      </c>
      <c r="E12" s="214">
        <f>'25'!B12</f>
        <v>2632837</v>
      </c>
      <c r="F12" s="215">
        <f t="shared" si="0"/>
        <v>2842336</v>
      </c>
      <c r="G12" s="213">
        <f>'22'!C12</f>
        <v>246807.42180193713</v>
      </c>
      <c r="H12" s="782">
        <f>'23'!C12</f>
        <v>47581.306255203388</v>
      </c>
      <c r="I12" s="214">
        <f>'24'!C12</f>
        <v>41637.689792489073</v>
      </c>
      <c r="J12" s="214">
        <f>'25'!C12</f>
        <v>82435.189890000009</v>
      </c>
      <c r="K12" s="214">
        <v>7284.2739575201995</v>
      </c>
      <c r="L12" s="215">
        <f t="shared" si="1"/>
        <v>425745.88169714977</v>
      </c>
      <c r="M12" s="213">
        <f>'22'!D12</f>
        <v>2637471.8331808341</v>
      </c>
      <c r="N12" s="782">
        <f>'23'!D12</f>
        <v>508484.2465350001</v>
      </c>
      <c r="O12" s="214">
        <f>'24'!D12</f>
        <v>444968.49322166678</v>
      </c>
      <c r="P12" s="214">
        <f>'25'!D12</f>
        <v>880964.41731999989</v>
      </c>
      <c r="Q12" s="214">
        <v>77774.09124450013</v>
      </c>
      <c r="R12" s="215">
        <f t="shared" si="2"/>
        <v>4549663.0815020008</v>
      </c>
      <c r="S12" s="38"/>
      <c r="T12" s="38"/>
      <c r="U12" s="32"/>
      <c r="V12" s="32"/>
      <c r="W12" s="236"/>
    </row>
    <row r="13" spans="1:23" ht="12" customHeight="1" x14ac:dyDescent="0.25">
      <c r="A13" s="535" t="str">
        <f>'12'!A13</f>
        <v>červen</v>
      </c>
      <c r="B13" s="213">
        <f>'22'!B13</f>
        <v>1690</v>
      </c>
      <c r="C13" s="782">
        <f>'23'!B13</f>
        <v>6722</v>
      </c>
      <c r="D13" s="214">
        <f>'24'!B13</f>
        <v>201390</v>
      </c>
      <c r="E13" s="214">
        <f>'25'!B13</f>
        <v>2631446</v>
      </c>
      <c r="F13" s="215">
        <f t="shared" si="0"/>
        <v>2841248</v>
      </c>
      <c r="G13" s="213">
        <f>'22'!C13</f>
        <v>251232.35916795448</v>
      </c>
      <c r="H13" s="782">
        <f>'23'!C13</f>
        <v>33798.924960847122</v>
      </c>
      <c r="I13" s="214">
        <f>'24'!C13</f>
        <v>14236.636932266738</v>
      </c>
      <c r="J13" s="214">
        <f>'25'!C13</f>
        <v>34481.835824614296</v>
      </c>
      <c r="K13" s="217">
        <v>7423.3634372920496</v>
      </c>
      <c r="L13" s="215">
        <f t="shared" si="1"/>
        <v>341173.12032297469</v>
      </c>
      <c r="M13" s="213">
        <f>'22'!D13</f>
        <v>2684899.5226008333</v>
      </c>
      <c r="N13" s="782">
        <f>'23'!D13</f>
        <v>361256.61833500001</v>
      </c>
      <c r="O13" s="214">
        <f>'24'!D13</f>
        <v>152157.22912766668</v>
      </c>
      <c r="P13" s="214">
        <f>'25'!D13</f>
        <v>368549.05741399992</v>
      </c>
      <c r="Q13" s="217">
        <v>79436.838264499325</v>
      </c>
      <c r="R13" s="215">
        <f t="shared" si="2"/>
        <v>3646299.2657419997</v>
      </c>
      <c r="S13" s="38"/>
      <c r="T13" s="38"/>
      <c r="U13" s="32"/>
      <c r="V13" s="32"/>
      <c r="W13" s="236"/>
    </row>
    <row r="14" spans="1:23" ht="12" customHeight="1" x14ac:dyDescent="0.25">
      <c r="A14" s="535" t="str">
        <f>'12'!A14</f>
        <v>červenec</v>
      </c>
      <c r="B14" s="208">
        <f>'22'!B14</f>
        <v>1691</v>
      </c>
      <c r="C14" s="209">
        <f>'23'!B14</f>
        <v>6724</v>
      </c>
      <c r="D14" s="210">
        <f>'24'!B14</f>
        <v>201388</v>
      </c>
      <c r="E14" s="210">
        <f>'25'!B14</f>
        <v>2629947</v>
      </c>
      <c r="F14" s="211">
        <f t="shared" si="0"/>
        <v>2839750</v>
      </c>
      <c r="G14" s="208">
        <f>'22'!C14</f>
        <v>262297.7693980817</v>
      </c>
      <c r="H14" s="209">
        <f>'23'!C14</f>
        <v>31091.984708312582</v>
      </c>
      <c r="I14" s="210">
        <f>'24'!C14</f>
        <v>13460.633170915975</v>
      </c>
      <c r="J14" s="210">
        <f>'25'!C14</f>
        <v>33413.363316189287</v>
      </c>
      <c r="K14" s="210">
        <v>6974.4840922272997</v>
      </c>
      <c r="L14" s="211">
        <f t="shared" si="1"/>
        <v>347238.23468572687</v>
      </c>
      <c r="M14" s="208">
        <f>'22'!D14</f>
        <v>2799030.6853008331</v>
      </c>
      <c r="N14" s="209">
        <f>'23'!D14</f>
        <v>331889.71228500007</v>
      </c>
      <c r="O14" s="210">
        <f>'24'!D14</f>
        <v>143683.91457916485</v>
      </c>
      <c r="P14" s="210">
        <f>'25'!D14</f>
        <v>356676.65587850084</v>
      </c>
      <c r="Q14" s="210">
        <v>74575.125190500636</v>
      </c>
      <c r="R14" s="211">
        <f t="shared" si="2"/>
        <v>3705856.0932339993</v>
      </c>
      <c r="S14" s="38"/>
      <c r="T14" s="38"/>
      <c r="U14" s="32"/>
      <c r="V14" s="32"/>
      <c r="W14" s="236"/>
    </row>
    <row r="15" spans="1:23" ht="12" customHeight="1" x14ac:dyDescent="0.25">
      <c r="A15" s="535" t="str">
        <f>'12'!A15</f>
        <v>srpen</v>
      </c>
      <c r="B15" s="213">
        <f>'22'!B15</f>
        <v>1693</v>
      </c>
      <c r="C15" s="782">
        <f>'23'!B15</f>
        <v>6744</v>
      </c>
      <c r="D15" s="214">
        <f>'24'!B15</f>
        <v>201592</v>
      </c>
      <c r="E15" s="214">
        <f>'25'!B15</f>
        <v>2629263</v>
      </c>
      <c r="F15" s="215">
        <f t="shared" si="0"/>
        <v>2839292</v>
      </c>
      <c r="G15" s="213">
        <f>'22'!C15</f>
        <v>237561.22646931291</v>
      </c>
      <c r="H15" s="782">
        <f>'23'!C15</f>
        <v>33261.335976455557</v>
      </c>
      <c r="I15" s="214">
        <f>'24'!C15</f>
        <v>13061.22419555239</v>
      </c>
      <c r="J15" s="214">
        <f>'25'!C15</f>
        <v>33380.564484063478</v>
      </c>
      <c r="K15" s="214">
        <v>8488.5141576273018</v>
      </c>
      <c r="L15" s="215">
        <f t="shared" si="1"/>
        <v>325752.86528301163</v>
      </c>
      <c r="M15" s="213">
        <f>'22'!D15</f>
        <v>2531154.6453108331</v>
      </c>
      <c r="N15" s="782">
        <f>'23'!D15</f>
        <v>354415.46934499999</v>
      </c>
      <c r="O15" s="214">
        <f>'24'!D15</f>
        <v>139177.54533783719</v>
      </c>
      <c r="P15" s="214">
        <f>'25'!D15</f>
        <v>355703.75624382944</v>
      </c>
      <c r="Q15" s="214">
        <v>90623.330851499923</v>
      </c>
      <c r="R15" s="215">
        <f t="shared" si="2"/>
        <v>3471074.747089</v>
      </c>
      <c r="S15" s="38"/>
      <c r="T15" s="38"/>
      <c r="U15" s="32"/>
      <c r="V15" s="32"/>
      <c r="W15" s="236"/>
    </row>
    <row r="16" spans="1:23" ht="12" customHeight="1" x14ac:dyDescent="0.25">
      <c r="A16" s="535" t="str">
        <f>'12'!A16</f>
        <v>září</v>
      </c>
      <c r="B16" s="213">
        <f>'22'!B16</f>
        <v>1694</v>
      </c>
      <c r="C16" s="782">
        <f>'23'!B16</f>
        <v>6765</v>
      </c>
      <c r="D16" s="214">
        <f>'24'!B16</f>
        <v>201914</v>
      </c>
      <c r="E16" s="214">
        <f>'25'!B16</f>
        <v>2629338</v>
      </c>
      <c r="F16" s="215">
        <f t="shared" si="0"/>
        <v>2839711</v>
      </c>
      <c r="G16" s="213">
        <f>'22'!C16</f>
        <v>276835.62656663003</v>
      </c>
      <c r="H16" s="782">
        <f>'23'!C16</f>
        <v>47718.72783351937</v>
      </c>
      <c r="I16" s="214">
        <f>'24'!C16</f>
        <v>42685.793910189153</v>
      </c>
      <c r="J16" s="214">
        <f>'25'!C16</f>
        <v>84121.357430847434</v>
      </c>
      <c r="K16" s="217">
        <v>9291.2443264502799</v>
      </c>
      <c r="L16" s="215">
        <f t="shared" si="1"/>
        <v>460652.75006763631</v>
      </c>
      <c r="M16" s="213">
        <f>'22'!D16</f>
        <v>2956290.2316008331</v>
      </c>
      <c r="N16" s="782">
        <f>'23'!D16</f>
        <v>509591.77738500008</v>
      </c>
      <c r="O16" s="214">
        <f>'24'!D16</f>
        <v>455847.90585356019</v>
      </c>
      <c r="P16" s="214">
        <f>'25'!D16</f>
        <v>898365.01776513946</v>
      </c>
      <c r="Q16" s="217">
        <v>99299.008520500734</v>
      </c>
      <c r="R16" s="215">
        <f t="shared" si="2"/>
        <v>4919393.9411250334</v>
      </c>
      <c r="S16" s="38"/>
      <c r="T16" s="38"/>
      <c r="U16" s="32"/>
      <c r="V16" s="32"/>
      <c r="W16" s="236"/>
    </row>
    <row r="17" spans="1:23" ht="12" customHeight="1" x14ac:dyDescent="0.25">
      <c r="A17" s="100" t="str">
        <f>'12'!A17</f>
        <v>říjen</v>
      </c>
      <c r="B17" s="208">
        <f>'22'!B17</f>
        <v>1695</v>
      </c>
      <c r="C17" s="209">
        <f>'23'!B17</f>
        <v>6786</v>
      </c>
      <c r="D17" s="210">
        <f>'24'!B17</f>
        <v>202357</v>
      </c>
      <c r="E17" s="210">
        <f>'25'!B17</f>
        <v>2630522</v>
      </c>
      <c r="F17" s="211">
        <f t="shared" si="0"/>
        <v>2841360</v>
      </c>
      <c r="G17" s="208">
        <f>'22'!C17</f>
        <v>322289.96609806508</v>
      </c>
      <c r="H17" s="209">
        <f>'23'!C17</f>
        <v>73600.394507268735</v>
      </c>
      <c r="I17" s="210">
        <f>'24'!C17</f>
        <v>84507.174490747959</v>
      </c>
      <c r="J17" s="210">
        <f>'25'!C17</f>
        <v>163181.82387011201</v>
      </c>
      <c r="K17" s="210">
        <v>13764.837523166672</v>
      </c>
      <c r="L17" s="211">
        <f t="shared" si="1"/>
        <v>657344.19648936053</v>
      </c>
      <c r="M17" s="208">
        <f>'22'!D17</f>
        <v>3434026.4223179328</v>
      </c>
      <c r="N17" s="209">
        <f>'23'!D17</f>
        <v>784252.50605500001</v>
      </c>
      <c r="O17" s="210">
        <f>'24'!D17</f>
        <v>900496.13638798369</v>
      </c>
      <c r="P17" s="210">
        <f>'25'!D17</f>
        <v>1738894.0811487027</v>
      </c>
      <c r="Q17" s="210">
        <v>146725.4108127011</v>
      </c>
      <c r="R17" s="211">
        <f t="shared" si="2"/>
        <v>7004394.5567223197</v>
      </c>
      <c r="S17" s="38"/>
      <c r="T17" s="38"/>
      <c r="U17" s="32"/>
      <c r="V17" s="32"/>
      <c r="W17" s="236"/>
    </row>
    <row r="18" spans="1:23" ht="12" customHeight="1" x14ac:dyDescent="0.25">
      <c r="A18" s="535" t="str">
        <f>'12'!A18</f>
        <v>listopad</v>
      </c>
      <c r="B18" s="213">
        <f>'22'!B18</f>
        <v>1700</v>
      </c>
      <c r="C18" s="782">
        <f>'23'!B18</f>
        <v>6799</v>
      </c>
      <c r="D18" s="214">
        <f>'24'!B18</f>
        <v>202876</v>
      </c>
      <c r="E18" s="214">
        <f>'25'!B18</f>
        <v>2631466</v>
      </c>
      <c r="F18" s="215">
        <f t="shared" si="0"/>
        <v>2842841</v>
      </c>
      <c r="G18" s="213">
        <f>'22'!C18</f>
        <v>390518.87686534401</v>
      </c>
      <c r="H18" s="782">
        <f>'23'!C18</f>
        <v>103158.20818096623</v>
      </c>
      <c r="I18" s="214">
        <f>'24'!C18</f>
        <v>152125.71697186501</v>
      </c>
      <c r="J18" s="214">
        <f>'25'!C18</f>
        <v>284712.64337001852</v>
      </c>
      <c r="K18" s="214">
        <v>16535.261729415273</v>
      </c>
      <c r="L18" s="215">
        <f t="shared" si="1"/>
        <v>947050.70711760898</v>
      </c>
      <c r="M18" s="213">
        <f>'22'!D18</f>
        <v>4162684.0861508334</v>
      </c>
      <c r="N18" s="782">
        <f>'23'!D18</f>
        <v>1099509.7277250001</v>
      </c>
      <c r="O18" s="214">
        <f>'24'!D18</f>
        <v>1621527.2988802274</v>
      </c>
      <c r="P18" s="214">
        <f>'25'!D18</f>
        <v>3034982.8029816598</v>
      </c>
      <c r="Q18" s="214">
        <v>176447.92062250152</v>
      </c>
      <c r="R18" s="215">
        <f t="shared" si="2"/>
        <v>10095151.836360222</v>
      </c>
      <c r="S18" s="38"/>
      <c r="T18" s="38"/>
      <c r="U18" s="32"/>
      <c r="V18" s="32"/>
      <c r="W18" s="236"/>
    </row>
    <row r="19" spans="1:23" ht="12" customHeight="1" x14ac:dyDescent="0.25">
      <c r="A19" s="21" t="str">
        <f>'12'!A19</f>
        <v>prosinec</v>
      </c>
      <c r="B19" s="213">
        <f>'22'!B19</f>
        <v>1703</v>
      </c>
      <c r="C19" s="782">
        <f>'23'!B19</f>
        <v>6817</v>
      </c>
      <c r="D19" s="214">
        <f>'24'!B19</f>
        <v>203138</v>
      </c>
      <c r="E19" s="214">
        <f>'25'!B19</f>
        <v>2632599</v>
      </c>
      <c r="F19" s="215">
        <f t="shared" si="0"/>
        <v>2844257</v>
      </c>
      <c r="G19" s="213">
        <f>'22'!C19</f>
        <v>378823.75992296793</v>
      </c>
      <c r="H19" s="782">
        <f>'23'!C19</f>
        <v>114058.7132902439</v>
      </c>
      <c r="I19" s="214">
        <f>'24'!C19</f>
        <v>206559.35912515759</v>
      </c>
      <c r="J19" s="214">
        <f>'25'!C19</f>
        <v>406597.63415112317</v>
      </c>
      <c r="K19" s="217">
        <v>-26114.509982425021</v>
      </c>
      <c r="L19" s="219">
        <f t="shared" si="1"/>
        <v>1079924.9565070677</v>
      </c>
      <c r="M19" s="213">
        <f>'22'!D19</f>
        <v>4037869.9387608343</v>
      </c>
      <c r="N19" s="782">
        <f>'23'!D19</f>
        <v>1215693.5387050002</v>
      </c>
      <c r="O19" s="214">
        <f>'24'!D19</f>
        <v>2202076.4159560413</v>
      </c>
      <c r="P19" s="214">
        <f>'25'!D19</f>
        <v>4334661.1897055088</v>
      </c>
      <c r="Q19" s="217">
        <v>-278523.06370749697</v>
      </c>
      <c r="R19" s="219">
        <f t="shared" si="2"/>
        <v>11511778.019419886</v>
      </c>
      <c r="S19" s="220"/>
      <c r="T19" s="38"/>
      <c r="U19" s="32"/>
      <c r="V19" s="32"/>
      <c r="W19" s="236"/>
    </row>
    <row r="20" spans="1:23" ht="12" customHeight="1" x14ac:dyDescent="0.25">
      <c r="A20" s="100" t="str">
        <f>'12'!A20</f>
        <v>I. čtvrtletí</v>
      </c>
      <c r="B20" s="208">
        <f>'22'!B20</f>
        <v>1689</v>
      </c>
      <c r="C20" s="209">
        <f>'23'!B20</f>
        <v>6715</v>
      </c>
      <c r="D20" s="210">
        <f>'24'!B20</f>
        <v>200891</v>
      </c>
      <c r="E20" s="210">
        <f>'25'!B20</f>
        <v>2635663</v>
      </c>
      <c r="F20" s="221">
        <f>F10</f>
        <v>2844958</v>
      </c>
      <c r="G20" s="208">
        <f>'22'!C20</f>
        <v>1195008.9181080393</v>
      </c>
      <c r="H20" s="209">
        <f>'23'!C20</f>
        <v>905809.75878540974</v>
      </c>
      <c r="I20" s="210">
        <f>'24'!C20</f>
        <v>572436.82591768226</v>
      </c>
      <c r="J20" s="210">
        <f>'25'!C20</f>
        <v>1109925.3148810319</v>
      </c>
      <c r="K20" s="782">
        <v>52967.484844952356</v>
      </c>
      <c r="L20" s="222">
        <f>SUM(L8:L10)</f>
        <v>3280649.1310141119</v>
      </c>
      <c r="M20" s="208">
        <f>'22'!D20</f>
        <v>12754560.576554997</v>
      </c>
      <c r="N20" s="209">
        <f>'23'!D20</f>
        <v>3738704.656775</v>
      </c>
      <c r="O20" s="210">
        <f>'24'!D20</f>
        <v>6110235.4010571893</v>
      </c>
      <c r="P20" s="210">
        <f>'25'!D20</f>
        <v>11848902.350099659</v>
      </c>
      <c r="Q20" s="782">
        <v>565219.0609594956</v>
      </c>
      <c r="R20" s="222">
        <f>SUM(R8:R10)</f>
        <v>35017622.045446344</v>
      </c>
      <c r="U20" s="32"/>
      <c r="V20" s="32"/>
      <c r="W20" s="236"/>
    </row>
    <row r="21" spans="1:23" ht="12" customHeight="1" x14ac:dyDescent="0.25">
      <c r="A21" s="535" t="str">
        <f>'12'!A21</f>
        <v>II. čtvrtletí</v>
      </c>
      <c r="B21" s="213">
        <f>'22'!B21</f>
        <v>1690</v>
      </c>
      <c r="C21" s="782">
        <f>'23'!B21</f>
        <v>6722</v>
      </c>
      <c r="D21" s="214">
        <f>'24'!B21</f>
        <v>201390</v>
      </c>
      <c r="E21" s="214">
        <f>'25'!B21</f>
        <v>2631446</v>
      </c>
      <c r="F21" s="222">
        <f>F13</f>
        <v>2841248</v>
      </c>
      <c r="G21" s="213">
        <f>'22'!C21</f>
        <v>784409.85657155956</v>
      </c>
      <c r="H21" s="782">
        <f>'23'!C21</f>
        <v>152611.04824082751</v>
      </c>
      <c r="I21" s="214">
        <f>'24'!C21</f>
        <v>153920.52388494569</v>
      </c>
      <c r="J21" s="214">
        <f>'25'!C21</f>
        <v>311936.08092261432</v>
      </c>
      <c r="K21" s="782">
        <v>25992.402634448372</v>
      </c>
      <c r="L21" s="222">
        <f>SUM(L11:L13)</f>
        <v>1428869.9122543954</v>
      </c>
      <c r="M21" s="213">
        <f>'22'!D21</f>
        <v>8383131.6581725003</v>
      </c>
      <c r="N21" s="782">
        <f>'23'!D21</f>
        <v>1631012.0589850005</v>
      </c>
      <c r="O21" s="214">
        <f>'24'!D21</f>
        <v>1645020.9152350002</v>
      </c>
      <c r="P21" s="214">
        <f>'25'!D21</f>
        <v>3333928.7243899996</v>
      </c>
      <c r="Q21" s="782">
        <v>277857.13080049679</v>
      </c>
      <c r="R21" s="222">
        <f t="shared" ref="R21" si="3">SUM(R11:R13)</f>
        <v>15270950.487583</v>
      </c>
      <c r="U21" s="32"/>
      <c r="V21" s="32"/>
      <c r="W21" s="236"/>
    </row>
    <row r="22" spans="1:23" ht="12" customHeight="1" x14ac:dyDescent="0.25">
      <c r="A22" s="535" t="str">
        <f>'12'!A22</f>
        <v>III. čtvrtletí</v>
      </c>
      <c r="B22" s="213">
        <f>'22'!B22</f>
        <v>1694</v>
      </c>
      <c r="C22" s="782">
        <f>'23'!B22</f>
        <v>6765</v>
      </c>
      <c r="D22" s="214">
        <f>'24'!B22</f>
        <v>201914</v>
      </c>
      <c r="E22" s="214">
        <f>'25'!B22</f>
        <v>2629338</v>
      </c>
      <c r="F22" s="222">
        <f>F16</f>
        <v>2839711</v>
      </c>
      <c r="G22" s="213">
        <f>'22'!C22</f>
        <v>776694.6224340247</v>
      </c>
      <c r="H22" s="782">
        <f>'23'!C22</f>
        <v>112072.04851828751</v>
      </c>
      <c r="I22" s="214">
        <f>'24'!C22</f>
        <v>69207.651276657518</v>
      </c>
      <c r="J22" s="214">
        <f>'25'!C22</f>
        <v>150915.28523110022</v>
      </c>
      <c r="K22" s="782">
        <v>24754.242576304823</v>
      </c>
      <c r="L22" s="222">
        <f>SUM(L14:L16)</f>
        <v>1133643.8500363748</v>
      </c>
      <c r="M22" s="213">
        <f>'22'!D22</f>
        <v>8286475.5622124998</v>
      </c>
      <c r="N22" s="782">
        <f>'23'!D22</f>
        <v>1195896.9590150001</v>
      </c>
      <c r="O22" s="214">
        <f>'24'!D22</f>
        <v>738709.3657705622</v>
      </c>
      <c r="P22" s="214">
        <f>'25'!D22</f>
        <v>1610745.4298874699</v>
      </c>
      <c r="Q22" s="782">
        <v>264497.46456250176</v>
      </c>
      <c r="R22" s="222">
        <f t="shared" ref="R22" si="4">SUM(R14:R16)</f>
        <v>12096324.781448033</v>
      </c>
      <c r="U22" s="32"/>
      <c r="V22" s="32"/>
      <c r="W22" s="236"/>
    </row>
    <row r="23" spans="1:23" ht="12" customHeight="1" x14ac:dyDescent="0.25">
      <c r="A23" s="21" t="str">
        <f>'12'!A23</f>
        <v>IV. čtvrtletí</v>
      </c>
      <c r="B23" s="213">
        <f>'22'!B23</f>
        <v>1703</v>
      </c>
      <c r="C23" s="782">
        <f>'23'!B23</f>
        <v>6817</v>
      </c>
      <c r="D23" s="214">
        <f>'24'!B23</f>
        <v>203138</v>
      </c>
      <c r="E23" s="214">
        <f>'25'!B23</f>
        <v>2632599</v>
      </c>
      <c r="F23" s="227">
        <f>F19</f>
        <v>2844257</v>
      </c>
      <c r="G23" s="213">
        <f>'22'!C23</f>
        <v>1091632.6028863771</v>
      </c>
      <c r="H23" s="782">
        <f>'23'!C23</f>
        <v>290817.31597847887</v>
      </c>
      <c r="I23" s="214">
        <f>'24'!C23</f>
        <v>443192.25058777054</v>
      </c>
      <c r="J23" s="214">
        <f>'25'!C23</f>
        <v>854492.10139125376</v>
      </c>
      <c r="K23" s="226">
        <v>4185.5892701568082</v>
      </c>
      <c r="L23" s="227">
        <f>SUM(L17:L19)</f>
        <v>2684319.8601140371</v>
      </c>
      <c r="M23" s="213">
        <f>'22'!D23</f>
        <v>11634580.4472296</v>
      </c>
      <c r="N23" s="782">
        <f>'23'!D23</f>
        <v>3099455.7724850001</v>
      </c>
      <c r="O23" s="214">
        <f>'24'!D23</f>
        <v>4724099.851224253</v>
      </c>
      <c r="P23" s="214">
        <f>'25'!D23</f>
        <v>9108538.0738358721</v>
      </c>
      <c r="Q23" s="226">
        <v>44650.267727706581</v>
      </c>
      <c r="R23" s="227">
        <f t="shared" ref="R23" si="5">SUM(R17:R19)</f>
        <v>28611324.412502427</v>
      </c>
      <c r="S23" s="22"/>
      <c r="U23" s="32"/>
      <c r="V23" s="32"/>
      <c r="W23" s="236"/>
    </row>
    <row r="24" spans="1:23" ht="12" customHeight="1" x14ac:dyDescent="0.25">
      <c r="A24" s="541" t="str">
        <f>'12'!A24</f>
        <v>I. pololetí</v>
      </c>
      <c r="B24" s="208">
        <f>'22'!B24</f>
        <v>1690</v>
      </c>
      <c r="C24" s="860">
        <f>'23'!B24</f>
        <v>6722</v>
      </c>
      <c r="D24" s="856">
        <f>'24'!B24</f>
        <v>201390</v>
      </c>
      <c r="E24" s="856">
        <f>'25'!B24</f>
        <v>2631446</v>
      </c>
      <c r="F24" s="221">
        <f>F13</f>
        <v>2841248</v>
      </c>
      <c r="G24" s="208">
        <f>'22'!C24</f>
        <v>1979418.7746795986</v>
      </c>
      <c r="H24" s="860">
        <f>'23'!C24</f>
        <v>502921.63550323376</v>
      </c>
      <c r="I24" s="856">
        <f>'24'!C24</f>
        <v>726357.34980262793</v>
      </c>
      <c r="J24" s="856">
        <f>'25'!C24</f>
        <v>1421861.3958036462</v>
      </c>
      <c r="K24" s="860">
        <v>78959.887479401194</v>
      </c>
      <c r="L24" s="221">
        <f>SUM(L8:L13)</f>
        <v>4709519.0432685073</v>
      </c>
      <c r="M24" s="208">
        <f>'22'!D24</f>
        <v>21137692.234727498</v>
      </c>
      <c r="N24" s="860">
        <f>'23'!D24</f>
        <v>5369716.715760001</v>
      </c>
      <c r="O24" s="856">
        <f>'24'!D24</f>
        <v>7755256.31629219</v>
      </c>
      <c r="P24" s="856">
        <f>'25'!D24</f>
        <v>15182831.074489657</v>
      </c>
      <c r="Q24" s="209">
        <v>843076.19175998867</v>
      </c>
      <c r="R24" s="221">
        <f t="shared" ref="R24" si="6">SUM(R8:R13)</f>
        <v>50288572.53302934</v>
      </c>
      <c r="U24" s="32"/>
      <c r="V24" s="32"/>
      <c r="W24" s="236"/>
    </row>
    <row r="25" spans="1:23" ht="12" customHeight="1" x14ac:dyDescent="0.25">
      <c r="A25" s="21" t="str">
        <f>'12'!A25</f>
        <v>II. pololetí</v>
      </c>
      <c r="B25" s="213">
        <f>'22'!B25</f>
        <v>1703</v>
      </c>
      <c r="C25" s="782">
        <f>'23'!B25</f>
        <v>6817</v>
      </c>
      <c r="D25" s="214">
        <f>'24'!B25</f>
        <v>203138</v>
      </c>
      <c r="E25" s="214">
        <f>'25'!B25</f>
        <v>2632599</v>
      </c>
      <c r="F25" s="222">
        <f>F19</f>
        <v>2844257</v>
      </c>
      <c r="G25" s="213">
        <f>'22'!C25</f>
        <v>1868327.2253204018</v>
      </c>
      <c r="H25" s="782">
        <f>'23'!C25</f>
        <v>402889.36449676636</v>
      </c>
      <c r="I25" s="214">
        <f>'24'!C25</f>
        <v>512399.90186442807</v>
      </c>
      <c r="J25" s="214">
        <f>'25'!C25</f>
        <v>1005407.3866223539</v>
      </c>
      <c r="K25" s="782">
        <v>28939.831846461166</v>
      </c>
      <c r="L25" s="222">
        <f>SUM(L14:L19)</f>
        <v>3817963.7101504118</v>
      </c>
      <c r="M25" s="213">
        <f>'22'!D25</f>
        <v>19921056.009442102</v>
      </c>
      <c r="N25" s="782">
        <f>'23'!D25</f>
        <v>4295352.7314999998</v>
      </c>
      <c r="O25" s="214">
        <f>'24'!D25</f>
        <v>5462809.2169948146</v>
      </c>
      <c r="P25" s="214">
        <f>'25'!D25</f>
        <v>10719283.503723342</v>
      </c>
      <c r="Q25" s="782">
        <v>309147.73229020834</v>
      </c>
      <c r="R25" s="222">
        <f t="shared" ref="R25" si="7">SUM(R14:R19)</f>
        <v>40707649.193950459</v>
      </c>
      <c r="U25" s="32"/>
      <c r="V25" s="32"/>
      <c r="W25" s="236"/>
    </row>
    <row r="26" spans="1:23" ht="12" customHeight="1" x14ac:dyDescent="0.25">
      <c r="A26" s="1010" t="str">
        <f>'12'!A26</f>
        <v>rok</v>
      </c>
      <c r="B26" s="208">
        <f>'22'!B26</f>
        <v>1703</v>
      </c>
      <c r="C26" s="209">
        <f>'23'!B26</f>
        <v>6817</v>
      </c>
      <c r="D26" s="210">
        <f>'24'!B26</f>
        <v>203138</v>
      </c>
      <c r="E26" s="210">
        <f>'25'!B26</f>
        <v>2632599</v>
      </c>
      <c r="F26" s="221">
        <f t="shared" ref="F26" si="8">F19</f>
        <v>2844257</v>
      </c>
      <c r="G26" s="208">
        <f>'22'!C26</f>
        <v>3847746</v>
      </c>
      <c r="H26" s="209">
        <f>'23'!C26</f>
        <v>905811.00000000012</v>
      </c>
      <c r="I26" s="210">
        <f>'24'!C26</f>
        <v>1238757.2516670562</v>
      </c>
      <c r="J26" s="210">
        <f>'25'!C26</f>
        <v>2427268.7824260001</v>
      </c>
      <c r="K26" s="860">
        <v>107899.71932586282</v>
      </c>
      <c r="L26" s="221">
        <f>SUM(L8:L19)</f>
        <v>8527482.7534189187</v>
      </c>
      <c r="M26" s="208">
        <f>'22'!D26</f>
        <v>41058748.2441696</v>
      </c>
      <c r="N26" s="209">
        <f>'23'!D26</f>
        <v>9665069.4472600017</v>
      </c>
      <c r="O26" s="210">
        <f>'24'!D26</f>
        <v>13218065.533287004</v>
      </c>
      <c r="P26" s="210">
        <f>'25'!D26</f>
        <v>25902114.578212999</v>
      </c>
      <c r="Q26" s="860">
        <v>1152223.9240501821</v>
      </c>
      <c r="R26" s="221">
        <f t="shared" ref="R26" si="9">SUM(R8:R19)</f>
        <v>90996221.726979792</v>
      </c>
      <c r="S26" s="828"/>
      <c r="U26" s="237"/>
      <c r="V26" s="32"/>
      <c r="W26" s="236"/>
    </row>
    <row r="27" spans="1:23" ht="12" customHeight="1" x14ac:dyDescent="0.25">
      <c r="B27" s="782"/>
      <c r="C27" s="782"/>
      <c r="D27" s="214"/>
      <c r="E27" s="214"/>
      <c r="G27" s="782"/>
      <c r="H27" s="782"/>
      <c r="I27" s="214"/>
      <c r="J27" s="214"/>
      <c r="M27" s="782"/>
      <c r="N27" s="782"/>
      <c r="O27" s="214"/>
      <c r="P27" s="214"/>
      <c r="U27" s="32"/>
      <c r="V27" s="32"/>
      <c r="W27" s="236"/>
    </row>
    <row r="28" spans="1:23" ht="12" customHeight="1" x14ac:dyDescent="0.25">
      <c r="A28" s="1010">
        <v>2008</v>
      </c>
      <c r="B28" s="213">
        <f>'22'!B28</f>
        <v>1911</v>
      </c>
      <c r="C28" s="782">
        <f>'23'!B28</f>
        <v>6838</v>
      </c>
      <c r="D28" s="214">
        <f>'24'!B28</f>
        <v>198771.56855111715</v>
      </c>
      <c r="E28" s="214">
        <f>'25'!B28</f>
        <v>2657055.8692891793</v>
      </c>
      <c r="F28" s="215">
        <f t="shared" ref="F28:F37" si="10">SUM(B28:E28)</f>
        <v>2864576.4378402964</v>
      </c>
      <c r="G28" s="213">
        <f>'22'!C28</f>
        <v>3984723.1644731713</v>
      </c>
      <c r="H28" s="782">
        <f>'23'!C28</f>
        <v>854114.07464562694</v>
      </c>
      <c r="I28" s="214">
        <f>'24'!C28</f>
        <v>1157882.1776650411</v>
      </c>
      <c r="J28" s="214">
        <f>'25'!C28</f>
        <v>2508471.045642382</v>
      </c>
      <c r="K28" s="214">
        <v>180009.537573779</v>
      </c>
      <c r="L28" s="215">
        <f t="shared" ref="L28:L37" si="11">SUM(G28:K28)</f>
        <v>8685200</v>
      </c>
      <c r="M28" s="213">
        <f>'22'!D28</f>
        <v>42197287.432564005</v>
      </c>
      <c r="N28" s="782">
        <f>'23'!D28</f>
        <v>9013588.2434550002</v>
      </c>
      <c r="O28" s="214">
        <f>'24'!D28</f>
        <v>12176750.965805026</v>
      </c>
      <c r="P28" s="214">
        <f>'25'!D28</f>
        <v>26384703.787216913</v>
      </c>
      <c r="Q28" s="214">
        <v>1900769.5709590614</v>
      </c>
      <c r="R28" s="215">
        <f>SUM(M28:Q28)</f>
        <v>91673100</v>
      </c>
      <c r="S28" s="212"/>
      <c r="U28" s="32"/>
      <c r="V28" s="32"/>
      <c r="W28" s="236"/>
    </row>
    <row r="29" spans="1:23" ht="12" customHeight="1" x14ac:dyDescent="0.25">
      <c r="A29" s="864">
        <v>2009</v>
      </c>
      <c r="B29" s="213">
        <f>'22'!B29</f>
        <v>1743</v>
      </c>
      <c r="C29" s="782">
        <f>'23'!B29</f>
        <v>6714</v>
      </c>
      <c r="D29" s="214">
        <f>'24'!B29</f>
        <v>199000</v>
      </c>
      <c r="E29" s="214">
        <f>'25'!B29</f>
        <v>2664090</v>
      </c>
      <c r="F29" s="219">
        <f t="shared" si="10"/>
        <v>2871547</v>
      </c>
      <c r="G29" s="213">
        <f>'22'!C29</f>
        <v>3421479.4389663227</v>
      </c>
      <c r="H29" s="782">
        <f>'23'!C29</f>
        <v>821745.27779024339</v>
      </c>
      <c r="I29" s="214">
        <f>'24'!C29</f>
        <v>1186211.8893894574</v>
      </c>
      <c r="J29" s="214">
        <f>'25'!C29</f>
        <v>2514474.8027285603</v>
      </c>
      <c r="K29" s="217">
        <v>217388.59112541564</v>
      </c>
      <c r="L29" s="219">
        <f t="shared" si="11"/>
        <v>8161300</v>
      </c>
      <c r="M29" s="213">
        <f>'22'!D29</f>
        <v>36171061.733797006</v>
      </c>
      <c r="N29" s="782">
        <f>'23'!D29</f>
        <v>8678136.2961749993</v>
      </c>
      <c r="O29" s="214">
        <f>'24'!D29</f>
        <v>12526425.094348144</v>
      </c>
      <c r="P29" s="214">
        <f>'25'!D29</f>
        <v>26548997.315593023</v>
      </c>
      <c r="Q29" s="217">
        <v>2291579.5600868315</v>
      </c>
      <c r="R29" s="219">
        <f t="shared" ref="R29:R35" si="12">SUM(M29:Q29)</f>
        <v>86216200</v>
      </c>
      <c r="S29" s="229"/>
      <c r="U29" s="32"/>
      <c r="V29" s="32"/>
      <c r="W29" s="236"/>
    </row>
    <row r="30" spans="1:23" ht="12" customHeight="1" x14ac:dyDescent="0.25">
      <c r="A30" s="1010">
        <v>2010</v>
      </c>
      <c r="B30" s="208">
        <f>'22'!B30</f>
        <v>1742</v>
      </c>
      <c r="C30" s="860">
        <f>'23'!B30</f>
        <v>7021</v>
      </c>
      <c r="D30" s="856">
        <f>'24'!B30</f>
        <v>198449</v>
      </c>
      <c r="E30" s="856">
        <f>'25'!B30</f>
        <v>2663422</v>
      </c>
      <c r="F30" s="215">
        <f t="shared" si="10"/>
        <v>2870634</v>
      </c>
      <c r="G30" s="208">
        <f>'22'!C30</f>
        <v>3650037.5800403813</v>
      </c>
      <c r="H30" s="860">
        <f>'23'!C30</f>
        <v>881003.7517394172</v>
      </c>
      <c r="I30" s="856">
        <f>'24'!C30</f>
        <v>1365455.5156325032</v>
      </c>
      <c r="J30" s="856">
        <f>'25'!C30</f>
        <v>2905522.696831625</v>
      </c>
      <c r="K30" s="214">
        <v>177180.45575607382</v>
      </c>
      <c r="L30" s="215">
        <f t="shared" si="11"/>
        <v>8979200</v>
      </c>
      <c r="M30" s="208">
        <f>'22'!D30</f>
        <v>38677391.023540005</v>
      </c>
      <c r="N30" s="860">
        <f>'23'!D30</f>
        <v>9332808.2508700006</v>
      </c>
      <c r="O30" s="856">
        <f>'24'!D30</f>
        <v>14465257.677185934</v>
      </c>
      <c r="P30" s="856">
        <f>'25'!D30</f>
        <v>30785671.772283606</v>
      </c>
      <c r="Q30" s="214">
        <v>1877271.2761204541</v>
      </c>
      <c r="R30" s="215">
        <f t="shared" si="12"/>
        <v>95138400</v>
      </c>
      <c r="S30" s="218"/>
      <c r="U30" s="32"/>
      <c r="V30" s="32"/>
      <c r="W30" s="236"/>
    </row>
    <row r="31" spans="1:23" ht="12" customHeight="1" x14ac:dyDescent="0.25">
      <c r="A31" s="1011">
        <v>2011</v>
      </c>
      <c r="B31" s="213">
        <f>'22'!B31</f>
        <v>1707</v>
      </c>
      <c r="C31" s="782">
        <f>'23'!B31</f>
        <v>7033</v>
      </c>
      <c r="D31" s="214">
        <f>'24'!B31</f>
        <v>200496</v>
      </c>
      <c r="E31" s="214">
        <f>'25'!B31</f>
        <v>2659787</v>
      </c>
      <c r="F31" s="219">
        <f t="shared" si="10"/>
        <v>2869023</v>
      </c>
      <c r="G31" s="213">
        <f>'22'!C31</f>
        <v>3544517.7146528307</v>
      </c>
      <c r="H31" s="782">
        <f>'23'!C31</f>
        <v>782883.88973771583</v>
      </c>
      <c r="I31" s="214">
        <f>'24'!C31</f>
        <v>1159817.3896996931</v>
      </c>
      <c r="J31" s="214">
        <f>'25'!C31</f>
        <v>2443944.6972930189</v>
      </c>
      <c r="K31" s="217">
        <v>154636.30861674156</v>
      </c>
      <c r="L31" s="219">
        <f t="shared" si="11"/>
        <v>8085800</v>
      </c>
      <c r="M31" s="213">
        <f>'22'!D31</f>
        <v>37545675.106721006</v>
      </c>
      <c r="N31" s="782">
        <f>'23'!D31</f>
        <v>8290204.7356210006</v>
      </c>
      <c r="O31" s="214">
        <f>'24'!D31</f>
        <v>12283073.733192515</v>
      </c>
      <c r="P31" s="214">
        <f>'25'!D31</f>
        <v>25889047.704155978</v>
      </c>
      <c r="Q31" s="217">
        <v>1637598.7203094959</v>
      </c>
      <c r="R31" s="219">
        <f t="shared" si="12"/>
        <v>85645600</v>
      </c>
      <c r="S31" s="229"/>
      <c r="U31" s="32"/>
      <c r="V31" s="32"/>
      <c r="W31" s="236"/>
    </row>
    <row r="32" spans="1:23" ht="12" customHeight="1" x14ac:dyDescent="0.25">
      <c r="A32" s="535">
        <v>2012</v>
      </c>
      <c r="B32" s="208">
        <f>'22'!B32</f>
        <v>1652</v>
      </c>
      <c r="C32" s="860">
        <f>'23'!B32</f>
        <v>6939</v>
      </c>
      <c r="D32" s="856">
        <f>'24'!B32</f>
        <v>202807</v>
      </c>
      <c r="E32" s="856">
        <f>'25'!B32</f>
        <v>2656685.1</v>
      </c>
      <c r="F32" s="215">
        <f t="shared" si="10"/>
        <v>2868083.1</v>
      </c>
      <c r="G32" s="208">
        <f>'22'!C32</f>
        <v>3542741.3316356624</v>
      </c>
      <c r="H32" s="860">
        <f>'23'!C32</f>
        <v>801433.25080113055</v>
      </c>
      <c r="I32" s="856">
        <f>'24'!C32</f>
        <v>1196669.5217189353</v>
      </c>
      <c r="J32" s="856">
        <f>'25'!C32</f>
        <v>2468975.0847144169</v>
      </c>
      <c r="K32" s="214">
        <v>148405.8161801789</v>
      </c>
      <c r="L32" s="215">
        <f t="shared" si="11"/>
        <v>8158225.0050503239</v>
      </c>
      <c r="M32" s="208">
        <f>'22'!D32</f>
        <v>37484925.936778106</v>
      </c>
      <c r="N32" s="860">
        <f>'23'!D32</f>
        <v>8478185.6781380028</v>
      </c>
      <c r="O32" s="856">
        <f>'24'!D32</f>
        <v>12661480.467877559</v>
      </c>
      <c r="P32" s="856">
        <f>'25'!D32</f>
        <v>26130960.325314149</v>
      </c>
      <c r="Q32" s="214">
        <v>1570229.9434706718</v>
      </c>
      <c r="R32" s="215">
        <f t="shared" si="12"/>
        <v>86325782.351578489</v>
      </c>
      <c r="S32" s="38"/>
      <c r="U32" s="32"/>
      <c r="V32" s="32"/>
      <c r="W32" s="236"/>
    </row>
    <row r="33" spans="1:23" ht="12" customHeight="1" x14ac:dyDescent="0.25">
      <c r="A33" s="1011">
        <v>2013</v>
      </c>
      <c r="B33" s="213">
        <f>'22'!B33</f>
        <v>1637</v>
      </c>
      <c r="C33" s="782">
        <f>'23'!B33</f>
        <v>6946</v>
      </c>
      <c r="D33" s="214">
        <f>'24'!B33</f>
        <v>201273.9</v>
      </c>
      <c r="E33" s="214">
        <f>'25'!B33</f>
        <v>2650488</v>
      </c>
      <c r="F33" s="219">
        <f t="shared" si="10"/>
        <v>2860344.9</v>
      </c>
      <c r="G33" s="213">
        <f>'22'!C33</f>
        <v>3627323.0662095109</v>
      </c>
      <c r="H33" s="782">
        <f>'23'!C33</f>
        <v>819144.45046701445</v>
      </c>
      <c r="I33" s="214">
        <f>'24'!C33</f>
        <v>1204242.4930758923</v>
      </c>
      <c r="J33" s="214">
        <f>'25'!C33</f>
        <v>2473738.6571432869</v>
      </c>
      <c r="K33" s="217">
        <v>152645.74787374586</v>
      </c>
      <c r="L33" s="219">
        <f t="shared" si="11"/>
        <v>8277094.4147694502</v>
      </c>
      <c r="M33" s="213">
        <f>'22'!D33</f>
        <v>38572429.434018999</v>
      </c>
      <c r="N33" s="782">
        <f>'23'!D33</f>
        <v>8704030.6067480016</v>
      </c>
      <c r="O33" s="214">
        <f>'24'!D33</f>
        <v>12790786.275041422</v>
      </c>
      <c r="P33" s="214">
        <f>'25'!D33</f>
        <v>26279114.664131485</v>
      </c>
      <c r="Q33" s="217">
        <v>1622236.8157796264</v>
      </c>
      <c r="R33" s="219">
        <f t="shared" si="12"/>
        <v>87968597.795719534</v>
      </c>
      <c r="S33" s="229"/>
      <c r="U33" s="32"/>
      <c r="V33" s="32"/>
      <c r="W33" s="236"/>
    </row>
    <row r="34" spans="1:23" ht="12" customHeight="1" x14ac:dyDescent="0.25">
      <c r="A34" s="1010">
        <v>2014</v>
      </c>
      <c r="B34" s="208">
        <f>'22'!B34</f>
        <v>1599</v>
      </c>
      <c r="C34" s="860">
        <f>'23'!B34</f>
        <v>6841</v>
      </c>
      <c r="D34" s="856">
        <f>'24'!B34</f>
        <v>197824</v>
      </c>
      <c r="E34" s="856">
        <f>'25'!B34</f>
        <v>2642898</v>
      </c>
      <c r="F34" s="215">
        <f t="shared" si="10"/>
        <v>2849162</v>
      </c>
      <c r="G34" s="208">
        <f>'22'!C34</f>
        <v>3410397.2052618805</v>
      </c>
      <c r="H34" s="860">
        <f>'23'!C34</f>
        <v>712956.65283609333</v>
      </c>
      <c r="I34" s="856">
        <f>'24'!C34</f>
        <v>980633.63749940379</v>
      </c>
      <c r="J34" s="856">
        <f>'25'!C34</f>
        <v>1999119.7194391894</v>
      </c>
      <c r="K34" s="214">
        <v>177312.53456284851</v>
      </c>
      <c r="L34" s="215">
        <f t="shared" si="11"/>
        <v>7280419.7495994158</v>
      </c>
      <c r="M34" s="208">
        <f>'22'!D34</f>
        <v>36263816.274877004</v>
      </c>
      <c r="N34" s="860">
        <f>'23'!D34</f>
        <v>7577965.2374860002</v>
      </c>
      <c r="O34" s="856">
        <f>'24'!D34</f>
        <v>10423643.860056013</v>
      </c>
      <c r="P34" s="856">
        <f>'25'!D34</f>
        <v>21252655.795773141</v>
      </c>
      <c r="Q34" s="214">
        <v>1891038.4067976475</v>
      </c>
      <c r="R34" s="215">
        <f t="shared" si="12"/>
        <v>77409119.574989796</v>
      </c>
      <c r="S34" s="38"/>
      <c r="U34" s="32"/>
      <c r="V34" s="32"/>
      <c r="W34" s="236"/>
    </row>
    <row r="35" spans="1:23" ht="12" customHeight="1" x14ac:dyDescent="0.25">
      <c r="A35" s="864">
        <v>2015</v>
      </c>
      <c r="B35" s="213">
        <f>'22'!B35</f>
        <v>1606</v>
      </c>
      <c r="C35" s="782">
        <f>'23'!B35</f>
        <v>6814</v>
      </c>
      <c r="D35" s="214">
        <f>'24'!B35</f>
        <v>199725</v>
      </c>
      <c r="E35" s="214">
        <f>'25'!B35</f>
        <v>2636189</v>
      </c>
      <c r="F35" s="219">
        <f t="shared" si="10"/>
        <v>2844334</v>
      </c>
      <c r="G35" s="213">
        <f>'22'!C35</f>
        <v>3522761.6740966924</v>
      </c>
      <c r="H35" s="782">
        <f>'23'!C35</f>
        <v>740547.16276384518</v>
      </c>
      <c r="I35" s="214">
        <f>'24'!C35</f>
        <v>1057163.4652972291</v>
      </c>
      <c r="J35" s="214">
        <f>'25'!C35</f>
        <v>2171135.5106019503</v>
      </c>
      <c r="K35" s="217">
        <v>115956.82018521987</v>
      </c>
      <c r="L35" s="219">
        <f t="shared" si="11"/>
        <v>7607564.6329449378</v>
      </c>
      <c r="M35" s="213">
        <f>'22'!D35</f>
        <v>37559635.195127994</v>
      </c>
      <c r="N35" s="782">
        <f>'23'!D35</f>
        <v>7890518.1577660004</v>
      </c>
      <c r="O35" s="214">
        <f>'24'!D35</f>
        <v>11257688.3182912</v>
      </c>
      <c r="P35" s="214">
        <f>'25'!D35</f>
        <v>23123104.062590908</v>
      </c>
      <c r="Q35" s="217">
        <v>1236955.6900010556</v>
      </c>
      <c r="R35" s="219">
        <f t="shared" si="12"/>
        <v>81067901.423777163</v>
      </c>
      <c r="S35" s="229"/>
      <c r="U35" s="32"/>
      <c r="V35" s="32"/>
      <c r="W35" s="236"/>
    </row>
    <row r="36" spans="1:23" ht="12" customHeight="1" x14ac:dyDescent="0.25">
      <c r="A36" s="1010">
        <v>2016</v>
      </c>
      <c r="B36" s="208">
        <f>'22'!B36</f>
        <v>1618</v>
      </c>
      <c r="C36" s="860">
        <f>'23'!B36</f>
        <v>6823</v>
      </c>
      <c r="D36" s="856">
        <f>'24'!B36</f>
        <v>199995</v>
      </c>
      <c r="E36" s="856">
        <f>'25'!B36</f>
        <v>2632037</v>
      </c>
      <c r="F36" s="215">
        <f t="shared" si="10"/>
        <v>2840473</v>
      </c>
      <c r="G36" s="208">
        <f>'22'!C36</f>
        <v>3836358.4581271773</v>
      </c>
      <c r="H36" s="860">
        <f>'23'!C36</f>
        <v>801511.80511781632</v>
      </c>
      <c r="I36" s="856">
        <f>'24'!C36</f>
        <v>1152681.5890783148</v>
      </c>
      <c r="J36" s="856">
        <f>'25'!C36</f>
        <v>2368461.0261057094</v>
      </c>
      <c r="K36" s="214">
        <v>96121.355104837567</v>
      </c>
      <c r="L36" s="215">
        <f t="shared" si="11"/>
        <v>8255134.2335338555</v>
      </c>
      <c r="M36" s="208">
        <f>'22'!D36</f>
        <v>41022704.505940005</v>
      </c>
      <c r="N36" s="860">
        <f>'23'!D36</f>
        <v>8566822.965175001</v>
      </c>
      <c r="O36" s="856">
        <f>'24'!D36</f>
        <v>12316757.98453786</v>
      </c>
      <c r="P36" s="856">
        <f>'25'!D36</f>
        <v>25309234.459076907</v>
      </c>
      <c r="Q36" s="214">
        <v>1027647.3024702221</v>
      </c>
      <c r="R36" s="215">
        <f>SUM(M36:Q36)</f>
        <v>88243167.217199996</v>
      </c>
      <c r="S36" s="38"/>
      <c r="U36" s="32"/>
      <c r="V36" s="32"/>
      <c r="W36" s="236"/>
    </row>
    <row r="37" spans="1:23" ht="12" customHeight="1" x14ac:dyDescent="0.25">
      <c r="A37" s="1010">
        <v>2017</v>
      </c>
      <c r="B37" s="213">
        <f>'22'!B37</f>
        <v>1703</v>
      </c>
      <c r="C37" s="782">
        <f>'23'!B37</f>
        <v>6817</v>
      </c>
      <c r="D37" s="214">
        <f>'24'!B37</f>
        <v>203138</v>
      </c>
      <c r="E37" s="214">
        <f>'25'!B37</f>
        <v>2632599</v>
      </c>
      <c r="F37" s="215">
        <f t="shared" si="10"/>
        <v>2844257</v>
      </c>
      <c r="G37" s="213">
        <f>'22'!C37</f>
        <v>3847746</v>
      </c>
      <c r="H37" s="782">
        <f>'23'!C37</f>
        <v>905811.00000000012</v>
      </c>
      <c r="I37" s="214">
        <f>'24'!C37</f>
        <v>1238757.2516670562</v>
      </c>
      <c r="J37" s="214">
        <f>'25'!C37</f>
        <v>2427268.7824260001</v>
      </c>
      <c r="K37" s="214">
        <v>107899.71932586282</v>
      </c>
      <c r="L37" s="215">
        <f t="shared" si="11"/>
        <v>8527482.7534189187</v>
      </c>
      <c r="M37" s="213">
        <f>'22'!D37</f>
        <v>41058748.2441696</v>
      </c>
      <c r="N37" s="782">
        <f>'23'!D37</f>
        <v>9665069.4472600017</v>
      </c>
      <c r="O37" s="214">
        <f>'24'!D37</f>
        <v>13218065.533287004</v>
      </c>
      <c r="P37" s="214">
        <f>'25'!D37</f>
        <v>25902114.578212999</v>
      </c>
      <c r="Q37" s="214">
        <v>1152223.9240501821</v>
      </c>
      <c r="R37" s="215">
        <f>SUM(M37:Q37)</f>
        <v>90996221.726979792</v>
      </c>
      <c r="S37" s="38"/>
      <c r="U37" s="32"/>
      <c r="V37" s="32"/>
      <c r="W37" s="236"/>
    </row>
    <row r="38" spans="1:23" ht="9.9499999999999993" customHeight="1" x14ac:dyDescent="0.25">
      <c r="F38" s="55"/>
      <c r="G38" s="862"/>
      <c r="H38" s="225"/>
      <c r="I38" s="225"/>
      <c r="J38" s="225"/>
      <c r="K38" s="225"/>
      <c r="L38" s="225"/>
      <c r="M38" s="225"/>
      <c r="N38" s="437"/>
      <c r="O38" s="862"/>
      <c r="P38" s="862"/>
      <c r="Q38" s="862"/>
      <c r="R38" s="862"/>
    </row>
    <row r="39" spans="1:23" ht="12" customHeight="1" x14ac:dyDescent="0.25">
      <c r="D39" s="2126"/>
      <c r="E39" s="863"/>
      <c r="F39" s="55"/>
      <c r="G39" s="862"/>
      <c r="H39" s="862"/>
      <c r="I39" s="437"/>
      <c r="J39" s="437"/>
      <c r="K39" s="437"/>
      <c r="L39" s="437"/>
      <c r="M39" s="437"/>
      <c r="N39" s="437"/>
      <c r="O39" s="862"/>
      <c r="P39" s="862"/>
      <c r="Q39" s="862"/>
      <c r="R39" s="862"/>
    </row>
    <row r="40" spans="1:23" ht="12" customHeight="1" x14ac:dyDescent="0.25">
      <c r="D40" s="2126"/>
    </row>
    <row r="41" spans="1:23" ht="12" customHeight="1" x14ac:dyDescent="0.25"/>
    <row r="42" spans="1:23" ht="12" customHeight="1" x14ac:dyDescent="0.25"/>
    <row r="43" spans="1:23" ht="12" customHeight="1" x14ac:dyDescent="0.25"/>
    <row r="44" spans="1:23" ht="12" customHeight="1" x14ac:dyDescent="0.25"/>
  </sheetData>
  <mergeCells count="11">
    <mergeCell ref="D39:D40"/>
    <mergeCell ref="B6:F6"/>
    <mergeCell ref="G6:L6"/>
    <mergeCell ref="M6:R6"/>
    <mergeCell ref="A2:P2"/>
    <mergeCell ref="Q2:S2"/>
    <mergeCell ref="G4:R4"/>
    <mergeCell ref="B4:F4"/>
    <mergeCell ref="B5:F5"/>
    <mergeCell ref="G5:L5"/>
    <mergeCell ref="M5:R5"/>
  </mergeCells>
  <pageMargins left="0.51181102362204722" right="0.31496062992125984" top="0.59055118110236227" bottom="0.59055118110236227" header="0.31496062992125984" footer="0.31496062992125984"/>
  <pageSetup paperSize="9" orientation="landscape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view="pageBreakPreview" topLeftCell="A4" zoomScaleNormal="100" zoomScaleSheetLayoutView="100" workbookViewId="0"/>
  </sheetViews>
  <sheetFormatPr defaultRowHeight="12.75" x14ac:dyDescent="0.25"/>
  <cols>
    <col min="1" max="1" width="12" style="142" customWidth="1"/>
    <col min="2" max="2" width="2.7109375" style="802" customWidth="1"/>
    <col min="3" max="3" width="80.5703125" style="808" customWidth="1"/>
    <col min="4" max="4" width="9.140625" style="12"/>
    <col min="5" max="5" width="11.7109375" style="12" customWidth="1"/>
    <col min="6" max="7" width="9.140625" style="12"/>
    <col min="8" max="8" width="11.7109375" style="12" customWidth="1"/>
    <col min="9" max="16384" width="9.140625" style="12"/>
  </cols>
  <sheetData>
    <row r="1" spans="1:3" ht="12.75" customHeight="1" x14ac:dyDescent="0.25">
      <c r="B1" s="800"/>
      <c r="C1" s="804"/>
    </row>
    <row r="2" spans="1:3" x14ac:dyDescent="0.25">
      <c r="B2" s="801"/>
      <c r="C2" s="786" t="s">
        <v>378</v>
      </c>
    </row>
    <row r="3" spans="1:3" ht="19.5" customHeight="1" thickBot="1" x14ac:dyDescent="0.25">
      <c r="A3" s="796" t="s">
        <v>349</v>
      </c>
      <c r="B3" s="814" t="s">
        <v>57</v>
      </c>
      <c r="C3" s="805" t="s">
        <v>118</v>
      </c>
    </row>
    <row r="4" spans="1:3" ht="7.5" customHeight="1" x14ac:dyDescent="0.2">
      <c r="A4" s="797"/>
      <c r="B4" s="815"/>
      <c r="C4" s="806"/>
    </row>
    <row r="5" spans="1:3" ht="12" customHeight="1" x14ac:dyDescent="0.2">
      <c r="A5" s="797" t="s">
        <v>78</v>
      </c>
      <c r="B5" s="803" t="s">
        <v>57</v>
      </c>
      <c r="C5" s="807" t="s">
        <v>79</v>
      </c>
    </row>
    <row r="6" spans="1:3" ht="12" customHeight="1" x14ac:dyDescent="0.2">
      <c r="A6" s="797" t="s">
        <v>451</v>
      </c>
      <c r="B6" s="803" t="s">
        <v>57</v>
      </c>
      <c r="C6" s="807" t="s">
        <v>472</v>
      </c>
    </row>
    <row r="7" spans="1:3" ht="12" customHeight="1" x14ac:dyDescent="0.25">
      <c r="A7" s="786" t="s">
        <v>382</v>
      </c>
      <c r="B7" s="803" t="s">
        <v>57</v>
      </c>
      <c r="C7" s="808" t="s">
        <v>383</v>
      </c>
    </row>
    <row r="8" spans="1:3" ht="12" customHeight="1" x14ac:dyDescent="0.2">
      <c r="A8" s="797" t="s">
        <v>80</v>
      </c>
      <c r="B8" s="803" t="s">
        <v>57</v>
      </c>
      <c r="C8" s="807" t="s">
        <v>18</v>
      </c>
    </row>
    <row r="9" spans="1:3" ht="12" customHeight="1" x14ac:dyDescent="0.2">
      <c r="A9" s="797" t="s">
        <v>7</v>
      </c>
      <c r="B9" s="803" t="s">
        <v>57</v>
      </c>
      <c r="C9" s="807" t="s">
        <v>81</v>
      </c>
    </row>
    <row r="10" spans="1:3" ht="12" customHeight="1" x14ac:dyDescent="0.2">
      <c r="A10" s="797" t="s">
        <v>82</v>
      </c>
      <c r="B10" s="803" t="s">
        <v>57</v>
      </c>
      <c r="C10" s="807" t="s">
        <v>83</v>
      </c>
    </row>
    <row r="11" spans="1:3" ht="12" customHeight="1" x14ac:dyDescent="0.2">
      <c r="A11" s="797" t="s">
        <v>468</v>
      </c>
      <c r="B11" s="803" t="s">
        <v>57</v>
      </c>
      <c r="C11" s="807" t="s">
        <v>469</v>
      </c>
    </row>
    <row r="12" spans="1:3" ht="12" customHeight="1" x14ac:dyDescent="0.2">
      <c r="A12" s="797" t="s">
        <v>40</v>
      </c>
      <c r="B12" s="803" t="s">
        <v>57</v>
      </c>
      <c r="C12" s="807" t="s">
        <v>343</v>
      </c>
    </row>
    <row r="13" spans="1:3" ht="12" customHeight="1" x14ac:dyDescent="0.2">
      <c r="A13" s="797" t="s">
        <v>84</v>
      </c>
      <c r="B13" s="803" t="s">
        <v>57</v>
      </c>
      <c r="C13" s="807" t="s">
        <v>85</v>
      </c>
    </row>
    <row r="14" spans="1:3" ht="12" customHeight="1" x14ac:dyDescent="0.2">
      <c r="A14" s="797" t="s">
        <v>400</v>
      </c>
      <c r="B14" s="803" t="s">
        <v>57</v>
      </c>
      <c r="C14" s="809" t="s">
        <v>473</v>
      </c>
    </row>
    <row r="15" spans="1:3" ht="12" customHeight="1" x14ac:dyDescent="0.2">
      <c r="A15" s="797" t="s">
        <v>337</v>
      </c>
      <c r="B15" s="803" t="s">
        <v>57</v>
      </c>
      <c r="C15" s="810" t="s">
        <v>338</v>
      </c>
    </row>
    <row r="16" spans="1:3" ht="12" customHeight="1" x14ac:dyDescent="0.2">
      <c r="A16" s="797" t="s">
        <v>86</v>
      </c>
      <c r="B16" s="803" t="s">
        <v>57</v>
      </c>
      <c r="C16" s="807" t="s">
        <v>87</v>
      </c>
    </row>
    <row r="17" spans="1:3" ht="12" customHeight="1" x14ac:dyDescent="0.2">
      <c r="A17" s="797" t="s">
        <v>88</v>
      </c>
      <c r="B17" s="803" t="s">
        <v>57</v>
      </c>
      <c r="C17" s="811" t="s">
        <v>89</v>
      </c>
    </row>
    <row r="18" spans="1:3" ht="12" customHeight="1" x14ac:dyDescent="0.2">
      <c r="A18" s="797" t="s">
        <v>399</v>
      </c>
      <c r="B18" s="803" t="s">
        <v>57</v>
      </c>
      <c r="C18" s="807" t="s">
        <v>474</v>
      </c>
    </row>
    <row r="19" spans="1:3" ht="12" customHeight="1" x14ac:dyDescent="0.2">
      <c r="A19" s="797" t="s">
        <v>130</v>
      </c>
      <c r="B19" s="803" t="s">
        <v>57</v>
      </c>
      <c r="C19" s="811" t="s">
        <v>131</v>
      </c>
    </row>
    <row r="20" spans="1:3" ht="12" customHeight="1" x14ac:dyDescent="0.2">
      <c r="A20" s="797" t="s">
        <v>90</v>
      </c>
      <c r="B20" s="803" t="s">
        <v>57</v>
      </c>
      <c r="C20" s="807" t="s">
        <v>91</v>
      </c>
    </row>
    <row r="21" spans="1:3" ht="12" customHeight="1" x14ac:dyDescent="0.2">
      <c r="A21" s="797" t="s">
        <v>92</v>
      </c>
      <c r="B21" s="803" t="s">
        <v>57</v>
      </c>
      <c r="C21" s="807" t="s">
        <v>93</v>
      </c>
    </row>
    <row r="22" spans="1:3" ht="12" customHeight="1" x14ac:dyDescent="0.2">
      <c r="A22" s="797" t="s">
        <v>266</v>
      </c>
      <c r="B22" s="803" t="s">
        <v>57</v>
      </c>
      <c r="C22" s="807" t="s">
        <v>339</v>
      </c>
    </row>
    <row r="23" spans="1:3" ht="12" customHeight="1" x14ac:dyDescent="0.2">
      <c r="A23" s="797" t="s">
        <v>6</v>
      </c>
      <c r="B23" s="803" t="s">
        <v>57</v>
      </c>
      <c r="C23" s="807" t="s">
        <v>94</v>
      </c>
    </row>
    <row r="24" spans="1:3" ht="12" customHeight="1" x14ac:dyDescent="0.2">
      <c r="A24" s="797" t="s">
        <v>401</v>
      </c>
      <c r="B24" s="803" t="s">
        <v>57</v>
      </c>
      <c r="C24" s="807" t="s">
        <v>434</v>
      </c>
    </row>
    <row r="25" spans="1:3" ht="12" customHeight="1" x14ac:dyDescent="0.2">
      <c r="A25" s="797" t="s">
        <v>335</v>
      </c>
      <c r="B25" s="803" t="s">
        <v>57</v>
      </c>
      <c r="C25" s="807" t="s">
        <v>336</v>
      </c>
    </row>
    <row r="26" spans="1:3" ht="12" customHeight="1" x14ac:dyDescent="0.2">
      <c r="A26" s="797" t="s">
        <v>95</v>
      </c>
      <c r="B26" s="803" t="s">
        <v>57</v>
      </c>
      <c r="C26" s="807" t="s">
        <v>96</v>
      </c>
    </row>
    <row r="27" spans="1:3" ht="12" customHeight="1" x14ac:dyDescent="0.2">
      <c r="A27" s="797" t="s">
        <v>340</v>
      </c>
      <c r="B27" s="803" t="s">
        <v>57</v>
      </c>
      <c r="C27" s="807" t="s">
        <v>341</v>
      </c>
    </row>
    <row r="28" spans="1:3" ht="12" customHeight="1" x14ac:dyDescent="0.2">
      <c r="A28" s="797" t="s">
        <v>60</v>
      </c>
      <c r="B28" s="803" t="s">
        <v>57</v>
      </c>
      <c r="C28" s="811" t="s">
        <v>248</v>
      </c>
    </row>
    <row r="29" spans="1:3" ht="12" customHeight="1" x14ac:dyDescent="0.2">
      <c r="A29" s="797" t="s">
        <v>97</v>
      </c>
      <c r="B29" s="803" t="s">
        <v>57</v>
      </c>
      <c r="C29" s="811" t="s">
        <v>246</v>
      </c>
    </row>
    <row r="30" spans="1:3" ht="12" customHeight="1" x14ac:dyDescent="0.2">
      <c r="A30" s="797" t="s">
        <v>98</v>
      </c>
      <c r="B30" s="803" t="s">
        <v>57</v>
      </c>
      <c r="C30" s="807" t="s">
        <v>99</v>
      </c>
    </row>
    <row r="31" spans="1:3" ht="12" customHeight="1" x14ac:dyDescent="0.2">
      <c r="A31" s="797" t="s">
        <v>244</v>
      </c>
      <c r="B31" s="803" t="s">
        <v>57</v>
      </c>
      <c r="C31" s="811" t="s">
        <v>245</v>
      </c>
    </row>
    <row r="32" spans="1:3" ht="12" customHeight="1" x14ac:dyDescent="0.2">
      <c r="A32" s="797" t="s">
        <v>622</v>
      </c>
      <c r="B32" s="803" t="s">
        <v>57</v>
      </c>
      <c r="C32" s="807" t="s">
        <v>623</v>
      </c>
    </row>
    <row r="33" spans="1:3" ht="12" customHeight="1" x14ac:dyDescent="0.2">
      <c r="A33" s="797" t="s">
        <v>39</v>
      </c>
      <c r="B33" s="803" t="s">
        <v>57</v>
      </c>
      <c r="C33" s="807" t="s">
        <v>342</v>
      </c>
    </row>
    <row r="34" spans="1:3" ht="12" customHeight="1" x14ac:dyDescent="0.2">
      <c r="A34" s="797" t="s">
        <v>521</v>
      </c>
      <c r="B34" s="803" t="s">
        <v>57</v>
      </c>
      <c r="C34" s="807" t="s">
        <v>522</v>
      </c>
    </row>
    <row r="35" spans="1:3" ht="12" customHeight="1" x14ac:dyDescent="0.2">
      <c r="A35" s="797" t="s">
        <v>100</v>
      </c>
      <c r="B35" s="803" t="s">
        <v>57</v>
      </c>
      <c r="C35" s="807" t="s">
        <v>101</v>
      </c>
    </row>
    <row r="36" spans="1:3" ht="12" customHeight="1" x14ac:dyDescent="0.2">
      <c r="A36" s="797" t="s">
        <v>243</v>
      </c>
      <c r="B36" s="803" t="s">
        <v>57</v>
      </c>
      <c r="C36" s="807" t="s">
        <v>242</v>
      </c>
    </row>
    <row r="37" spans="1:3" ht="12" customHeight="1" x14ac:dyDescent="0.2">
      <c r="A37" s="797" t="s">
        <v>102</v>
      </c>
      <c r="B37" s="803" t="s">
        <v>57</v>
      </c>
      <c r="C37" s="807" t="s">
        <v>103</v>
      </c>
    </row>
    <row r="38" spans="1:3" ht="12" customHeight="1" x14ac:dyDescent="0.2">
      <c r="A38" s="797" t="s">
        <v>119</v>
      </c>
      <c r="B38" s="803" t="s">
        <v>57</v>
      </c>
      <c r="C38" s="807" t="s">
        <v>104</v>
      </c>
    </row>
    <row r="39" spans="1:3" ht="12" customHeight="1" x14ac:dyDescent="0.2">
      <c r="A39" s="797" t="s">
        <v>105</v>
      </c>
      <c r="B39" s="803" t="s">
        <v>57</v>
      </c>
      <c r="C39" s="807" t="s">
        <v>106</v>
      </c>
    </row>
    <row r="40" spans="1:3" ht="12" customHeight="1" x14ac:dyDescent="0.2">
      <c r="A40" s="797" t="s">
        <v>129</v>
      </c>
      <c r="B40" s="803" t="s">
        <v>57</v>
      </c>
      <c r="C40" s="811" t="s">
        <v>107</v>
      </c>
    </row>
    <row r="41" spans="1:3" ht="12" customHeight="1" x14ac:dyDescent="0.2">
      <c r="A41" s="797" t="s">
        <v>108</v>
      </c>
      <c r="B41" s="803" t="s">
        <v>57</v>
      </c>
      <c r="C41" s="811" t="s">
        <v>109</v>
      </c>
    </row>
    <row r="42" spans="1:3" ht="12" customHeight="1" x14ac:dyDescent="0.2">
      <c r="A42" s="797" t="s">
        <v>5</v>
      </c>
      <c r="B42" s="803" t="s">
        <v>57</v>
      </c>
      <c r="C42" s="807" t="s">
        <v>110</v>
      </c>
    </row>
    <row r="43" spans="1:3" ht="12" customHeight="1" x14ac:dyDescent="0.2">
      <c r="A43" s="797" t="s">
        <v>59</v>
      </c>
      <c r="B43" s="803" t="s">
        <v>57</v>
      </c>
      <c r="C43" s="806" t="s">
        <v>247</v>
      </c>
    </row>
    <row r="44" spans="1:3" ht="12" customHeight="1" x14ac:dyDescent="0.2">
      <c r="A44" s="797" t="s">
        <v>527</v>
      </c>
      <c r="B44" s="803" t="s">
        <v>57</v>
      </c>
      <c r="C44" s="807" t="s">
        <v>517</v>
      </c>
    </row>
    <row r="45" spans="1:3" ht="12" customHeight="1" x14ac:dyDescent="0.2">
      <c r="A45" s="797" t="s">
        <v>4</v>
      </c>
      <c r="B45" s="803" t="s">
        <v>57</v>
      </c>
      <c r="C45" s="807" t="s">
        <v>111</v>
      </c>
    </row>
    <row r="46" spans="1:3" ht="12" customHeight="1" x14ac:dyDescent="0.2">
      <c r="A46" s="797" t="s">
        <v>112</v>
      </c>
      <c r="B46" s="803" t="s">
        <v>57</v>
      </c>
      <c r="C46" s="807" t="s">
        <v>113</v>
      </c>
    </row>
    <row r="47" spans="1:3" ht="12" customHeight="1" x14ac:dyDescent="0.2">
      <c r="A47" s="797" t="s">
        <v>114</v>
      </c>
      <c r="B47" s="803" t="s">
        <v>57</v>
      </c>
      <c r="C47" s="807" t="s">
        <v>115</v>
      </c>
    </row>
    <row r="48" spans="1:3" ht="12" customHeight="1" x14ac:dyDescent="0.2">
      <c r="A48" s="797" t="s">
        <v>58</v>
      </c>
      <c r="B48" s="803" t="s">
        <v>57</v>
      </c>
      <c r="C48" s="807" t="s">
        <v>282</v>
      </c>
    </row>
    <row r="49" spans="1:3" ht="12" customHeight="1" x14ac:dyDescent="0.2">
      <c r="A49" s="797" t="s">
        <v>116</v>
      </c>
      <c r="B49" s="803" t="s">
        <v>57</v>
      </c>
      <c r="C49" s="807" t="s">
        <v>117</v>
      </c>
    </row>
    <row r="50" spans="1:3" ht="12" customHeight="1" x14ac:dyDescent="0.2">
      <c r="A50" s="797"/>
      <c r="B50" s="803"/>
      <c r="C50" s="807"/>
    </row>
    <row r="51" spans="1:3" ht="15" customHeight="1" x14ac:dyDescent="0.25">
      <c r="A51" s="798"/>
    </row>
    <row r="52" spans="1:3" ht="15" customHeight="1" thickBot="1" x14ac:dyDescent="0.25">
      <c r="A52" s="796" t="s">
        <v>377</v>
      </c>
      <c r="B52" s="814" t="s">
        <v>57</v>
      </c>
      <c r="C52" s="805" t="s">
        <v>118</v>
      </c>
    </row>
    <row r="53" spans="1:3" ht="26.1" customHeight="1" x14ac:dyDescent="0.25">
      <c r="A53" s="799" t="s">
        <v>470</v>
      </c>
      <c r="B53" s="952" t="s">
        <v>57</v>
      </c>
      <c r="C53" s="812" t="s">
        <v>471</v>
      </c>
    </row>
    <row r="54" spans="1:3" ht="12.95" customHeight="1" x14ac:dyDescent="0.2">
      <c r="A54" s="797" t="s">
        <v>344</v>
      </c>
      <c r="B54" s="803" t="s">
        <v>57</v>
      </c>
      <c r="C54" s="811" t="s">
        <v>710</v>
      </c>
    </row>
    <row r="55" spans="1:3" ht="12.95" customHeight="1" x14ac:dyDescent="0.2">
      <c r="A55" s="1730" t="s">
        <v>345</v>
      </c>
      <c r="B55" s="803" t="s">
        <v>57</v>
      </c>
      <c r="C55" s="811" t="s">
        <v>346</v>
      </c>
    </row>
    <row r="56" spans="1:3" ht="12.95" customHeight="1" x14ac:dyDescent="0.2">
      <c r="A56" s="797" t="s">
        <v>128</v>
      </c>
      <c r="B56" s="803" t="s">
        <v>57</v>
      </c>
      <c r="C56" s="1688" t="s">
        <v>709</v>
      </c>
    </row>
    <row r="57" spans="1:3" ht="12.95" customHeight="1" x14ac:dyDescent="0.2">
      <c r="A57" s="797" t="s">
        <v>385</v>
      </c>
      <c r="B57" s="803" t="s">
        <v>57</v>
      </c>
      <c r="C57" s="806" t="s">
        <v>386</v>
      </c>
    </row>
    <row r="58" spans="1:3" ht="12.95" customHeight="1" x14ac:dyDescent="0.2">
      <c r="A58" s="797" t="s">
        <v>387</v>
      </c>
      <c r="B58" s="803" t="s">
        <v>57</v>
      </c>
      <c r="C58" s="806" t="s">
        <v>388</v>
      </c>
    </row>
    <row r="59" spans="1:3" ht="12.95" customHeight="1" x14ac:dyDescent="0.2">
      <c r="A59" s="797" t="s">
        <v>347</v>
      </c>
      <c r="B59" s="803" t="s">
        <v>57</v>
      </c>
      <c r="C59" s="806" t="s">
        <v>348</v>
      </c>
    </row>
    <row r="60" spans="1:3" ht="15" customHeight="1" x14ac:dyDescent="0.2">
      <c r="A60" s="633"/>
      <c r="B60" s="803"/>
      <c r="C60" s="807"/>
    </row>
    <row r="61" spans="1:3" ht="15" customHeight="1" x14ac:dyDescent="0.25">
      <c r="B61" s="800"/>
    </row>
    <row r="62" spans="1:3" ht="15" customHeight="1" x14ac:dyDescent="0.25"/>
    <row r="63" spans="1:3" ht="15" customHeight="1" x14ac:dyDescent="0.25"/>
    <row r="64" spans="1:3" ht="15" customHeight="1" x14ac:dyDescent="0.25"/>
    <row r="65" ht="15" customHeight="1" x14ac:dyDescent="0.25"/>
  </sheetData>
  <sortState ref="A5:C49">
    <sortCondition ref="A5"/>
  </sortState>
  <pageMargins left="0.6692913385826772" right="0.19685039370078741" top="0.31496062992125984" bottom="0.19685039370078741" header="0.23622047244094491" footer="0.15748031496062992"/>
  <pageSetup paperSize="9" firstPageNumber="2" orientation="portrait" useFirstPageNumber="1" r:id="rId1"/>
  <headerFooter scaleWithDoc="0"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18.7109375" style="305" customWidth="1"/>
    <col min="2" max="2" width="3.85546875" style="305" customWidth="1"/>
    <col min="3" max="3" width="6.42578125" style="305" customWidth="1"/>
    <col min="4" max="6" width="8.7109375" style="305" customWidth="1"/>
    <col min="7" max="7" width="6.7109375" style="305" customWidth="1"/>
    <col min="8" max="8" width="7.7109375" style="306" customWidth="1"/>
    <col min="9" max="10" width="8.7109375" style="305" customWidth="1"/>
    <col min="11" max="11" width="6.7109375" style="305" customWidth="1"/>
    <col min="12" max="12" width="1.85546875" style="305" customWidth="1"/>
    <col min="13" max="13" width="10.140625" style="305" bestFit="1" customWidth="1"/>
    <col min="14" max="14" width="9.5703125" style="305" bestFit="1" customWidth="1"/>
    <col min="15" max="15" width="11.140625" style="305" customWidth="1"/>
    <col min="16" max="16384" width="9.140625" style="305"/>
  </cols>
  <sheetData>
    <row r="1" spans="1:21" ht="21" customHeight="1" x14ac:dyDescent="0.25">
      <c r="J1" s="564"/>
      <c r="K1" s="564"/>
    </row>
    <row r="2" spans="1:21" ht="19.5" customHeight="1" thickBot="1" x14ac:dyDescent="0.25">
      <c r="A2" s="2156" t="s">
        <v>577</v>
      </c>
      <c r="B2" s="2156"/>
      <c r="C2" s="2156"/>
      <c r="D2" s="2156"/>
      <c r="E2" s="2156"/>
      <c r="F2" s="2156"/>
      <c r="G2" s="2156"/>
      <c r="H2" s="2156"/>
      <c r="I2" s="2156"/>
      <c r="J2" s="2160" t="s">
        <v>147</v>
      </c>
      <c r="K2" s="2160"/>
      <c r="L2" s="2160"/>
    </row>
    <row r="3" spans="1:21" ht="10.5" customHeight="1" x14ac:dyDescent="0.2">
      <c r="A3" s="716"/>
      <c r="B3" s="716"/>
      <c r="C3" s="716"/>
      <c r="D3" s="716"/>
      <c r="E3" s="716"/>
      <c r="F3" s="716"/>
      <c r="G3" s="716"/>
      <c r="H3" s="716"/>
      <c r="I3" s="716"/>
      <c r="J3" s="717"/>
      <c r="K3" s="717"/>
    </row>
    <row r="4" spans="1:21" ht="18" customHeight="1" x14ac:dyDescent="0.2">
      <c r="A4" s="307"/>
      <c r="B4" s="308"/>
      <c r="C4" s="308"/>
      <c r="D4" s="2157" t="s">
        <v>435</v>
      </c>
      <c r="E4" s="2158"/>
      <c r="F4" s="2158"/>
      <c r="G4" s="2158"/>
      <c r="H4" s="2158"/>
      <c r="I4" s="2158"/>
      <c r="J4" s="2158"/>
      <c r="K4" s="2159"/>
    </row>
    <row r="5" spans="1:21" ht="14.1" customHeight="1" x14ac:dyDescent="0.25">
      <c r="A5" s="307"/>
      <c r="B5" s="311"/>
      <c r="C5" s="312"/>
      <c r="D5" s="2148" t="s">
        <v>563</v>
      </c>
      <c r="E5" s="1122"/>
      <c r="F5" s="1851"/>
      <c r="G5" s="1838"/>
      <c r="H5" s="2161" t="s">
        <v>225</v>
      </c>
      <c r="I5" s="1877"/>
      <c r="J5" s="1851"/>
      <c r="K5" s="1866"/>
    </row>
    <row r="6" spans="1:21" ht="14.1" customHeight="1" x14ac:dyDescent="0.25">
      <c r="A6" s="314"/>
      <c r="B6" s="315"/>
      <c r="C6" s="316"/>
      <c r="D6" s="2148"/>
      <c r="E6" s="2144">
        <v>2017</v>
      </c>
      <c r="F6" s="2145"/>
      <c r="G6" s="1838"/>
      <c r="H6" s="2161"/>
      <c r="I6" s="2146">
        <v>2016</v>
      </c>
      <c r="J6" s="2147"/>
      <c r="K6" s="1220"/>
    </row>
    <row r="7" spans="1:21" ht="14.1" customHeight="1" x14ac:dyDescent="0.25">
      <c r="A7" s="314"/>
      <c r="B7" s="2163" t="s">
        <v>2</v>
      </c>
      <c r="C7" s="2163"/>
      <c r="D7" s="2148"/>
      <c r="E7" s="2165"/>
      <c r="F7" s="2166"/>
      <c r="G7" s="1838" t="s">
        <v>226</v>
      </c>
      <c r="H7" s="2161"/>
      <c r="I7" s="2146"/>
      <c r="J7" s="2147"/>
      <c r="K7" s="1220" t="s">
        <v>226</v>
      </c>
    </row>
    <row r="8" spans="1:21" ht="14.1" customHeight="1" x14ac:dyDescent="0.25">
      <c r="A8" s="317"/>
      <c r="B8" s="2164"/>
      <c r="C8" s="2164"/>
      <c r="D8" s="2149"/>
      <c r="E8" s="1230" t="s">
        <v>562</v>
      </c>
      <c r="F8" s="1815" t="s">
        <v>3</v>
      </c>
      <c r="G8" s="1839" t="s">
        <v>63</v>
      </c>
      <c r="H8" s="2162"/>
      <c r="I8" s="1200" t="s">
        <v>579</v>
      </c>
      <c r="J8" s="1821" t="s">
        <v>3</v>
      </c>
      <c r="K8" s="1831" t="s">
        <v>63</v>
      </c>
    </row>
    <row r="9" spans="1:21" ht="14.45" customHeight="1" x14ac:dyDescent="0.25">
      <c r="A9" s="2153" t="s">
        <v>18</v>
      </c>
      <c r="B9" s="2153"/>
      <c r="C9" s="318"/>
      <c r="D9" s="319"/>
      <c r="E9" s="1811"/>
      <c r="F9" s="1816"/>
      <c r="G9" s="1812"/>
      <c r="H9" s="407"/>
      <c r="I9" s="1145"/>
      <c r="J9" s="1822"/>
      <c r="K9" s="1146"/>
      <c r="L9" s="354"/>
    </row>
    <row r="10" spans="1:21" ht="14.45" customHeight="1" x14ac:dyDescent="0.2">
      <c r="A10" s="299"/>
      <c r="B10" s="299"/>
      <c r="C10" s="320" t="s">
        <v>4</v>
      </c>
      <c r="D10" s="321">
        <v>1665</v>
      </c>
      <c r="E10" s="411">
        <v>3815049.0743645821</v>
      </c>
      <c r="F10" s="1817">
        <v>40709790.544169605</v>
      </c>
      <c r="G10" s="1813">
        <f>E10/$E$16</f>
        <v>0.44738279565720884</v>
      </c>
      <c r="H10" s="395">
        <f t="shared" ref="H10" si="0">(E10-I10)/I10</f>
        <v>-5.5545862033439903E-3</v>
      </c>
      <c r="I10" s="1147">
        <v>3836358.4581271773</v>
      </c>
      <c r="J10" s="1823">
        <v>41022704.505940005</v>
      </c>
      <c r="K10" s="1867">
        <f>I10/$I$16</f>
        <v>0.46472384565217645</v>
      </c>
      <c r="L10" s="356"/>
      <c r="M10" s="324"/>
      <c r="N10" s="324"/>
      <c r="O10" s="324"/>
      <c r="P10" s="1134"/>
      <c r="Q10" s="1134"/>
      <c r="R10" s="1135"/>
      <c r="S10" s="1135"/>
      <c r="T10" s="1135"/>
      <c r="U10" s="324"/>
    </row>
    <row r="11" spans="1:21" ht="14.45" customHeight="1" x14ac:dyDescent="0.2">
      <c r="A11" s="299"/>
      <c r="B11" s="299"/>
      <c r="C11" s="320" t="s">
        <v>5</v>
      </c>
      <c r="D11" s="321">
        <v>6682</v>
      </c>
      <c r="E11" s="411">
        <v>876211.7708927684</v>
      </c>
      <c r="F11" s="1817">
        <v>9349214.5472600013</v>
      </c>
      <c r="G11" s="1813">
        <f t="shared" ref="G11:G14" si="1">E11/$E$16</f>
        <v>0.10275151485831165</v>
      </c>
      <c r="H11" s="395">
        <f t="shared" ref="H11:H16" si="2">(E11-I11)/I11</f>
        <v>9.3198834125682958E-2</v>
      </c>
      <c r="I11" s="1147">
        <v>801511.80511781632</v>
      </c>
      <c r="J11" s="1823">
        <v>8566822.965175001</v>
      </c>
      <c r="K11" s="1867">
        <f>I11/$I$16</f>
        <v>9.7092503861541252E-2</v>
      </c>
      <c r="L11" s="710"/>
      <c r="M11" s="324"/>
      <c r="N11" s="324"/>
      <c r="O11" s="324"/>
      <c r="P11" s="1134"/>
      <c r="Q11" s="1134"/>
      <c r="R11" s="1135"/>
      <c r="S11" s="1135"/>
      <c r="T11" s="1135"/>
      <c r="U11" s="324"/>
    </row>
    <row r="12" spans="1:21" ht="14.45" customHeight="1" x14ac:dyDescent="0.2">
      <c r="A12" s="325"/>
      <c r="B12" s="326"/>
      <c r="C12" s="320" t="s">
        <v>6</v>
      </c>
      <c r="D12" s="321">
        <v>203115</v>
      </c>
      <c r="E12" s="411">
        <v>1238136.2090264636</v>
      </c>
      <c r="F12" s="1817">
        <v>13211436.433287002</v>
      </c>
      <c r="G12" s="1813">
        <f t="shared" si="1"/>
        <v>0.14519363389602954</v>
      </c>
      <c r="H12" s="395">
        <f t="shared" si="2"/>
        <v>7.413549479564284E-2</v>
      </c>
      <c r="I12" s="1147">
        <v>1152681.5890783148</v>
      </c>
      <c r="J12" s="1823">
        <v>12316757.98453786</v>
      </c>
      <c r="K12" s="1867">
        <f>I12/$I$16</f>
        <v>0.13963205647640192</v>
      </c>
      <c r="L12" s="710"/>
      <c r="M12" s="324"/>
      <c r="N12" s="324"/>
      <c r="O12" s="324"/>
      <c r="P12" s="1134"/>
      <c r="Q12" s="1134"/>
      <c r="R12" s="1135"/>
      <c r="S12" s="1135"/>
      <c r="T12" s="1135"/>
      <c r="U12" s="324"/>
    </row>
    <row r="13" spans="1:21" ht="14.45" customHeight="1" x14ac:dyDescent="0.2">
      <c r="A13" s="325"/>
      <c r="B13" s="326"/>
      <c r="C13" s="320" t="s">
        <v>7</v>
      </c>
      <c r="D13" s="321">
        <v>2632599</v>
      </c>
      <c r="E13" s="411">
        <v>2427268.7824260001</v>
      </c>
      <c r="F13" s="1817">
        <v>25902114.578213003</v>
      </c>
      <c r="G13" s="1813">
        <f t="shared" si="1"/>
        <v>0.28464071432005866</v>
      </c>
      <c r="H13" s="395">
        <f t="shared" si="2"/>
        <v>2.482952249249552E-2</v>
      </c>
      <c r="I13" s="1147">
        <v>2368461.0261057094</v>
      </c>
      <c r="J13" s="1823">
        <v>25309234.459076907</v>
      </c>
      <c r="K13" s="1833">
        <f>I13/$I$16</f>
        <v>0.28690757872153377</v>
      </c>
      <c r="L13" s="710"/>
      <c r="M13" s="324"/>
      <c r="N13" s="324"/>
      <c r="O13" s="324"/>
      <c r="P13" s="1134"/>
      <c r="Q13" s="1134"/>
      <c r="R13" s="1135"/>
      <c r="S13" s="1135"/>
      <c r="T13" s="1135"/>
      <c r="U13" s="324"/>
    </row>
    <row r="14" spans="1:21" ht="14.45" customHeight="1" x14ac:dyDescent="0.2">
      <c r="A14" s="325"/>
      <c r="B14" s="326"/>
      <c r="C14" s="320" t="s">
        <v>451</v>
      </c>
      <c r="D14" s="321">
        <v>196</v>
      </c>
      <c r="E14" s="411">
        <v>62917.3</v>
      </c>
      <c r="F14" s="1817">
        <v>671441.66660739994</v>
      </c>
      <c r="G14" s="1813">
        <f t="shared" si="1"/>
        <v>7.3781796827584803E-3</v>
      </c>
      <c r="H14" s="395" t="s">
        <v>578</v>
      </c>
      <c r="I14" s="1147" t="s">
        <v>578</v>
      </c>
      <c r="J14" s="1823" t="s">
        <v>578</v>
      </c>
      <c r="K14" s="1867" t="s">
        <v>578</v>
      </c>
      <c r="L14" s="710"/>
      <c r="M14" s="324"/>
      <c r="N14" s="324"/>
      <c r="O14" s="324"/>
      <c r="P14" s="1134"/>
      <c r="Q14" s="1134"/>
      <c r="R14" s="1135"/>
      <c r="S14" s="1135"/>
      <c r="T14" s="1135"/>
      <c r="U14" s="324"/>
    </row>
    <row r="15" spans="1:21" ht="14.45" customHeight="1" thickBot="1" x14ac:dyDescent="0.25">
      <c r="A15" s="330"/>
      <c r="B15" s="2141" t="s">
        <v>479</v>
      </c>
      <c r="C15" s="2142"/>
      <c r="D15" s="353"/>
      <c r="E15" s="1222">
        <v>107899.61720396808</v>
      </c>
      <c r="F15" s="1830">
        <v>1152223.9906028002</v>
      </c>
      <c r="G15" s="1840">
        <f>E15/$E$16</f>
        <v>1.2653161585632801E-2</v>
      </c>
      <c r="H15" s="1136">
        <f t="shared" si="2"/>
        <v>0.12251696836909322</v>
      </c>
      <c r="I15" s="1148">
        <v>96122.927531986992</v>
      </c>
      <c r="J15" s="1878">
        <v>1027645.0567100003</v>
      </c>
      <c r="K15" s="1868">
        <f>I15/$I$16</f>
        <v>1.1644015288346554E-2</v>
      </c>
      <c r="L15" s="710"/>
      <c r="M15" s="324"/>
      <c r="N15" s="324"/>
      <c r="O15" s="324"/>
      <c r="P15" s="1134"/>
      <c r="Q15" s="1134"/>
      <c r="R15" s="1135"/>
      <c r="S15" s="1135"/>
      <c r="T15" s="1135"/>
      <c r="U15" s="324"/>
    </row>
    <row r="16" spans="1:21" ht="14.45" customHeight="1" thickTop="1" x14ac:dyDescent="0.2">
      <c r="A16" s="330"/>
      <c r="B16" s="344"/>
      <c r="C16" s="1130" t="s">
        <v>8</v>
      </c>
      <c r="D16" s="1131">
        <f>SUM(D10:D15)</f>
        <v>2844257</v>
      </c>
      <c r="E16" s="1131">
        <f>SUM(E10:E15)</f>
        <v>8527482.7539137825</v>
      </c>
      <c r="F16" s="1852">
        <f>SUM(F10:F15)</f>
        <v>90996221.760139808</v>
      </c>
      <c r="G16" s="1841">
        <f t="shared" ref="G16:K16" si="3">SUM(G10:G15)</f>
        <v>1</v>
      </c>
      <c r="H16" s="1137">
        <f t="shared" si="2"/>
        <v>3.2991213512940196E-2</v>
      </c>
      <c r="I16" s="1149">
        <f t="shared" si="3"/>
        <v>8255135.8059610054</v>
      </c>
      <c r="J16" s="1150">
        <f t="shared" si="3"/>
        <v>88243164.971439779</v>
      </c>
      <c r="K16" s="1151">
        <f t="shared" si="3"/>
        <v>1</v>
      </c>
      <c r="L16" s="710"/>
      <c r="M16" s="324"/>
      <c r="N16" s="324"/>
      <c r="O16" s="324"/>
      <c r="P16" s="1134"/>
      <c r="Q16" s="1134"/>
      <c r="R16" s="1135"/>
      <c r="S16" s="1135"/>
      <c r="T16" s="1135"/>
      <c r="U16" s="324"/>
    </row>
    <row r="17" spans="1:16" ht="14.45" customHeight="1" x14ac:dyDescent="0.2">
      <c r="A17" s="330"/>
      <c r="B17" s="345"/>
      <c r="C17" s="327"/>
      <c r="D17" s="328"/>
      <c r="E17" s="1853"/>
      <c r="F17" s="1854"/>
      <c r="G17" s="1842"/>
      <c r="H17" s="327"/>
      <c r="I17" s="1152"/>
      <c r="J17" s="1879"/>
      <c r="K17" s="1869"/>
      <c r="L17" s="711"/>
      <c r="M17" s="324"/>
      <c r="N17" s="324"/>
    </row>
    <row r="18" spans="1:16" ht="14.45" customHeight="1" x14ac:dyDescent="0.2">
      <c r="A18" s="2154" t="s">
        <v>20</v>
      </c>
      <c r="B18" s="2154"/>
      <c r="C18" s="2154"/>
      <c r="D18" s="329"/>
      <c r="E18" s="1855"/>
      <c r="F18" s="1856"/>
      <c r="G18" s="1843"/>
      <c r="H18" s="330"/>
      <c r="I18" s="1153"/>
      <c r="J18" s="1880"/>
      <c r="K18" s="1870"/>
      <c r="L18" s="712"/>
      <c r="M18" s="324"/>
    </row>
    <row r="19" spans="1:16" ht="14.45" customHeight="1" x14ac:dyDescent="0.2">
      <c r="A19" s="346"/>
      <c r="B19" s="299"/>
      <c r="C19" s="320" t="s">
        <v>4</v>
      </c>
      <c r="D19" s="321">
        <v>182</v>
      </c>
      <c r="E19" s="411">
        <v>230995.30000000002</v>
      </c>
      <c r="F19" s="1817">
        <v>2461574.1</v>
      </c>
      <c r="G19" s="1813">
        <f>E19/$E$25</f>
        <v>0.2473278942931193</v>
      </c>
      <c r="H19" s="395">
        <f t="shared" ref="H19:H22" si="4">(E19-I19)/I19</f>
        <v>-1.376857525481228E-3</v>
      </c>
      <c r="I19" s="1147">
        <v>231313.78612717678</v>
      </c>
      <c r="J19" s="1823">
        <v>2470502.24022</v>
      </c>
      <c r="K19" s="1867">
        <f>I19/$I$25</f>
        <v>0.25417546250009587</v>
      </c>
      <c r="L19" s="710"/>
      <c r="M19" s="324"/>
      <c r="N19" s="324"/>
    </row>
    <row r="20" spans="1:16" ht="14.45" customHeight="1" x14ac:dyDescent="0.2">
      <c r="A20" s="346"/>
      <c r="B20" s="299"/>
      <c r="C20" s="320" t="s">
        <v>5</v>
      </c>
      <c r="D20" s="321">
        <v>1629</v>
      </c>
      <c r="E20" s="411">
        <v>169047.6</v>
      </c>
      <c r="F20" s="1817">
        <v>1801437.4</v>
      </c>
      <c r="G20" s="1813">
        <f t="shared" ref="G20:G24" si="5">E20/$E$25</f>
        <v>0.18100016296134819</v>
      </c>
      <c r="H20" s="395">
        <f t="shared" si="4"/>
        <v>8.2426926757528021E-3</v>
      </c>
      <c r="I20" s="1147">
        <v>167665.58411781627</v>
      </c>
      <c r="J20" s="1823">
        <v>1790126.0775900004</v>
      </c>
      <c r="K20" s="1867">
        <f t="shared" ref="K20:K24" si="6">I20/$I$25</f>
        <v>0.18423665144222773</v>
      </c>
      <c r="L20" s="713"/>
      <c r="M20" s="333"/>
      <c r="N20" s="324"/>
    </row>
    <row r="21" spans="1:16" ht="14.45" customHeight="1" x14ac:dyDescent="0.2">
      <c r="A21" s="330"/>
      <c r="B21" s="326"/>
      <c r="C21" s="320" t="s">
        <v>6</v>
      </c>
      <c r="D21" s="321">
        <v>38657</v>
      </c>
      <c r="E21" s="411">
        <v>208226</v>
      </c>
      <c r="F21" s="1817">
        <v>2218938</v>
      </c>
      <c r="G21" s="1813">
        <f t="shared" si="5"/>
        <v>0.22294868387832589</v>
      </c>
      <c r="H21" s="395">
        <f t="shared" si="4"/>
        <v>7.2887006975569615E-2</v>
      </c>
      <c r="I21" s="1147">
        <v>194080.08359331492</v>
      </c>
      <c r="J21" s="1823">
        <v>2071733.4281348612</v>
      </c>
      <c r="K21" s="1867">
        <f t="shared" si="6"/>
        <v>0.21326180265912098</v>
      </c>
      <c r="L21" s="710"/>
      <c r="M21" s="324"/>
      <c r="N21" s="324"/>
      <c r="O21" s="324"/>
      <c r="P21" s="324"/>
    </row>
    <row r="22" spans="1:16" ht="14.45" customHeight="1" x14ac:dyDescent="0.2">
      <c r="A22" s="330"/>
      <c r="B22" s="326"/>
      <c r="C22" s="320" t="s">
        <v>7</v>
      </c>
      <c r="D22" s="321">
        <v>384248</v>
      </c>
      <c r="E22" s="411">
        <v>295927.90000000002</v>
      </c>
      <c r="F22" s="1817">
        <v>3153523.9</v>
      </c>
      <c r="G22" s="1813">
        <f t="shared" si="5"/>
        <v>0.31685157390468455</v>
      </c>
      <c r="H22" s="395">
        <f t="shared" si="4"/>
        <v>9.0099517256880743E-3</v>
      </c>
      <c r="I22" s="1147">
        <v>293285.41259070922</v>
      </c>
      <c r="J22" s="1823">
        <v>3130803.7454799078</v>
      </c>
      <c r="K22" s="1867">
        <f t="shared" si="6"/>
        <v>0.32227199527480582</v>
      </c>
      <c r="L22" s="710"/>
      <c r="M22" s="324"/>
      <c r="N22" s="324"/>
      <c r="O22" s="324"/>
      <c r="P22" s="324"/>
    </row>
    <row r="23" spans="1:16" ht="14.45" customHeight="1" x14ac:dyDescent="0.2">
      <c r="A23" s="330"/>
      <c r="B23" s="326"/>
      <c r="C23" s="320" t="s">
        <v>451</v>
      </c>
      <c r="D23" s="321">
        <v>26</v>
      </c>
      <c r="E23" s="411">
        <v>8028.3</v>
      </c>
      <c r="F23" s="1817">
        <v>85552.2</v>
      </c>
      <c r="G23" s="1813">
        <f t="shared" si="5"/>
        <v>8.5959434402061406E-3</v>
      </c>
      <c r="H23" s="395" t="s">
        <v>578</v>
      </c>
      <c r="I23" s="1147" t="s">
        <v>578</v>
      </c>
      <c r="J23" s="1823" t="s">
        <v>578</v>
      </c>
      <c r="K23" s="1867" t="s">
        <v>578</v>
      </c>
      <c r="L23" s="710"/>
      <c r="M23" s="324"/>
      <c r="N23" s="324"/>
      <c r="O23" s="324"/>
      <c r="P23" s="324"/>
    </row>
    <row r="24" spans="1:16" ht="14.45" customHeight="1" thickBot="1" x14ac:dyDescent="0.25">
      <c r="A24" s="330"/>
      <c r="B24" s="2141" t="s">
        <v>97</v>
      </c>
      <c r="C24" s="2142"/>
      <c r="D24" s="353"/>
      <c r="E24" s="1222">
        <v>21738.7</v>
      </c>
      <c r="F24" s="1830">
        <v>231472.80000000002</v>
      </c>
      <c r="G24" s="1840">
        <f t="shared" si="5"/>
        <v>2.327574152231596E-2</v>
      </c>
      <c r="H24" s="1136">
        <f t="shared" ref="H24:H25" si="7">(E24-I24)/I24</f>
        <v>-8.3167928663776133E-2</v>
      </c>
      <c r="I24" s="1148">
        <v>23710.667067216837</v>
      </c>
      <c r="J24" s="1878">
        <v>253301.40244999999</v>
      </c>
      <c r="K24" s="1871">
        <f t="shared" si="6"/>
        <v>2.60540881237496E-2</v>
      </c>
      <c r="L24" s="710"/>
      <c r="M24" s="324"/>
      <c r="N24" s="324"/>
      <c r="O24" s="324"/>
      <c r="P24" s="324"/>
    </row>
    <row r="25" spans="1:16" ht="14.45" customHeight="1" thickTop="1" x14ac:dyDescent="0.2">
      <c r="A25" s="330"/>
      <c r="B25" s="344"/>
      <c r="C25" s="1128" t="s">
        <v>8</v>
      </c>
      <c r="D25" s="1129">
        <f>SUM(D19:D24)</f>
        <v>424742</v>
      </c>
      <c r="E25" s="1129">
        <f>SUM(E19:E24)</f>
        <v>933963.8</v>
      </c>
      <c r="F25" s="1857">
        <f>SUM(F19:F24)</f>
        <v>9952498.4000000004</v>
      </c>
      <c r="G25" s="1844">
        <f t="shared" ref="G25" si="8">SUM(G19:G24)</f>
        <v>0.99999999999999989</v>
      </c>
      <c r="H25" s="1143">
        <f t="shared" si="7"/>
        <v>2.6271217111241269E-2</v>
      </c>
      <c r="I25" s="1154">
        <f t="shared" ref="I25" si="9">SUM(I19:I24)</f>
        <v>910055.53349623398</v>
      </c>
      <c r="J25" s="1155">
        <f t="shared" ref="J25" si="10">SUM(J19:J24)</f>
        <v>9716466.89387477</v>
      </c>
      <c r="K25" s="1156">
        <f t="shared" ref="K25" si="11">SUM(K19:K24)</f>
        <v>1</v>
      </c>
      <c r="L25" s="710"/>
      <c r="M25" s="324"/>
      <c r="N25" s="324"/>
      <c r="O25" s="324"/>
      <c r="P25" s="324"/>
    </row>
    <row r="26" spans="1:16" ht="14.45" customHeight="1" x14ac:dyDescent="0.2">
      <c r="A26" s="327"/>
      <c r="B26" s="345"/>
      <c r="C26" s="327"/>
      <c r="D26" s="328"/>
      <c r="E26" s="1853"/>
      <c r="F26" s="1854"/>
      <c r="G26" s="1842"/>
      <c r="H26" s="327"/>
      <c r="I26" s="1152"/>
      <c r="J26" s="1879"/>
      <c r="K26" s="1869"/>
      <c r="L26" s="714"/>
      <c r="N26" s="324"/>
      <c r="O26" s="324"/>
      <c r="P26" s="324"/>
    </row>
    <row r="27" spans="1:16" ht="14.45" customHeight="1" x14ac:dyDescent="0.2">
      <c r="A27" s="2155" t="s">
        <v>398</v>
      </c>
      <c r="B27" s="2155"/>
      <c r="C27" s="337"/>
      <c r="D27" s="338"/>
      <c r="E27" s="1858"/>
      <c r="F27" s="1859"/>
      <c r="G27" s="1845"/>
      <c r="H27" s="337"/>
      <c r="I27" s="1153"/>
      <c r="J27" s="1880"/>
      <c r="K27" s="1872"/>
      <c r="L27" s="715"/>
      <c r="N27" s="324"/>
      <c r="O27" s="324"/>
      <c r="P27" s="324"/>
    </row>
    <row r="28" spans="1:16" ht="14.45" customHeight="1" x14ac:dyDescent="0.2">
      <c r="A28" s="346"/>
      <c r="B28" s="299"/>
      <c r="C28" s="320" t="s">
        <v>4</v>
      </c>
      <c r="D28" s="321">
        <v>1240</v>
      </c>
      <c r="E28" s="411">
        <v>3100528.9513645819</v>
      </c>
      <c r="F28" s="1817">
        <v>33094945.934210002</v>
      </c>
      <c r="G28" s="1813">
        <f>E28/$E$34</f>
        <v>0.45035077887138825</v>
      </c>
      <c r="H28" s="395">
        <f t="shared" ref="H28:H31" si="12">(E28-I28)/I28</f>
        <v>-1.1872403643955675E-3</v>
      </c>
      <c r="I28" s="1147">
        <v>3104214.4</v>
      </c>
      <c r="J28" s="1823">
        <v>33207021.566720001</v>
      </c>
      <c r="K28" s="1833">
        <f>I28/$I$34</f>
        <v>0.46711428502979585</v>
      </c>
      <c r="L28" s="356"/>
    </row>
    <row r="29" spans="1:16" ht="14.45" customHeight="1" x14ac:dyDescent="0.2">
      <c r="A29" s="346"/>
      <c r="B29" s="299"/>
      <c r="C29" s="320" t="s">
        <v>5</v>
      </c>
      <c r="D29" s="321">
        <v>4580</v>
      </c>
      <c r="E29" s="411">
        <v>685445.04789276852</v>
      </c>
      <c r="F29" s="1817">
        <v>7316139.284260001</v>
      </c>
      <c r="G29" s="1813">
        <f t="shared" ref="G29:G33" si="13">E29/$E$34</f>
        <v>9.9560660788600486E-2</v>
      </c>
      <c r="H29" s="395">
        <f t="shared" si="12"/>
        <v>0.1188426043272051</v>
      </c>
      <c r="I29" s="1147">
        <v>612637.6</v>
      </c>
      <c r="J29" s="1823">
        <v>6550268.8815850001</v>
      </c>
      <c r="K29" s="1833">
        <f t="shared" ref="K29:K33" si="14">I29/$I$34</f>
        <v>9.218814734780241E-2</v>
      </c>
      <c r="L29" s="356"/>
    </row>
    <row r="30" spans="1:16" ht="14.45" customHeight="1" x14ac:dyDescent="0.2">
      <c r="A30" s="330"/>
      <c r="B30" s="326"/>
      <c r="C30" s="320" t="s">
        <v>6</v>
      </c>
      <c r="D30" s="321">
        <v>153365</v>
      </c>
      <c r="E30" s="411">
        <v>973386.47495246341</v>
      </c>
      <c r="F30" s="1817">
        <v>10389103.602500001</v>
      </c>
      <c r="G30" s="1813">
        <f t="shared" si="13"/>
        <v>0.14138405543505306</v>
      </c>
      <c r="H30" s="395">
        <f t="shared" si="12"/>
        <v>7.7778514277644387E-2</v>
      </c>
      <c r="I30" s="1147">
        <v>903141.47300000011</v>
      </c>
      <c r="J30" s="1823">
        <v>9652469.0810000002</v>
      </c>
      <c r="K30" s="1833">
        <f t="shared" si="14"/>
        <v>0.13590243104379379</v>
      </c>
      <c r="L30" s="356"/>
    </row>
    <row r="31" spans="1:16" ht="14.45" customHeight="1" x14ac:dyDescent="0.2">
      <c r="A31" s="330"/>
      <c r="B31" s="326"/>
      <c r="C31" s="320" t="s">
        <v>7</v>
      </c>
      <c r="D31" s="321">
        <v>2138527</v>
      </c>
      <c r="E31" s="411">
        <v>2016369.8</v>
      </c>
      <c r="F31" s="1817">
        <v>21521190.000000004</v>
      </c>
      <c r="G31" s="1813">
        <f t="shared" si="13"/>
        <v>0.29287702974780827</v>
      </c>
      <c r="H31" s="395">
        <f t="shared" si="12"/>
        <v>2.7250318704548859E-2</v>
      </c>
      <c r="I31" s="1147">
        <v>1962880.6759999997</v>
      </c>
      <c r="J31" s="1823">
        <v>20978596.748</v>
      </c>
      <c r="K31" s="1833">
        <f t="shared" si="14"/>
        <v>0.29536929007498397</v>
      </c>
      <c r="L31" s="356"/>
    </row>
    <row r="32" spans="1:16" ht="14.45" customHeight="1" x14ac:dyDescent="0.2">
      <c r="A32" s="330"/>
      <c r="B32" s="326"/>
      <c r="C32" s="320" t="s">
        <v>451</v>
      </c>
      <c r="D32" s="321">
        <v>152</v>
      </c>
      <c r="E32" s="411">
        <v>50977.855000000003</v>
      </c>
      <c r="F32" s="1817">
        <v>544141.47999000002</v>
      </c>
      <c r="G32" s="1813">
        <f t="shared" si="13"/>
        <v>7.4045161533933188E-3</v>
      </c>
      <c r="H32" s="395" t="s">
        <v>578</v>
      </c>
      <c r="I32" s="1147" t="s">
        <v>578</v>
      </c>
      <c r="J32" s="1823" t="s">
        <v>578</v>
      </c>
      <c r="K32" s="1833" t="s">
        <v>578</v>
      </c>
      <c r="L32" s="356"/>
    </row>
    <row r="33" spans="1:21" ht="14.45" customHeight="1" thickBot="1" x14ac:dyDescent="0.25">
      <c r="A33" s="330"/>
      <c r="B33" s="2141" t="s">
        <v>97</v>
      </c>
      <c r="C33" s="2142"/>
      <c r="D33" s="353"/>
      <c r="E33" s="1222">
        <v>57989.52610396807</v>
      </c>
      <c r="F33" s="1830">
        <v>619449.44189000013</v>
      </c>
      <c r="G33" s="1840">
        <f t="shared" si="13"/>
        <v>8.4229590037567317E-3</v>
      </c>
      <c r="H33" s="1136">
        <f t="shared" ref="H33:H34" si="15">(E33-I33)/I33</f>
        <v>-7.4235258848745031E-2</v>
      </c>
      <c r="I33" s="1148">
        <v>62639.592464770183</v>
      </c>
      <c r="J33" s="1878">
        <v>669582.43106000009</v>
      </c>
      <c r="K33" s="1871">
        <f t="shared" si="14"/>
        <v>9.4258465036238838E-3</v>
      </c>
      <c r="L33" s="356"/>
    </row>
    <row r="34" spans="1:21" ht="14.45" customHeight="1" thickTop="1" x14ac:dyDescent="0.2">
      <c r="A34" s="330"/>
      <c r="B34" s="344"/>
      <c r="C34" s="1128" t="s">
        <v>8</v>
      </c>
      <c r="D34" s="1129">
        <f>SUM(D28:D33)</f>
        <v>2297864</v>
      </c>
      <c r="E34" s="1129">
        <f>SUM(E28:E33)</f>
        <v>6884697.6553137815</v>
      </c>
      <c r="F34" s="1857">
        <f>SUM(F28:F33)</f>
        <v>73484969.742850021</v>
      </c>
      <c r="G34" s="1844">
        <f t="shared" ref="G34" si="16">SUM(G28:G33)</f>
        <v>1</v>
      </c>
      <c r="H34" s="1143">
        <f t="shared" si="15"/>
        <v>3.5991786813503956E-2</v>
      </c>
      <c r="I34" s="1154">
        <f t="shared" ref="I34" si="17">SUM(I28:I33)</f>
        <v>6645513.7414647704</v>
      </c>
      <c r="J34" s="1155">
        <f t="shared" ref="J34" si="18">SUM(J28:J33)</f>
        <v>71057938.708365008</v>
      </c>
      <c r="K34" s="1156">
        <f t="shared" ref="K34" si="19">SUM(K28:K33)</f>
        <v>1</v>
      </c>
      <c r="L34" s="356"/>
      <c r="M34" s="324"/>
    </row>
    <row r="35" spans="1:21" ht="14.45" customHeight="1" x14ac:dyDescent="0.2">
      <c r="A35" s="346"/>
      <c r="B35" s="346"/>
      <c r="C35" s="346"/>
      <c r="D35" s="347"/>
      <c r="E35" s="1860"/>
      <c r="F35" s="1861"/>
      <c r="G35" s="1846"/>
      <c r="H35" s="1093"/>
      <c r="I35" s="1157"/>
      <c r="J35" s="1879"/>
      <c r="K35" s="1873"/>
      <c r="L35" s="385"/>
    </row>
    <row r="36" spans="1:21" ht="14.45" customHeight="1" x14ac:dyDescent="0.2">
      <c r="A36" s="2150" t="s">
        <v>21</v>
      </c>
      <c r="B36" s="2150"/>
      <c r="C36" s="348"/>
      <c r="D36" s="349"/>
      <c r="E36" s="1862"/>
      <c r="F36" s="1863"/>
      <c r="G36" s="1847"/>
      <c r="H36" s="1138"/>
      <c r="I36" s="1158"/>
      <c r="J36" s="1880"/>
      <c r="K36" s="1874"/>
      <c r="L36" s="354"/>
    </row>
    <row r="37" spans="1:21" ht="14.45" customHeight="1" x14ac:dyDescent="0.2">
      <c r="A37" s="346"/>
      <c r="B37" s="299"/>
      <c r="C37" s="320" t="s">
        <v>4</v>
      </c>
      <c r="D37" s="321">
        <v>140</v>
      </c>
      <c r="E37" s="411">
        <v>129222.74400000001</v>
      </c>
      <c r="F37" s="1817">
        <v>1379324.8969596</v>
      </c>
      <c r="G37" s="1813">
        <f>E37/$E$43</f>
        <v>0.38995363874997296</v>
      </c>
      <c r="H37" s="395">
        <f t="shared" ref="H37:H40" si="20">(E37-I37)/I37</f>
        <v>-1.2614744039981963E-2</v>
      </c>
      <c r="I37" s="1147">
        <v>130873.682</v>
      </c>
      <c r="J37" s="1823">
        <v>1399064.2719999999</v>
      </c>
      <c r="K37" s="1833">
        <f>I37/$I$43</f>
        <v>0.40266600284283371</v>
      </c>
      <c r="L37" s="356"/>
      <c r="O37" s="324"/>
      <c r="P37" s="324"/>
      <c r="Q37" s="324"/>
      <c r="S37" s="324"/>
      <c r="T37" s="324"/>
    </row>
    <row r="38" spans="1:21" ht="14.45" customHeight="1" x14ac:dyDescent="0.2">
      <c r="A38" s="346"/>
      <c r="B38" s="299"/>
      <c r="C38" s="320" t="s">
        <v>5</v>
      </c>
      <c r="D38" s="321">
        <v>363</v>
      </c>
      <c r="E38" s="411">
        <v>20623.216999999997</v>
      </c>
      <c r="F38" s="1817">
        <v>220150.44699999999</v>
      </c>
      <c r="G38" s="1813">
        <f t="shared" ref="G38:G42" si="21">E38/$E$43</f>
        <v>6.2234388954627823E-2</v>
      </c>
      <c r="H38" s="395">
        <f t="shared" si="20"/>
        <v>2.6009257518002048E-2</v>
      </c>
      <c r="I38" s="1147">
        <v>20100.419999999998</v>
      </c>
      <c r="J38" s="1823">
        <v>214806.103</v>
      </c>
      <c r="K38" s="1833">
        <f t="shared" ref="K38:K42" si="22">I38/$I$43</f>
        <v>6.1844028938241001E-2</v>
      </c>
      <c r="L38" s="356"/>
      <c r="O38" s="324"/>
      <c r="P38" s="324"/>
      <c r="Q38" s="324"/>
      <c r="S38" s="324"/>
      <c r="T38" s="324"/>
    </row>
    <row r="39" spans="1:21" ht="14.45" customHeight="1" x14ac:dyDescent="0.2">
      <c r="A39" s="330"/>
      <c r="B39" s="326"/>
      <c r="C39" s="320" t="s">
        <v>6</v>
      </c>
      <c r="D39" s="321">
        <v>10262</v>
      </c>
      <c r="E39" s="411">
        <v>56334.661573999998</v>
      </c>
      <c r="F39" s="1817">
        <v>601402.37478700001</v>
      </c>
      <c r="G39" s="1813">
        <f t="shared" si="21"/>
        <v>0.17000030790655224</v>
      </c>
      <c r="H39" s="395">
        <f t="shared" si="20"/>
        <v>1.9037052214174184E-2</v>
      </c>
      <c r="I39" s="1147">
        <v>55282.250484999997</v>
      </c>
      <c r="J39" s="1823">
        <v>590676.91340299998</v>
      </c>
      <c r="K39" s="1833">
        <f t="shared" si="22"/>
        <v>0.17008983388234813</v>
      </c>
      <c r="L39" s="356"/>
      <c r="O39" s="324"/>
      <c r="P39" s="324"/>
      <c r="Q39" s="324"/>
      <c r="S39" s="324"/>
      <c r="T39" s="324"/>
    </row>
    <row r="40" spans="1:21" ht="14.45" customHeight="1" x14ac:dyDescent="0.2">
      <c r="A40" s="330"/>
      <c r="B40" s="326"/>
      <c r="C40" s="320" t="s">
        <v>7</v>
      </c>
      <c r="D40" s="321">
        <v>103335</v>
      </c>
      <c r="E40" s="411">
        <v>114734.46042599999</v>
      </c>
      <c r="F40" s="1817">
        <v>1224888.679213</v>
      </c>
      <c r="G40" s="1813">
        <f t="shared" si="21"/>
        <v>0.34623255123829799</v>
      </c>
      <c r="H40" s="395">
        <f t="shared" si="20"/>
        <v>2.3778980650533701E-2</v>
      </c>
      <c r="I40" s="1147">
        <v>112069.56051499999</v>
      </c>
      <c r="J40" s="1823">
        <v>1197427.971597</v>
      </c>
      <c r="K40" s="1833">
        <f t="shared" si="22"/>
        <v>0.34481036433992979</v>
      </c>
      <c r="L40" s="356"/>
      <c r="O40" s="324"/>
      <c r="P40" s="324"/>
      <c r="Q40" s="324"/>
      <c r="S40" s="324"/>
      <c r="T40" s="324"/>
    </row>
    <row r="41" spans="1:21" ht="14.45" customHeight="1" x14ac:dyDescent="0.2">
      <c r="A41" s="330"/>
      <c r="B41" s="326"/>
      <c r="C41" s="320" t="s">
        <v>451</v>
      </c>
      <c r="D41" s="321">
        <v>14</v>
      </c>
      <c r="E41" s="411">
        <v>3911.1450000000004</v>
      </c>
      <c r="F41" s="1817">
        <v>41747.986617400005</v>
      </c>
      <c r="G41" s="1813">
        <f t="shared" si="21"/>
        <v>1.1802606702336882E-2</v>
      </c>
      <c r="H41" s="395" t="s">
        <v>578</v>
      </c>
      <c r="I41" s="1147" t="s">
        <v>578</v>
      </c>
      <c r="J41" s="1823" t="s">
        <v>578</v>
      </c>
      <c r="K41" s="1833" t="s">
        <v>578</v>
      </c>
      <c r="L41" s="356"/>
      <c r="O41" s="324"/>
      <c r="P41" s="324"/>
      <c r="Q41" s="324"/>
      <c r="S41" s="324"/>
      <c r="T41" s="324"/>
    </row>
    <row r="42" spans="1:21" ht="14.45" customHeight="1" thickBot="1" x14ac:dyDescent="0.25">
      <c r="A42" s="330"/>
      <c r="B42" s="2141" t="s">
        <v>97</v>
      </c>
      <c r="C42" s="2142"/>
      <c r="D42" s="353"/>
      <c r="E42" s="1222">
        <v>6553.5340000000006</v>
      </c>
      <c r="F42" s="1830">
        <v>69962.179999999993</v>
      </c>
      <c r="G42" s="1840">
        <f t="shared" si="21"/>
        <v>1.977650644821213E-2</v>
      </c>
      <c r="H42" s="1136">
        <f t="shared" ref="H42:H43" si="23">(E42-I42)/I42</f>
        <v>-2.0697858427430771E-2</v>
      </c>
      <c r="I42" s="1148">
        <v>6692.0449999999964</v>
      </c>
      <c r="J42" s="1878">
        <v>71515.962000000029</v>
      </c>
      <c r="K42" s="1871">
        <f t="shared" si="22"/>
        <v>2.0589769996647377E-2</v>
      </c>
      <c r="L42" s="356"/>
      <c r="O42" s="324"/>
      <c r="P42" s="324"/>
      <c r="Q42" s="324"/>
      <c r="S42" s="324"/>
      <c r="T42" s="324"/>
    </row>
    <row r="43" spans="1:21" ht="14.45" customHeight="1" thickTop="1" x14ac:dyDescent="0.2">
      <c r="A43" s="330"/>
      <c r="B43" s="344"/>
      <c r="C43" s="1128" t="s">
        <v>8</v>
      </c>
      <c r="D43" s="1129">
        <f>SUM(D37:D42)</f>
        <v>114114</v>
      </c>
      <c r="E43" s="1129">
        <f>SUM(E37:E42)</f>
        <v>331379.76199999999</v>
      </c>
      <c r="F43" s="1857">
        <f>SUM(F37:F42)</f>
        <v>3537476.5645769997</v>
      </c>
      <c r="G43" s="1844">
        <f t="shared" ref="G43" si="24">SUM(G37:G42)</f>
        <v>1</v>
      </c>
      <c r="H43" s="1143">
        <f t="shared" si="23"/>
        <v>1.9573699986140471E-2</v>
      </c>
      <c r="I43" s="1154">
        <f t="shared" ref="I43" si="25">SUM(I37:I42)</f>
        <v>325017.95799999998</v>
      </c>
      <c r="J43" s="1155">
        <f t="shared" ref="J43" si="26">SUM(J37:J42)</f>
        <v>3473491.2219999996</v>
      </c>
      <c r="K43" s="1156">
        <f t="shared" ref="K43" si="27">SUM(K37:K42)</f>
        <v>1</v>
      </c>
      <c r="L43" s="356"/>
      <c r="M43" s="324"/>
      <c r="O43" s="324"/>
      <c r="P43" s="324"/>
      <c r="Q43" s="324"/>
      <c r="S43" s="324"/>
      <c r="T43" s="324"/>
    </row>
    <row r="44" spans="1:21" ht="14.45" customHeight="1" x14ac:dyDescent="0.2">
      <c r="A44" s="330"/>
      <c r="B44" s="345"/>
      <c r="C44" s="330"/>
      <c r="D44" s="328"/>
      <c r="E44" s="1853"/>
      <c r="F44" s="1854"/>
      <c r="G44" s="1842"/>
      <c r="H44" s="1139"/>
      <c r="I44" s="1152"/>
      <c r="J44" s="1879"/>
      <c r="K44" s="1869"/>
      <c r="L44" s="385"/>
    </row>
    <row r="45" spans="1:21" ht="14.45" customHeight="1" x14ac:dyDescent="0.2">
      <c r="A45" s="2150" t="s">
        <v>227</v>
      </c>
      <c r="B45" s="2150"/>
      <c r="C45" s="348"/>
      <c r="D45" s="350"/>
      <c r="E45" s="2151"/>
      <c r="F45" s="2152"/>
      <c r="G45" s="1848"/>
      <c r="H45" s="1138"/>
      <c r="I45" s="1881"/>
      <c r="J45" s="1882"/>
      <c r="K45" s="1875"/>
      <c r="L45" s="354"/>
    </row>
    <row r="46" spans="1:21" ht="14.45" customHeight="1" x14ac:dyDescent="0.2">
      <c r="A46" s="352"/>
      <c r="B46" s="299"/>
      <c r="C46" s="320" t="s">
        <v>4</v>
      </c>
      <c r="D46" s="321">
        <v>103</v>
      </c>
      <c r="E46" s="411">
        <v>354302.07900000003</v>
      </c>
      <c r="F46" s="1817">
        <v>3773945.6130000004</v>
      </c>
      <c r="G46" s="1813">
        <f>E46/$E$52</f>
        <v>0.93869392910902005</v>
      </c>
      <c r="H46" s="395">
        <f t="shared" ref="H46:H49" si="28">(E46-I46)/I46</f>
        <v>-4.2314453703881101E-2</v>
      </c>
      <c r="I46" s="1147">
        <v>369956.59000000078</v>
      </c>
      <c r="J46" s="1823">
        <v>3946116.4270000011</v>
      </c>
      <c r="K46" s="1833">
        <f>I46/$I$52</f>
        <v>0.98773995329038389</v>
      </c>
      <c r="L46" s="356"/>
      <c r="M46" s="324"/>
      <c r="N46" s="324"/>
      <c r="O46" s="324"/>
      <c r="P46" s="324"/>
      <c r="Q46" s="324"/>
      <c r="R46" s="324"/>
      <c r="S46" s="324"/>
      <c r="T46" s="324"/>
      <c r="U46" s="324"/>
    </row>
    <row r="47" spans="1:21" ht="14.45" customHeight="1" x14ac:dyDescent="0.2">
      <c r="A47" s="749"/>
      <c r="B47" s="299"/>
      <c r="C47" s="320" t="s">
        <v>5</v>
      </c>
      <c r="D47" s="321">
        <v>110</v>
      </c>
      <c r="E47" s="411">
        <v>1095.9059999999999</v>
      </c>
      <c r="F47" s="1817">
        <v>11487.415999999999</v>
      </c>
      <c r="G47" s="1813">
        <f t="shared" ref="G47:G51" si="29">E47/$E$52</f>
        <v>2.9035119183541385E-3</v>
      </c>
      <c r="H47" s="395">
        <f t="shared" si="28"/>
        <v>-1.1094557756259147E-2</v>
      </c>
      <c r="I47" s="1147">
        <v>1108.2010000000446</v>
      </c>
      <c r="J47" s="1823">
        <v>11621.903000000981</v>
      </c>
      <c r="K47" s="1833">
        <f t="shared" ref="K47:K51" si="30">I47/$I$52</f>
        <v>2.9587644430834397E-3</v>
      </c>
      <c r="L47" s="356"/>
      <c r="M47" s="324"/>
      <c r="N47" s="324"/>
      <c r="O47" s="324"/>
      <c r="P47" s="324"/>
      <c r="Q47" s="324"/>
      <c r="R47" s="324"/>
      <c r="S47" s="324"/>
      <c r="T47" s="324"/>
      <c r="U47" s="324"/>
    </row>
    <row r="48" spans="1:21" ht="14.45" customHeight="1" x14ac:dyDescent="0.2">
      <c r="A48" s="749"/>
      <c r="B48" s="326"/>
      <c r="C48" s="320" t="s">
        <v>6</v>
      </c>
      <c r="D48" s="321">
        <v>831</v>
      </c>
      <c r="E48" s="411">
        <v>189.07249999999999</v>
      </c>
      <c r="F48" s="1817">
        <v>1992.4560000000001</v>
      </c>
      <c r="G48" s="1813">
        <f t="shared" si="29"/>
        <v>5.0093188392345042E-4</v>
      </c>
      <c r="H48" s="395">
        <f t="shared" si="28"/>
        <v>6.350755419711572E-2</v>
      </c>
      <c r="I48" s="1147">
        <v>177.78199999974458</v>
      </c>
      <c r="J48" s="1823">
        <v>1878.5619999996852</v>
      </c>
      <c r="K48" s="1833">
        <f t="shared" si="30"/>
        <v>4.7465672763287816E-4</v>
      </c>
      <c r="L48" s="356"/>
      <c r="M48" s="324"/>
      <c r="N48" s="324"/>
      <c r="O48" s="324"/>
      <c r="P48" s="324"/>
      <c r="Q48" s="324"/>
      <c r="R48" s="324"/>
      <c r="S48" s="324"/>
      <c r="T48" s="324"/>
      <c r="U48" s="324"/>
    </row>
    <row r="49" spans="1:21" ht="14.45" customHeight="1" x14ac:dyDescent="0.2">
      <c r="A49" s="749"/>
      <c r="B49" s="326"/>
      <c r="C49" s="320" t="s">
        <v>7</v>
      </c>
      <c r="D49" s="321">
        <v>6489</v>
      </c>
      <c r="E49" s="411">
        <v>236.62199999999999</v>
      </c>
      <c r="F49" s="1817">
        <v>2511.9990000000003</v>
      </c>
      <c r="G49" s="1813">
        <f t="shared" si="29"/>
        <v>6.2691033459511393E-4</v>
      </c>
      <c r="H49" s="395">
        <f t="shared" si="28"/>
        <v>4.989417731013035E-2</v>
      </c>
      <c r="I49" s="1147">
        <v>225.37700000035693</v>
      </c>
      <c r="J49" s="1823">
        <v>2405.9939999999478</v>
      </c>
      <c r="K49" s="1833">
        <f t="shared" si="30"/>
        <v>6.0172969875487E-4</v>
      </c>
      <c r="L49" s="356"/>
      <c r="M49" s="324"/>
      <c r="N49" s="324"/>
      <c r="O49" s="324"/>
      <c r="P49" s="324"/>
      <c r="Q49" s="324"/>
      <c r="R49" s="324"/>
      <c r="S49" s="324"/>
      <c r="T49" s="324"/>
      <c r="U49" s="324"/>
    </row>
    <row r="50" spans="1:21" ht="14.45" customHeight="1" x14ac:dyDescent="0.2">
      <c r="A50" s="352"/>
      <c r="B50" s="326"/>
      <c r="C50" s="320" t="s">
        <v>451</v>
      </c>
      <c r="D50" s="321">
        <v>4</v>
      </c>
      <c r="E50" s="411">
        <v>0</v>
      </c>
      <c r="F50" s="1817">
        <v>0</v>
      </c>
      <c r="G50" s="1813">
        <f t="shared" si="29"/>
        <v>0</v>
      </c>
      <c r="H50" s="395" t="s">
        <v>578</v>
      </c>
      <c r="I50" s="1147" t="s">
        <v>578</v>
      </c>
      <c r="J50" s="1823" t="s">
        <v>578</v>
      </c>
      <c r="K50" s="1833" t="s">
        <v>578</v>
      </c>
      <c r="L50" s="356"/>
      <c r="M50" s="324"/>
      <c r="N50" s="324"/>
      <c r="O50" s="324"/>
      <c r="P50" s="324"/>
      <c r="Q50" s="324"/>
      <c r="R50" s="324"/>
      <c r="S50" s="324"/>
      <c r="T50" s="324"/>
      <c r="U50" s="324"/>
    </row>
    <row r="51" spans="1:21" ht="14.45" customHeight="1" thickBot="1" x14ac:dyDescent="0.25">
      <c r="A51" s="334"/>
      <c r="B51" s="2141" t="s">
        <v>479</v>
      </c>
      <c r="C51" s="2142"/>
      <c r="D51" s="353"/>
      <c r="E51" s="1222">
        <v>21617.857100000001</v>
      </c>
      <c r="F51" s="1830">
        <v>231339.56871280007</v>
      </c>
      <c r="G51" s="1840">
        <f t="shared" si="29"/>
        <v>5.7274716754107231E-2</v>
      </c>
      <c r="H51" s="1136">
        <f t="shared" ref="H51:H52" si="31">(E51-I51)/I51</f>
        <v>6.0173653510995004</v>
      </c>
      <c r="I51" s="1148">
        <v>3080.6229999999723</v>
      </c>
      <c r="J51" s="1878">
        <v>33245.261200000095</v>
      </c>
      <c r="K51" s="1871">
        <f t="shared" si="30"/>
        <v>8.2248958401450519E-3</v>
      </c>
      <c r="L51" s="356"/>
      <c r="M51" s="324"/>
      <c r="N51" s="324"/>
      <c r="O51" s="324"/>
      <c r="P51" s="324"/>
      <c r="Q51" s="324"/>
      <c r="R51" s="324"/>
      <c r="S51" s="324"/>
      <c r="T51" s="324"/>
      <c r="U51" s="324"/>
    </row>
    <row r="52" spans="1:21" ht="14.45" customHeight="1" thickTop="1" x14ac:dyDescent="0.2">
      <c r="A52" s="352"/>
      <c r="B52" s="344"/>
      <c r="C52" s="1132" t="s">
        <v>8</v>
      </c>
      <c r="D52" s="1133">
        <f>SUM(D46:D51)</f>
        <v>7537</v>
      </c>
      <c r="E52" s="1133">
        <f>SUM(E46:E51)</f>
        <v>377441.53660000005</v>
      </c>
      <c r="F52" s="1864">
        <f>SUM(F46:F51)</f>
        <v>4021277.0527128004</v>
      </c>
      <c r="G52" s="1849">
        <f t="shared" ref="G52" si="32">SUM(G46:G51)</f>
        <v>1</v>
      </c>
      <c r="H52" s="1144">
        <f t="shared" si="31"/>
        <v>7.7238676330484805E-3</v>
      </c>
      <c r="I52" s="1159">
        <f t="shared" ref="I52" si="33">SUM(I46:I51)</f>
        <v>374548.57300000085</v>
      </c>
      <c r="J52" s="1160">
        <f t="shared" ref="J52" si="34">SUM(J46:J51)</f>
        <v>3995268.1472000019</v>
      </c>
      <c r="K52" s="1161">
        <f t="shared" ref="K52" si="35">SUM(K46:K51)</f>
        <v>1</v>
      </c>
      <c r="L52" s="356"/>
      <c r="M52" s="324"/>
      <c r="N52" s="324"/>
      <c r="O52" s="324"/>
      <c r="P52" s="324"/>
      <c r="Q52" s="324"/>
      <c r="R52" s="324"/>
      <c r="S52" s="324"/>
      <c r="T52" s="324"/>
      <c r="U52" s="324"/>
    </row>
    <row r="53" spans="1:21" ht="14.45" customHeight="1" x14ac:dyDescent="0.2">
      <c r="A53" s="707"/>
      <c r="B53" s="707"/>
      <c r="C53" s="360"/>
      <c r="D53" s="533"/>
      <c r="E53" s="534"/>
      <c r="F53" s="1865"/>
      <c r="G53" s="1850"/>
      <c r="H53" s="1140"/>
      <c r="I53" s="708"/>
      <c r="J53" s="1883"/>
      <c r="K53" s="1876"/>
      <c r="L53" s="385"/>
      <c r="M53" s="324"/>
      <c r="N53" s="324"/>
      <c r="O53" s="324"/>
      <c r="P53" s="324"/>
      <c r="Q53" s="324"/>
      <c r="R53" s="324"/>
      <c r="S53" s="324"/>
      <c r="T53" s="324"/>
      <c r="U53" s="324"/>
    </row>
    <row r="54" spans="1:21" ht="6" customHeight="1" x14ac:dyDescent="0.2">
      <c r="A54" s="341"/>
      <c r="B54" s="341"/>
      <c r="C54" s="334"/>
      <c r="D54" s="336"/>
      <c r="E54" s="336"/>
      <c r="F54" s="336"/>
      <c r="G54" s="336"/>
      <c r="H54" s="342"/>
      <c r="I54" s="709"/>
      <c r="J54" s="332"/>
      <c r="K54" s="343"/>
      <c r="M54" s="324"/>
      <c r="N54" s="324"/>
      <c r="O54" s="324"/>
      <c r="P54" s="324"/>
      <c r="Q54" s="324"/>
      <c r="R54" s="324"/>
      <c r="S54" s="324"/>
      <c r="T54" s="324"/>
      <c r="U54" s="324"/>
    </row>
    <row r="55" spans="1:21" ht="15" customHeight="1" x14ac:dyDescent="0.2">
      <c r="A55" s="2143" t="s">
        <v>708</v>
      </c>
      <c r="B55" s="2143"/>
      <c r="C55" s="2143"/>
      <c r="D55" s="2143"/>
      <c r="E55" s="2143"/>
      <c r="F55" s="2143"/>
      <c r="G55" s="2143"/>
      <c r="H55" s="2143"/>
      <c r="I55" s="2143"/>
      <c r="J55" s="2143"/>
      <c r="K55" s="2143"/>
    </row>
    <row r="56" spans="1:21" ht="15" customHeight="1" x14ac:dyDescent="0.2">
      <c r="A56" s="2143"/>
      <c r="B56" s="2143"/>
      <c r="C56" s="2143"/>
      <c r="D56" s="2143"/>
      <c r="E56" s="2143"/>
      <c r="F56" s="2143"/>
      <c r="G56" s="2143"/>
      <c r="H56" s="2143"/>
      <c r="I56" s="2143"/>
      <c r="J56" s="2143"/>
      <c r="K56" s="2143"/>
    </row>
    <row r="57" spans="1:21" ht="22.5" customHeight="1" x14ac:dyDescent="0.2">
      <c r="A57" s="2143"/>
      <c r="B57" s="2143"/>
      <c r="C57" s="2143"/>
      <c r="D57" s="2143"/>
      <c r="E57" s="2143"/>
      <c r="F57" s="2143"/>
      <c r="G57" s="2143"/>
      <c r="H57" s="2143"/>
      <c r="I57" s="2143"/>
      <c r="J57" s="2143"/>
      <c r="K57" s="2143"/>
    </row>
    <row r="58" spans="1:21" ht="15" customHeight="1" x14ac:dyDescent="0.2"/>
    <row r="59" spans="1:21" ht="15" customHeight="1" x14ac:dyDescent="0.2"/>
    <row r="60" spans="1:21" ht="15" customHeight="1" x14ac:dyDescent="0.2">
      <c r="A60" s="346"/>
    </row>
    <row r="61" spans="1:21" ht="15" customHeight="1" x14ac:dyDescent="0.2">
      <c r="A61" s="346"/>
    </row>
    <row r="62" spans="1:21" ht="15" customHeight="1" x14ac:dyDescent="0.2"/>
    <row r="63" spans="1:21" ht="15" customHeight="1" x14ac:dyDescent="0.2"/>
    <row r="64" spans="1:2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2">
    <mergeCell ref="A2:I2"/>
    <mergeCell ref="D4:K4"/>
    <mergeCell ref="J2:L2"/>
    <mergeCell ref="A36:B36"/>
    <mergeCell ref="H5:H8"/>
    <mergeCell ref="B7:C8"/>
    <mergeCell ref="E7:F7"/>
    <mergeCell ref="B42:C42"/>
    <mergeCell ref="B51:C51"/>
    <mergeCell ref="A55:K57"/>
    <mergeCell ref="E6:F6"/>
    <mergeCell ref="I6:J6"/>
    <mergeCell ref="D5:D8"/>
    <mergeCell ref="A45:B45"/>
    <mergeCell ref="E45:F45"/>
    <mergeCell ref="A9:B9"/>
    <mergeCell ref="A18:C18"/>
    <mergeCell ref="A27:B27"/>
    <mergeCell ref="I7:J7"/>
    <mergeCell ref="B15:C15"/>
    <mergeCell ref="B24:C24"/>
    <mergeCell ref="B33:C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topLeftCell="A4" zoomScaleNormal="100" zoomScaleSheetLayoutView="100" workbookViewId="0"/>
  </sheetViews>
  <sheetFormatPr defaultRowHeight="12.75" x14ac:dyDescent="0.25"/>
  <cols>
    <col min="1" max="1" width="10.7109375" style="14" customWidth="1"/>
    <col min="2" max="11" width="8.85546875" style="14" customWidth="1"/>
    <col min="12" max="12" width="1.7109375" style="14" customWidth="1"/>
    <col min="13" max="13" width="9.28515625" style="14" bestFit="1" customWidth="1"/>
    <col min="14" max="14" width="11.42578125" style="14" bestFit="1" customWidth="1"/>
    <col min="15" max="253" width="9.140625" style="14"/>
    <col min="254" max="266" width="10.7109375" style="14" customWidth="1"/>
    <col min="267" max="509" width="9.140625" style="14"/>
    <col min="510" max="522" width="10.7109375" style="14" customWidth="1"/>
    <col min="523" max="765" width="9.140625" style="14"/>
    <col min="766" max="778" width="10.7109375" style="14" customWidth="1"/>
    <col min="779" max="1021" width="9.140625" style="14"/>
    <col min="1022" max="1034" width="10.7109375" style="14" customWidth="1"/>
    <col min="1035" max="1277" width="9.140625" style="14"/>
    <col min="1278" max="1290" width="10.7109375" style="14" customWidth="1"/>
    <col min="1291" max="1533" width="9.140625" style="14"/>
    <col min="1534" max="1546" width="10.7109375" style="14" customWidth="1"/>
    <col min="1547" max="1789" width="9.140625" style="14"/>
    <col min="1790" max="1802" width="10.7109375" style="14" customWidth="1"/>
    <col min="1803" max="2045" width="9.140625" style="14"/>
    <col min="2046" max="2058" width="10.7109375" style="14" customWidth="1"/>
    <col min="2059" max="2301" width="9.140625" style="14"/>
    <col min="2302" max="2314" width="10.7109375" style="14" customWidth="1"/>
    <col min="2315" max="2557" width="9.140625" style="14"/>
    <col min="2558" max="2570" width="10.7109375" style="14" customWidth="1"/>
    <col min="2571" max="2813" width="9.140625" style="14"/>
    <col min="2814" max="2826" width="10.7109375" style="14" customWidth="1"/>
    <col min="2827" max="3069" width="9.140625" style="14"/>
    <col min="3070" max="3082" width="10.7109375" style="14" customWidth="1"/>
    <col min="3083" max="3325" width="9.140625" style="14"/>
    <col min="3326" max="3338" width="10.7109375" style="14" customWidth="1"/>
    <col min="3339" max="3581" width="9.140625" style="14"/>
    <col min="3582" max="3594" width="10.7109375" style="14" customWidth="1"/>
    <col min="3595" max="3837" width="9.140625" style="14"/>
    <col min="3838" max="3850" width="10.7109375" style="14" customWidth="1"/>
    <col min="3851" max="4093" width="9.140625" style="14"/>
    <col min="4094" max="4106" width="10.7109375" style="14" customWidth="1"/>
    <col min="4107" max="4349" width="9.140625" style="14"/>
    <col min="4350" max="4362" width="10.7109375" style="14" customWidth="1"/>
    <col min="4363" max="4605" width="9.140625" style="14"/>
    <col min="4606" max="4618" width="10.7109375" style="14" customWidth="1"/>
    <col min="4619" max="4861" width="9.140625" style="14"/>
    <col min="4862" max="4874" width="10.7109375" style="14" customWidth="1"/>
    <col min="4875" max="5117" width="9.140625" style="14"/>
    <col min="5118" max="5130" width="10.7109375" style="14" customWidth="1"/>
    <col min="5131" max="5373" width="9.140625" style="14"/>
    <col min="5374" max="5386" width="10.7109375" style="14" customWidth="1"/>
    <col min="5387" max="5629" width="9.140625" style="14"/>
    <col min="5630" max="5642" width="10.7109375" style="14" customWidth="1"/>
    <col min="5643" max="5885" width="9.140625" style="14"/>
    <col min="5886" max="5898" width="10.7109375" style="14" customWidth="1"/>
    <col min="5899" max="6141" width="9.140625" style="14"/>
    <col min="6142" max="6154" width="10.7109375" style="14" customWidth="1"/>
    <col min="6155" max="6397" width="9.140625" style="14"/>
    <col min="6398" max="6410" width="10.7109375" style="14" customWidth="1"/>
    <col min="6411" max="6653" width="9.140625" style="14"/>
    <col min="6654" max="6666" width="10.7109375" style="14" customWidth="1"/>
    <col min="6667" max="6909" width="9.140625" style="14"/>
    <col min="6910" max="6922" width="10.7109375" style="14" customWidth="1"/>
    <col min="6923" max="7165" width="9.140625" style="14"/>
    <col min="7166" max="7178" width="10.7109375" style="14" customWidth="1"/>
    <col min="7179" max="7421" width="9.140625" style="14"/>
    <col min="7422" max="7434" width="10.7109375" style="14" customWidth="1"/>
    <col min="7435" max="7677" width="9.140625" style="14"/>
    <col min="7678" max="7690" width="10.7109375" style="14" customWidth="1"/>
    <col min="7691" max="7933" width="9.140625" style="14"/>
    <col min="7934" max="7946" width="10.7109375" style="14" customWidth="1"/>
    <col min="7947" max="8189" width="9.140625" style="14"/>
    <col min="8190" max="8202" width="10.7109375" style="14" customWidth="1"/>
    <col min="8203" max="8445" width="9.140625" style="14"/>
    <col min="8446" max="8458" width="10.7109375" style="14" customWidth="1"/>
    <col min="8459" max="8701" width="9.140625" style="14"/>
    <col min="8702" max="8714" width="10.7109375" style="14" customWidth="1"/>
    <col min="8715" max="8957" width="9.140625" style="14"/>
    <col min="8958" max="8970" width="10.7109375" style="14" customWidth="1"/>
    <col min="8971" max="9213" width="9.140625" style="14"/>
    <col min="9214" max="9226" width="10.7109375" style="14" customWidth="1"/>
    <col min="9227" max="9469" width="9.140625" style="14"/>
    <col min="9470" max="9482" width="10.7109375" style="14" customWidth="1"/>
    <col min="9483" max="9725" width="9.140625" style="14"/>
    <col min="9726" max="9738" width="10.7109375" style="14" customWidth="1"/>
    <col min="9739" max="9981" width="9.140625" style="14"/>
    <col min="9982" max="9994" width="10.7109375" style="14" customWidth="1"/>
    <col min="9995" max="10237" width="9.140625" style="14"/>
    <col min="10238" max="10250" width="10.7109375" style="14" customWidth="1"/>
    <col min="10251" max="10493" width="9.140625" style="14"/>
    <col min="10494" max="10506" width="10.7109375" style="14" customWidth="1"/>
    <col min="10507" max="10749" width="9.140625" style="14"/>
    <col min="10750" max="10762" width="10.7109375" style="14" customWidth="1"/>
    <col min="10763" max="11005" width="9.140625" style="14"/>
    <col min="11006" max="11018" width="10.7109375" style="14" customWidth="1"/>
    <col min="11019" max="11261" width="9.140625" style="14"/>
    <col min="11262" max="11274" width="10.7109375" style="14" customWidth="1"/>
    <col min="11275" max="11517" width="9.140625" style="14"/>
    <col min="11518" max="11530" width="10.7109375" style="14" customWidth="1"/>
    <col min="11531" max="11773" width="9.140625" style="14"/>
    <col min="11774" max="11786" width="10.7109375" style="14" customWidth="1"/>
    <col min="11787" max="12029" width="9.140625" style="14"/>
    <col min="12030" max="12042" width="10.7109375" style="14" customWidth="1"/>
    <col min="12043" max="12285" width="9.140625" style="14"/>
    <col min="12286" max="12298" width="10.7109375" style="14" customWidth="1"/>
    <col min="12299" max="12541" width="9.140625" style="14"/>
    <col min="12542" max="12554" width="10.7109375" style="14" customWidth="1"/>
    <col min="12555" max="12797" width="9.140625" style="14"/>
    <col min="12798" max="12810" width="10.7109375" style="14" customWidth="1"/>
    <col min="12811" max="13053" width="9.140625" style="14"/>
    <col min="13054" max="13066" width="10.7109375" style="14" customWidth="1"/>
    <col min="13067" max="13309" width="9.140625" style="14"/>
    <col min="13310" max="13322" width="10.7109375" style="14" customWidth="1"/>
    <col min="13323" max="13565" width="9.140625" style="14"/>
    <col min="13566" max="13578" width="10.7109375" style="14" customWidth="1"/>
    <col min="13579" max="13821" width="9.140625" style="14"/>
    <col min="13822" max="13834" width="10.7109375" style="14" customWidth="1"/>
    <col min="13835" max="14077" width="9.140625" style="14"/>
    <col min="14078" max="14090" width="10.7109375" style="14" customWidth="1"/>
    <col min="14091" max="14333" width="9.140625" style="14"/>
    <col min="14334" max="14346" width="10.7109375" style="14" customWidth="1"/>
    <col min="14347" max="14589" width="9.140625" style="14"/>
    <col min="14590" max="14602" width="10.7109375" style="14" customWidth="1"/>
    <col min="14603" max="14845" width="9.140625" style="14"/>
    <col min="14846" max="14858" width="10.7109375" style="14" customWidth="1"/>
    <col min="14859" max="15101" width="9.140625" style="14"/>
    <col min="15102" max="15114" width="10.7109375" style="14" customWidth="1"/>
    <col min="15115" max="15357" width="9.140625" style="14"/>
    <col min="15358" max="15370" width="10.7109375" style="14" customWidth="1"/>
    <col min="15371" max="15613" width="9.140625" style="14"/>
    <col min="15614" max="15626" width="10.7109375" style="14" customWidth="1"/>
    <col min="15627" max="15869" width="9.140625" style="14"/>
    <col min="15870" max="15882" width="10.7109375" style="14" customWidth="1"/>
    <col min="15883" max="16125" width="9.140625" style="14"/>
    <col min="16126" max="16138" width="10.7109375" style="14" customWidth="1"/>
    <col min="16139" max="16384" width="9.140625" style="14"/>
  </cols>
  <sheetData>
    <row r="1" spans="1:16" ht="17.25" customHeight="1" x14ac:dyDescent="0.25">
      <c r="L1" s="271"/>
    </row>
    <row r="2" spans="1:16" ht="20.100000000000001" customHeight="1" thickBot="1" x14ac:dyDescent="0.3">
      <c r="A2" s="2031" t="s">
        <v>278</v>
      </c>
      <c r="B2" s="2031"/>
      <c r="C2" s="2031"/>
      <c r="D2" s="2031"/>
      <c r="E2" s="2031"/>
      <c r="F2" s="2031"/>
      <c r="G2" s="2031"/>
      <c r="H2" s="2031"/>
      <c r="I2" s="2031"/>
      <c r="J2" s="2045" t="s">
        <v>613</v>
      </c>
      <c r="K2" s="2045"/>
      <c r="L2" s="2045"/>
    </row>
    <row r="3" spans="1:16" ht="20.100000000000001" customHeight="1" x14ac:dyDescent="0.25">
      <c r="A3" s="2168"/>
      <c r="B3" s="2168"/>
      <c r="C3" s="2168"/>
      <c r="D3" s="2168"/>
      <c r="E3" s="2168"/>
      <c r="F3" s="2168"/>
      <c r="G3" s="2168"/>
      <c r="H3" s="2168"/>
      <c r="I3" s="2168"/>
      <c r="J3" s="17"/>
      <c r="K3" s="16"/>
    </row>
    <row r="4" spans="1:16" ht="17.25" customHeight="1" x14ac:dyDescent="0.25">
      <c r="A4" s="18"/>
      <c r="B4" s="1944" t="s">
        <v>435</v>
      </c>
      <c r="C4" s="1945"/>
      <c r="D4" s="1945"/>
      <c r="E4" s="1945"/>
      <c r="F4" s="1945"/>
      <c r="G4" s="1945"/>
      <c r="H4" s="1945"/>
      <c r="I4" s="1945"/>
      <c r="J4" s="1945"/>
      <c r="K4" s="1945"/>
    </row>
    <row r="5" spans="1:16" ht="29.25" customHeight="1" x14ac:dyDescent="0.25">
      <c r="A5" s="67"/>
      <c r="B5" s="2169" t="s">
        <v>580</v>
      </c>
      <c r="C5" s="2170"/>
      <c r="D5" s="2170"/>
      <c r="E5" s="2170"/>
      <c r="F5" s="2171"/>
      <c r="G5" s="2172" t="s">
        <v>3</v>
      </c>
      <c r="H5" s="2173"/>
      <c r="I5" s="2173"/>
      <c r="J5" s="2173"/>
      <c r="K5" s="2174"/>
      <c r="L5" s="19"/>
    </row>
    <row r="6" spans="1:16" ht="67.5" customHeight="1" x14ac:dyDescent="0.25">
      <c r="A6" s="21" t="str">
        <f>'12'!A7</f>
        <v>období</v>
      </c>
      <c r="B6" s="363" t="s">
        <v>351</v>
      </c>
      <c r="C6" s="364" t="s">
        <v>412</v>
      </c>
      <c r="D6" s="364" t="s">
        <v>352</v>
      </c>
      <c r="E6" s="364" t="s">
        <v>353</v>
      </c>
      <c r="F6" s="365" t="s">
        <v>354</v>
      </c>
      <c r="G6" s="364" t="s">
        <v>351</v>
      </c>
      <c r="H6" s="364" t="s">
        <v>412</v>
      </c>
      <c r="I6" s="364" t="s">
        <v>352</v>
      </c>
      <c r="J6" s="364" t="s">
        <v>353</v>
      </c>
      <c r="K6" s="365" t="s">
        <v>354</v>
      </c>
      <c r="L6" s="71"/>
    </row>
    <row r="7" spans="1:16" ht="12.95" customHeight="1" x14ac:dyDescent="0.25">
      <c r="A7" s="100" t="str">
        <f>'12'!A8</f>
        <v>leden</v>
      </c>
      <c r="B7" s="213">
        <v>189658.37310386632</v>
      </c>
      <c r="C7" s="272">
        <v>1151511.1639644031</v>
      </c>
      <c r="D7" s="214">
        <v>57824.794000000002</v>
      </c>
      <c r="E7" s="214">
        <v>56855.696000000011</v>
      </c>
      <c r="F7" s="366">
        <f>SUM(B7:E7)</f>
        <v>1455850.0270682694</v>
      </c>
      <c r="G7" s="214">
        <v>2019035.6886889194</v>
      </c>
      <c r="H7" s="214">
        <v>12300042.69094</v>
      </c>
      <c r="I7" s="214">
        <v>618578.81900000013</v>
      </c>
      <c r="J7" s="214">
        <v>605402.59640599997</v>
      </c>
      <c r="K7" s="366">
        <f>SUM(G7:J7)</f>
        <v>15543059.795034919</v>
      </c>
      <c r="L7" s="367"/>
      <c r="M7" s="212"/>
      <c r="N7" s="32"/>
      <c r="O7" s="32"/>
      <c r="P7" s="32"/>
    </row>
    <row r="8" spans="1:16" ht="12.95" customHeight="1" x14ac:dyDescent="0.25">
      <c r="A8" s="535" t="str">
        <f>'12'!A9</f>
        <v>únor</v>
      </c>
      <c r="B8" s="213">
        <v>124299.75690090729</v>
      </c>
      <c r="C8" s="214">
        <v>820341.97042164416</v>
      </c>
      <c r="D8" s="214">
        <v>39603.046000000002</v>
      </c>
      <c r="E8" s="214">
        <v>36928.843499999995</v>
      </c>
      <c r="F8" s="366">
        <f t="shared" ref="F8:F18" si="0">SUM(B8:E8)</f>
        <v>1021173.6168225514</v>
      </c>
      <c r="G8" s="214">
        <v>1323966.4837329241</v>
      </c>
      <c r="H8" s="214">
        <v>8756867.0840399992</v>
      </c>
      <c r="I8" s="214">
        <v>422614.41799999995</v>
      </c>
      <c r="J8" s="214">
        <v>393312.77866900002</v>
      </c>
      <c r="K8" s="366">
        <f>SUM(G8:J8)</f>
        <v>10896760.764441922</v>
      </c>
      <c r="L8" s="368"/>
      <c r="M8" s="38"/>
      <c r="N8" s="32"/>
      <c r="O8" s="32"/>
      <c r="P8" s="32"/>
    </row>
    <row r="9" spans="1:16" ht="12.95" customHeight="1" x14ac:dyDescent="0.25">
      <c r="A9" s="21" t="str">
        <f>'12'!A10</f>
        <v>březen</v>
      </c>
      <c r="B9" s="216">
        <v>92769.902999999991</v>
      </c>
      <c r="C9" s="217">
        <v>662219.89912329114</v>
      </c>
      <c r="D9" s="217">
        <v>32060.266000000003</v>
      </c>
      <c r="E9" s="217">
        <v>16575.419000000002</v>
      </c>
      <c r="F9" s="369">
        <f t="shared" si="0"/>
        <v>803625.48712329124</v>
      </c>
      <c r="G9" s="217">
        <v>989774.91221299989</v>
      </c>
      <c r="H9" s="217">
        <v>7069783.6499199998</v>
      </c>
      <c r="I9" s="217">
        <v>342144.60610249999</v>
      </c>
      <c r="J9" s="217">
        <v>176098.31773399995</v>
      </c>
      <c r="K9" s="369">
        <f t="shared" ref="K9:K18" si="1">SUM(G9:J9)</f>
        <v>8577801.4859694988</v>
      </c>
      <c r="L9" s="370"/>
      <c r="M9" s="218"/>
      <c r="N9" s="32"/>
      <c r="O9" s="32"/>
      <c r="P9" s="32"/>
    </row>
    <row r="10" spans="1:16" ht="12.95" customHeight="1" x14ac:dyDescent="0.25">
      <c r="A10" s="100" t="str">
        <f>'12'!A11</f>
        <v>duben</v>
      </c>
      <c r="B10" s="213">
        <v>75623.7</v>
      </c>
      <c r="C10" s="214">
        <v>549202.74123427097</v>
      </c>
      <c r="D10" s="214">
        <v>27581.419000000002</v>
      </c>
      <c r="E10" s="214">
        <v>9543.0499999999993</v>
      </c>
      <c r="F10" s="366">
        <f t="shared" si="0"/>
        <v>661950.91023427097</v>
      </c>
      <c r="G10" s="214">
        <v>807515.4</v>
      </c>
      <c r="H10" s="214">
        <v>5871301.5774999997</v>
      </c>
      <c r="I10" s="214">
        <v>294443.22500000003</v>
      </c>
      <c r="J10" s="214">
        <v>101727.93783900002</v>
      </c>
      <c r="K10" s="366">
        <f t="shared" si="1"/>
        <v>7074988.1403390002</v>
      </c>
      <c r="L10" s="368"/>
      <c r="M10" s="38"/>
      <c r="N10" s="32"/>
      <c r="O10" s="32"/>
      <c r="P10" s="32"/>
    </row>
    <row r="11" spans="1:16" ht="12.95" customHeight="1" x14ac:dyDescent="0.25">
      <c r="A11" s="535" t="str">
        <f>'12'!A12</f>
        <v>květen</v>
      </c>
      <c r="B11" s="213">
        <v>40381.800000000003</v>
      </c>
      <c r="C11" s="214">
        <v>362833.04369714978</v>
      </c>
      <c r="D11" s="214">
        <v>17395.819</v>
      </c>
      <c r="E11" s="214">
        <v>5135.2189999999991</v>
      </c>
      <c r="F11" s="366">
        <f t="shared" si="0"/>
        <v>425745.88169714977</v>
      </c>
      <c r="G11" s="214">
        <v>431482.39999999997</v>
      </c>
      <c r="H11" s="214">
        <v>3877796.4374000006</v>
      </c>
      <c r="I11" s="214">
        <v>185762.88099999999</v>
      </c>
      <c r="J11" s="214">
        <v>54621.363102000003</v>
      </c>
      <c r="K11" s="366">
        <f t="shared" si="1"/>
        <v>4549663.0815020008</v>
      </c>
      <c r="L11" s="368"/>
      <c r="M11" s="38"/>
      <c r="N11" s="32"/>
      <c r="O11" s="32"/>
      <c r="P11" s="32"/>
    </row>
    <row r="12" spans="1:16" ht="12.95" customHeight="1" x14ac:dyDescent="0.25">
      <c r="A12" s="21" t="str">
        <f>'12'!A13</f>
        <v>červen</v>
      </c>
      <c r="B12" s="216">
        <v>21458.573876923652</v>
      </c>
      <c r="C12" s="217">
        <v>269414.92744605104</v>
      </c>
      <c r="D12" s="217">
        <v>11444.666999999999</v>
      </c>
      <c r="E12" s="217">
        <v>38854.951999999997</v>
      </c>
      <c r="F12" s="369">
        <f t="shared" si="0"/>
        <v>341173.12032297469</v>
      </c>
      <c r="G12" s="217">
        <v>229237.42830000003</v>
      </c>
      <c r="H12" s="217">
        <v>2879973.3544000001</v>
      </c>
      <c r="I12" s="217">
        <v>122232.34000000001</v>
      </c>
      <c r="J12" s="217">
        <v>414856.14304200007</v>
      </c>
      <c r="K12" s="369">
        <f t="shared" si="1"/>
        <v>3646299.2657420002</v>
      </c>
      <c r="L12" s="368"/>
      <c r="M12" s="38"/>
      <c r="N12" s="32"/>
      <c r="O12" s="32"/>
      <c r="P12" s="32"/>
    </row>
    <row r="13" spans="1:16" ht="12.95" customHeight="1" x14ac:dyDescent="0.25">
      <c r="A13" s="100" t="str">
        <f>'12'!A14</f>
        <v>červenec</v>
      </c>
      <c r="B13" s="213">
        <v>21780.241642915287</v>
      </c>
      <c r="C13" s="214">
        <v>256816.92904281156</v>
      </c>
      <c r="D13" s="214">
        <v>11194.618</v>
      </c>
      <c r="E13" s="214">
        <v>57446.445999999989</v>
      </c>
      <c r="F13" s="366">
        <f t="shared" si="0"/>
        <v>347238.23468572687</v>
      </c>
      <c r="G13" s="214">
        <v>232402.78694599899</v>
      </c>
      <c r="H13" s="214">
        <v>2741605.5555000002</v>
      </c>
      <c r="I13" s="214">
        <v>119527.274</v>
      </c>
      <c r="J13" s="214">
        <v>612320.47678800009</v>
      </c>
      <c r="K13" s="366">
        <f t="shared" si="1"/>
        <v>3705856.0932339998</v>
      </c>
      <c r="L13" s="368"/>
      <c r="M13" s="38"/>
      <c r="N13" s="32"/>
      <c r="O13" s="32"/>
      <c r="P13" s="32"/>
    </row>
    <row r="14" spans="1:16" ht="12.95" customHeight="1" x14ac:dyDescent="0.25">
      <c r="A14" s="535" t="str">
        <f>'12'!A15</f>
        <v>srpen</v>
      </c>
      <c r="B14" s="213">
        <v>20920.320725427599</v>
      </c>
      <c r="C14" s="214">
        <v>257495.08045758418</v>
      </c>
      <c r="D14" s="214">
        <v>11044.471</v>
      </c>
      <c r="E14" s="214">
        <v>36292.9931</v>
      </c>
      <c r="F14" s="366">
        <f t="shared" si="0"/>
        <v>325752.86528301181</v>
      </c>
      <c r="G14" s="214">
        <v>222847.39472999988</v>
      </c>
      <c r="H14" s="214">
        <v>2743844.9523700005</v>
      </c>
      <c r="I14" s="214">
        <v>117838.78099999999</v>
      </c>
      <c r="J14" s="214">
        <v>386543.61898900004</v>
      </c>
      <c r="K14" s="366">
        <f t="shared" si="1"/>
        <v>3471074.7470890004</v>
      </c>
      <c r="L14" s="368"/>
      <c r="M14" s="38"/>
      <c r="N14" s="32"/>
      <c r="O14" s="32"/>
      <c r="P14" s="32"/>
    </row>
    <row r="15" spans="1:16" ht="12.95" customHeight="1" x14ac:dyDescent="0.25">
      <c r="A15" s="21" t="str">
        <f>'12'!A16</f>
        <v>září</v>
      </c>
      <c r="B15" s="216">
        <v>39366.726047373188</v>
      </c>
      <c r="C15" s="217">
        <v>375417.54902026302</v>
      </c>
      <c r="D15" s="217">
        <v>17240.458999999995</v>
      </c>
      <c r="E15" s="217">
        <v>28628.015999999996</v>
      </c>
      <c r="F15" s="369">
        <f t="shared" si="0"/>
        <v>460652.7500676362</v>
      </c>
      <c r="G15" s="217">
        <v>420176.87159703305</v>
      </c>
      <c r="H15" s="217">
        <v>4009712.9533699993</v>
      </c>
      <c r="I15" s="217">
        <v>184044.065</v>
      </c>
      <c r="J15" s="217">
        <v>305460.05115800002</v>
      </c>
      <c r="K15" s="369">
        <f t="shared" si="1"/>
        <v>4919393.9411250325</v>
      </c>
      <c r="L15" s="368"/>
      <c r="M15" s="38"/>
      <c r="N15" s="32"/>
      <c r="O15" s="32"/>
      <c r="P15" s="32"/>
    </row>
    <row r="16" spans="1:16" ht="12.95" customHeight="1" x14ac:dyDescent="0.25">
      <c r="A16" s="100" t="str">
        <f>'12'!A17</f>
        <v>říjen</v>
      </c>
      <c r="B16" s="213">
        <v>65538.372557279727</v>
      </c>
      <c r="C16" s="214">
        <v>541640.68493208103</v>
      </c>
      <c r="D16" s="214">
        <v>24839.344000000001</v>
      </c>
      <c r="E16" s="214">
        <v>25325.794999999995</v>
      </c>
      <c r="F16" s="366">
        <f t="shared" si="0"/>
        <v>657344.19648936088</v>
      </c>
      <c r="G16" s="214">
        <v>698031.0662250194</v>
      </c>
      <c r="H16" s="214">
        <v>5772118.4682700001</v>
      </c>
      <c r="I16" s="214">
        <v>264810.38847450004</v>
      </c>
      <c r="J16" s="214">
        <v>269434.6337528</v>
      </c>
      <c r="K16" s="366">
        <f t="shared" si="1"/>
        <v>7004394.5567223188</v>
      </c>
      <c r="L16" s="368"/>
      <c r="M16" s="38"/>
      <c r="N16" s="32"/>
      <c r="O16" s="32"/>
      <c r="P16" s="32"/>
    </row>
    <row r="17" spans="1:16" ht="12.95" customHeight="1" x14ac:dyDescent="0.25">
      <c r="A17" s="535" t="str">
        <f>'12'!A18</f>
        <v>listopad</v>
      </c>
      <c r="B17" s="213">
        <v>107387.12274690944</v>
      </c>
      <c r="C17" s="214">
        <v>759958.70937069959</v>
      </c>
      <c r="D17" s="214">
        <v>37433.11299999999</v>
      </c>
      <c r="E17" s="214">
        <v>42271.76200000001</v>
      </c>
      <c r="F17" s="366">
        <f t="shared" si="0"/>
        <v>947050.70711760898</v>
      </c>
      <c r="G17" s="214">
        <v>1143318.5183002208</v>
      </c>
      <c r="H17" s="214">
        <v>8102407.3572400007</v>
      </c>
      <c r="I17" s="214">
        <v>399108.06</v>
      </c>
      <c r="J17" s="214">
        <v>450317.9008200001</v>
      </c>
      <c r="K17" s="366">
        <f t="shared" si="1"/>
        <v>10095151.836360222</v>
      </c>
      <c r="L17" s="368"/>
      <c r="M17" s="38"/>
      <c r="N17" s="32"/>
      <c r="O17" s="32"/>
      <c r="P17" s="32"/>
    </row>
    <row r="18" spans="1:16" ht="12.95" customHeight="1" x14ac:dyDescent="0.25">
      <c r="A18" s="21" t="str">
        <f>'12'!A19</f>
        <v>prosinec</v>
      </c>
      <c r="B18" s="216">
        <v>134778.86109964072</v>
      </c>
      <c r="C18" s="217">
        <v>877845.00440742704</v>
      </c>
      <c r="D18" s="217">
        <v>43717.746000000006</v>
      </c>
      <c r="E18" s="217">
        <v>23583.345000000001</v>
      </c>
      <c r="F18" s="369">
        <f t="shared" si="0"/>
        <v>1079924.9565070677</v>
      </c>
      <c r="G18" s="217">
        <v>1434709.4161068841</v>
      </c>
      <c r="H18" s="217">
        <v>9359515.6619000006</v>
      </c>
      <c r="I18" s="217">
        <v>466371.70699999999</v>
      </c>
      <c r="J18" s="217">
        <v>251181.23441300006</v>
      </c>
      <c r="K18" s="369">
        <f t="shared" si="1"/>
        <v>11511778.019419884</v>
      </c>
      <c r="L18" s="229"/>
      <c r="M18" s="38"/>
      <c r="N18" s="32"/>
      <c r="O18" s="32"/>
      <c r="P18" s="32"/>
    </row>
    <row r="19" spans="1:16" ht="12.95" customHeight="1" x14ac:dyDescent="0.25">
      <c r="A19" s="100" t="str">
        <f>'12'!A20</f>
        <v>I. čtvrtletí</v>
      </c>
      <c r="B19" s="213">
        <f>SUM(B7:B9)</f>
        <v>406728.03300477361</v>
      </c>
      <c r="C19" s="272">
        <f>SUM(C7:C9)</f>
        <v>2634073.0335093383</v>
      </c>
      <c r="D19" s="272">
        <f t="shared" ref="D19:J19" si="2">SUM(D7:D9)</f>
        <v>129488.106</v>
      </c>
      <c r="E19" s="272">
        <f t="shared" si="2"/>
        <v>110359.95850000001</v>
      </c>
      <c r="F19" s="371">
        <f t="shared" si="2"/>
        <v>3280649.1310141124</v>
      </c>
      <c r="G19" s="272">
        <f t="shared" si="2"/>
        <v>4332777.0846348433</v>
      </c>
      <c r="H19" s="272">
        <f t="shared" si="2"/>
        <v>28126693.424900003</v>
      </c>
      <c r="I19" s="272">
        <f t="shared" si="2"/>
        <v>1383337.8431025001</v>
      </c>
      <c r="J19" s="272">
        <f t="shared" si="2"/>
        <v>1174813.6928089999</v>
      </c>
      <c r="K19" s="222">
        <f>SUM(K7:K9)</f>
        <v>35017622.045446336</v>
      </c>
      <c r="L19" s="19"/>
    </row>
    <row r="20" spans="1:16" ht="12.95" customHeight="1" x14ac:dyDescent="0.25">
      <c r="A20" s="535" t="str">
        <f>'12'!A21</f>
        <v>II. čtvrtletí</v>
      </c>
      <c r="B20" s="213">
        <f>SUM(B10:B12)</f>
        <v>137464.07387692365</v>
      </c>
      <c r="C20" s="272">
        <f>SUM(C10:C12)</f>
        <v>1181450.7123774718</v>
      </c>
      <c r="D20" s="272">
        <f t="shared" ref="D20:J20" si="3">SUM(D10:D12)</f>
        <v>56421.904999999999</v>
      </c>
      <c r="E20" s="272">
        <f t="shared" si="3"/>
        <v>53533.220999999998</v>
      </c>
      <c r="F20" s="371">
        <f t="shared" si="3"/>
        <v>1428869.9122543954</v>
      </c>
      <c r="G20" s="272">
        <f t="shared" si="3"/>
        <v>1468235.2283000001</v>
      </c>
      <c r="H20" s="272">
        <f t="shared" si="3"/>
        <v>12629071.3693</v>
      </c>
      <c r="I20" s="272">
        <f t="shared" si="3"/>
        <v>602438.446</v>
      </c>
      <c r="J20" s="272">
        <f t="shared" si="3"/>
        <v>571205.44398300012</v>
      </c>
      <c r="K20" s="222">
        <f>SUM(K10:K12)</f>
        <v>15270950.487583</v>
      </c>
      <c r="L20" s="19"/>
    </row>
    <row r="21" spans="1:16" ht="12.95" customHeight="1" x14ac:dyDescent="0.25">
      <c r="A21" s="535" t="str">
        <f>'12'!A22</f>
        <v>III. čtvrtletí</v>
      </c>
      <c r="B21" s="213">
        <f>SUM(B13:B15)</f>
        <v>82067.288415716073</v>
      </c>
      <c r="C21" s="272">
        <f>SUM(C13:C15)</f>
        <v>889729.55852065876</v>
      </c>
      <c r="D21" s="272">
        <f t="shared" ref="D21:J21" si="4">SUM(D13:D15)</f>
        <v>39479.547999999995</v>
      </c>
      <c r="E21" s="272">
        <f t="shared" si="4"/>
        <v>122367.45509999999</v>
      </c>
      <c r="F21" s="371">
        <f t="shared" si="4"/>
        <v>1133643.8500363748</v>
      </c>
      <c r="G21" s="272">
        <f t="shared" si="4"/>
        <v>875427.05327303195</v>
      </c>
      <c r="H21" s="272">
        <f t="shared" si="4"/>
        <v>9495163.461240001</v>
      </c>
      <c r="I21" s="272">
        <f t="shared" si="4"/>
        <v>421410.12</v>
      </c>
      <c r="J21" s="272">
        <f t="shared" si="4"/>
        <v>1304324.1469350001</v>
      </c>
      <c r="K21" s="222">
        <f>SUM(K13:K15)</f>
        <v>12096324.781448033</v>
      </c>
      <c r="L21" s="19"/>
    </row>
    <row r="22" spans="1:16" ht="12.95" customHeight="1" x14ac:dyDescent="0.25">
      <c r="A22" s="21" t="str">
        <f>'12'!A23</f>
        <v>IV. čtvrtletí</v>
      </c>
      <c r="B22" s="216">
        <f>SUM(B16:B18)</f>
        <v>307704.35640382988</v>
      </c>
      <c r="C22" s="226">
        <f>SUM(C16:C18)</f>
        <v>2179444.398710208</v>
      </c>
      <c r="D22" s="226">
        <f t="shared" ref="D22:J22" si="5">SUM(D16:D18)</f>
        <v>105990.20300000001</v>
      </c>
      <c r="E22" s="226">
        <f t="shared" si="5"/>
        <v>91180.902000000002</v>
      </c>
      <c r="F22" s="387">
        <f t="shared" si="5"/>
        <v>2684319.8601140375</v>
      </c>
      <c r="G22" s="226">
        <f t="shared" si="5"/>
        <v>3276059.000632124</v>
      </c>
      <c r="H22" s="226">
        <f t="shared" si="5"/>
        <v>23234041.487410001</v>
      </c>
      <c r="I22" s="226">
        <f t="shared" si="5"/>
        <v>1130290.1554745</v>
      </c>
      <c r="J22" s="226">
        <f t="shared" si="5"/>
        <v>970933.76898580021</v>
      </c>
      <c r="K22" s="227">
        <f>SUM(K16:K18)</f>
        <v>28611324.412502423</v>
      </c>
      <c r="L22" s="71"/>
    </row>
    <row r="23" spans="1:16" ht="12.95" customHeight="1" x14ac:dyDescent="0.25">
      <c r="A23" s="541" t="str">
        <f>'12'!A24</f>
        <v>I. pololetí</v>
      </c>
      <c r="B23" s="213">
        <f>SUM(B7:B12)</f>
        <v>544192.10688169731</v>
      </c>
      <c r="C23" s="272">
        <f>SUM(C7:C12)</f>
        <v>3815523.7458868101</v>
      </c>
      <c r="D23" s="272">
        <f t="shared" ref="D23:J23" si="6">SUM(D7:D12)</f>
        <v>185910.01099999997</v>
      </c>
      <c r="E23" s="272">
        <f t="shared" si="6"/>
        <v>163893.1795</v>
      </c>
      <c r="F23" s="371">
        <f t="shared" si="6"/>
        <v>4709519.0432685073</v>
      </c>
      <c r="G23" s="272">
        <f t="shared" si="6"/>
        <v>5801012.3129348438</v>
      </c>
      <c r="H23" s="272">
        <f t="shared" si="6"/>
        <v>40755764.794200003</v>
      </c>
      <c r="I23" s="272">
        <f t="shared" si="6"/>
        <v>1985776.2891025003</v>
      </c>
      <c r="J23" s="272">
        <f t="shared" si="6"/>
        <v>1746019.1367919999</v>
      </c>
      <c r="K23" s="222">
        <f>SUM(K7:K12)</f>
        <v>50288572.533029333</v>
      </c>
      <c r="L23" s="19"/>
    </row>
    <row r="24" spans="1:16" ht="12.95" customHeight="1" x14ac:dyDescent="0.25">
      <c r="A24" s="21" t="str">
        <f>'12'!A25</f>
        <v>II. pololetí</v>
      </c>
      <c r="B24" s="213">
        <f>SUM(B13:B18)</f>
        <v>389771.64481954597</v>
      </c>
      <c r="C24" s="272">
        <f>SUM(C13:C18)</f>
        <v>3069173.9572308669</v>
      </c>
      <c r="D24" s="272">
        <f t="shared" ref="D24:J24" si="7">SUM(D13:D18)</f>
        <v>145469.75099999999</v>
      </c>
      <c r="E24" s="272">
        <f t="shared" si="7"/>
        <v>213548.35709999999</v>
      </c>
      <c r="F24" s="371">
        <f t="shared" si="7"/>
        <v>3817963.7101504123</v>
      </c>
      <c r="G24" s="272">
        <f t="shared" si="7"/>
        <v>4151486.0539051564</v>
      </c>
      <c r="H24" s="272">
        <f t="shared" si="7"/>
        <v>32729204.948650002</v>
      </c>
      <c r="I24" s="272">
        <f t="shared" si="7"/>
        <v>1551700.2754744999</v>
      </c>
      <c r="J24" s="272">
        <f t="shared" si="7"/>
        <v>2275257.9159208005</v>
      </c>
      <c r="K24" s="222">
        <f>SUM(K13:K18)</f>
        <v>40707649.193950459</v>
      </c>
      <c r="L24" s="19"/>
    </row>
    <row r="25" spans="1:16" ht="12.95" customHeight="1" x14ac:dyDescent="0.25">
      <c r="A25" s="620" t="str">
        <f>'12'!A26</f>
        <v>rok</v>
      </c>
      <c r="B25" s="1370">
        <f>SUM(B7:B18)</f>
        <v>933963.75170124334</v>
      </c>
      <c r="C25" s="1371">
        <f>SUM(C7:C18)</f>
        <v>6884697.703117677</v>
      </c>
      <c r="D25" s="1371">
        <f t="shared" ref="D25:J25" si="8">SUM(D7:D18)</f>
        <v>331379.76199999993</v>
      </c>
      <c r="E25" s="1371">
        <f t="shared" si="8"/>
        <v>377441.53659999999</v>
      </c>
      <c r="F25" s="1372">
        <f t="shared" si="8"/>
        <v>8527482.7534189187</v>
      </c>
      <c r="G25" s="1168">
        <f t="shared" si="8"/>
        <v>9952498.3668399993</v>
      </c>
      <c r="H25" s="1168">
        <f t="shared" si="8"/>
        <v>73484969.742850006</v>
      </c>
      <c r="I25" s="1168">
        <f t="shared" si="8"/>
        <v>3537476.5645770002</v>
      </c>
      <c r="J25" s="1168">
        <f t="shared" si="8"/>
        <v>4021277.0527128009</v>
      </c>
      <c r="K25" s="1169">
        <f>SUM(K7:K18)</f>
        <v>90996221.726979777</v>
      </c>
      <c r="L25" s="266"/>
    </row>
    <row r="26" spans="1:16" ht="9.75" customHeight="1" x14ac:dyDescent="0.25">
      <c r="B26" s="1162"/>
      <c r="C26" s="54"/>
      <c r="D26" s="54"/>
      <c r="E26" s="54"/>
      <c r="F26" s="1105"/>
      <c r="G26" s="54"/>
      <c r="H26" s="54"/>
      <c r="I26" s="54"/>
      <c r="J26" s="54"/>
      <c r="K26" s="1061"/>
      <c r="L26" s="54"/>
    </row>
    <row r="27" spans="1:16" x14ac:dyDescent="0.25">
      <c r="A27" s="2167" t="s">
        <v>583</v>
      </c>
      <c r="B27" s="2167"/>
      <c r="C27" s="2167"/>
      <c r="D27" s="2167"/>
      <c r="E27" s="2167"/>
      <c r="F27" s="1182"/>
      <c r="G27" s="2167" t="s">
        <v>584</v>
      </c>
      <c r="H27" s="2167"/>
      <c r="I27" s="2167"/>
      <c r="J27" s="2167"/>
      <c r="K27" s="2167"/>
      <c r="L27" s="1182"/>
    </row>
    <row r="28" spans="1:16" ht="12" customHeight="1" x14ac:dyDescent="0.25">
      <c r="A28" s="2167"/>
      <c r="B28" s="2167"/>
      <c r="C28" s="2167"/>
      <c r="D28" s="2167"/>
      <c r="E28" s="2167"/>
      <c r="F28" s="1182"/>
      <c r="G28" s="2167"/>
      <c r="H28" s="2167"/>
      <c r="I28" s="2167"/>
      <c r="J28" s="2167"/>
      <c r="K28" s="2167"/>
      <c r="L28" s="1182"/>
    </row>
    <row r="29" spans="1:16" ht="12" customHeight="1" x14ac:dyDescent="0.25">
      <c r="E29" s="55"/>
      <c r="F29" s="55"/>
      <c r="G29" s="55"/>
      <c r="H29" s="55"/>
    </row>
    <row r="30" spans="1:16" ht="12" customHeight="1" x14ac:dyDescent="0.25">
      <c r="D30" s="14" t="str">
        <f>B6</f>
        <v xml:space="preserve"> PP Distribuce</v>
      </c>
      <c r="E30" s="55">
        <f>B25/1000</f>
        <v>933.96375170124338</v>
      </c>
      <c r="F30" s="55"/>
      <c r="G30" s="55"/>
    </row>
    <row r="31" spans="1:16" ht="12" customHeight="1" x14ac:dyDescent="0.25">
      <c r="D31" s="14" t="str">
        <f>C6</f>
        <v xml:space="preserve"> GasNet</v>
      </c>
      <c r="E31" s="55">
        <f>C25/1000</f>
        <v>6884.6977031176766</v>
      </c>
      <c r="F31" s="55"/>
      <c r="G31" s="55"/>
    </row>
    <row r="32" spans="1:16" ht="12" customHeight="1" x14ac:dyDescent="0.25">
      <c r="D32" s="14" t="str">
        <f>D6</f>
        <v xml:space="preserve"> E.ON Distribuce</v>
      </c>
      <c r="E32" s="55">
        <f>D25/1000</f>
        <v>331.37976199999991</v>
      </c>
      <c r="F32" s="55"/>
      <c r="G32" s="55"/>
    </row>
    <row r="33" spans="1:12" ht="12" customHeight="1" x14ac:dyDescent="0.25">
      <c r="D33" s="14" t="str">
        <f>E6</f>
        <v xml:space="preserve"> Ostatní společnosti</v>
      </c>
      <c r="E33" s="55">
        <f>E25/1000</f>
        <v>377.44153660000001</v>
      </c>
      <c r="F33" s="55"/>
      <c r="G33" s="55"/>
      <c r="H33" s="55"/>
    </row>
    <row r="34" spans="1:12" ht="12" customHeight="1" x14ac:dyDescent="0.25">
      <c r="E34" s="55">
        <f>SUM(E30:E33)</f>
        <v>8527.4827534189189</v>
      </c>
      <c r="F34" s="55"/>
      <c r="G34" s="55"/>
      <c r="H34" s="55"/>
    </row>
    <row r="35" spans="1:12" ht="12" customHeight="1" x14ac:dyDescent="0.25">
      <c r="E35" s="55"/>
      <c r="F35" s="55"/>
      <c r="G35" s="55"/>
      <c r="H35" s="55"/>
    </row>
    <row r="36" spans="1:12" ht="16.5" customHeight="1" x14ac:dyDescent="0.25">
      <c r="E36" s="55"/>
      <c r="F36" s="55"/>
      <c r="G36" s="55"/>
    </row>
    <row r="37" spans="1:12" ht="16.5" customHeight="1" x14ac:dyDescent="0.25"/>
    <row r="38" spans="1:12" ht="21.75" customHeight="1" x14ac:dyDescent="0.25"/>
    <row r="39" spans="1:12" ht="16.5" customHeight="1" x14ac:dyDescent="0.25">
      <c r="A39" s="1166"/>
      <c r="B39" s="2094" t="s">
        <v>581</v>
      </c>
      <c r="C39" s="2095"/>
      <c r="D39" s="2095"/>
      <c r="E39" s="2095"/>
      <c r="F39" s="2096"/>
      <c r="G39" s="2094" t="s">
        <v>582</v>
      </c>
      <c r="H39" s="2095"/>
      <c r="I39" s="2095"/>
      <c r="J39" s="2095"/>
      <c r="K39" s="2096"/>
      <c r="L39" s="1170"/>
    </row>
    <row r="40" spans="1:12" ht="67.5" customHeight="1" x14ac:dyDescent="0.25">
      <c r="A40" s="464" t="s">
        <v>25</v>
      </c>
      <c r="B40" s="1164" t="str">
        <f>B6</f>
        <v xml:space="preserve"> PP Distribuce</v>
      </c>
      <c r="C40" s="1163" t="str">
        <f t="shared" ref="C40:F40" si="9">C6</f>
        <v xml:space="preserve"> GasNet</v>
      </c>
      <c r="D40" s="1164" t="str">
        <f t="shared" si="9"/>
        <v xml:space="preserve"> E.ON Distribuce</v>
      </c>
      <c r="E40" s="1163" t="str">
        <f t="shared" si="9"/>
        <v xml:space="preserve"> Ostatní společnosti</v>
      </c>
      <c r="F40" s="1167" t="str">
        <f t="shared" si="9"/>
        <v xml:space="preserve"> Celkem ČR</v>
      </c>
      <c r="L40" s="1171"/>
    </row>
    <row r="41" spans="1:12" ht="12.95" customHeight="1" x14ac:dyDescent="0.25">
      <c r="A41" s="1165" t="s">
        <v>1</v>
      </c>
      <c r="B41" s="1172">
        <v>10.199999999999999</v>
      </c>
      <c r="C41" s="1175">
        <v>8.8000000000000007</v>
      </c>
      <c r="D41" s="1172">
        <v>8.5</v>
      </c>
      <c r="E41" s="1175">
        <v>8.8000000000000007</v>
      </c>
      <c r="F41" s="1176">
        <v>8.8000000000000007</v>
      </c>
      <c r="H41" s="437" t="str">
        <f>B40</f>
        <v xml:space="preserve"> PP Distribuce</v>
      </c>
      <c r="I41" s="611">
        <f>B41</f>
        <v>10.199999999999999</v>
      </c>
      <c r="L41" s="1171"/>
    </row>
    <row r="42" spans="1:12" ht="12.95" customHeight="1" x14ac:dyDescent="0.25">
      <c r="A42" s="1091" t="s">
        <v>228</v>
      </c>
      <c r="B42" s="1173">
        <v>28.2</v>
      </c>
      <c r="C42" s="85">
        <v>27.116666666666664</v>
      </c>
      <c r="D42" s="1173">
        <v>26.7</v>
      </c>
      <c r="E42" s="85">
        <v>27.2</v>
      </c>
      <c r="F42" s="1177">
        <v>27.2</v>
      </c>
      <c r="H42" s="437" t="str">
        <f>C40</f>
        <v xml:space="preserve"> GasNet</v>
      </c>
      <c r="I42" s="611">
        <f>C41</f>
        <v>8.8000000000000007</v>
      </c>
      <c r="L42" s="1171"/>
    </row>
    <row r="43" spans="1:12" ht="12.95" customHeight="1" x14ac:dyDescent="0.25">
      <c r="A43" s="1091" t="s">
        <v>229</v>
      </c>
      <c r="B43" s="1173">
        <v>-10.3</v>
      </c>
      <c r="C43" s="85">
        <v>-11.916666666666666</v>
      </c>
      <c r="D43" s="1173">
        <v>-12.7</v>
      </c>
      <c r="E43" s="85">
        <v>-11.8</v>
      </c>
      <c r="F43" s="1177">
        <v>-11.8</v>
      </c>
      <c r="H43" s="437" t="str">
        <f>D40</f>
        <v xml:space="preserve"> E.ON Distribuce</v>
      </c>
      <c r="I43" s="611">
        <f>D41</f>
        <v>8.5</v>
      </c>
      <c r="L43" s="1171"/>
    </row>
    <row r="44" spans="1:12" ht="12.95" customHeight="1" x14ac:dyDescent="0.25">
      <c r="A44" s="1091" t="s">
        <v>24</v>
      </c>
      <c r="B44" s="1173">
        <v>9.1</v>
      </c>
      <c r="C44" s="85">
        <v>8.1</v>
      </c>
      <c r="D44" s="1173">
        <v>7.5</v>
      </c>
      <c r="E44" s="85">
        <v>7.9387978142076365</v>
      </c>
      <c r="F44" s="1177">
        <v>7.9387978142076365</v>
      </c>
      <c r="H44" s="437" t="str">
        <f>E40</f>
        <v xml:space="preserve"> Ostatní společnosti</v>
      </c>
      <c r="I44" s="611">
        <f>E41</f>
        <v>8.8000000000000007</v>
      </c>
      <c r="L44" s="1171"/>
    </row>
    <row r="45" spans="1:12" ht="12.95" customHeight="1" x14ac:dyDescent="0.25">
      <c r="A45" s="1092" t="s">
        <v>23</v>
      </c>
      <c r="B45" s="1174">
        <f>B41-B44</f>
        <v>1.0999999999999996</v>
      </c>
      <c r="C45" s="1174">
        <f t="shared" ref="C45:F45" si="10">C41-C44</f>
        <v>0.70000000000000107</v>
      </c>
      <c r="D45" s="1174">
        <f t="shared" si="10"/>
        <v>1</v>
      </c>
      <c r="E45" s="1179">
        <f t="shared" si="10"/>
        <v>0.86120218579236418</v>
      </c>
      <c r="F45" s="1178">
        <f t="shared" si="10"/>
        <v>0.86120218579236418</v>
      </c>
      <c r="G45" s="22"/>
      <c r="H45" s="1180" t="str">
        <f>F40</f>
        <v xml:space="preserve"> Celkem ČR</v>
      </c>
      <c r="I45" s="1181">
        <f>F41</f>
        <v>8.8000000000000007</v>
      </c>
      <c r="J45" s="22"/>
      <c r="K45" s="22"/>
      <c r="L45" s="1170"/>
    </row>
    <row r="46" spans="1:12" ht="8.25" customHeight="1" x14ac:dyDescent="0.25">
      <c r="A46" s="1105"/>
      <c r="F46" s="1105"/>
      <c r="L46" s="1171"/>
    </row>
    <row r="48" spans="1:12" x14ac:dyDescent="0.25">
      <c r="G48" s="85"/>
      <c r="H48" s="85"/>
      <c r="I48" s="85"/>
      <c r="J48" s="85"/>
      <c r="K48" s="85"/>
    </row>
  </sheetData>
  <mergeCells count="10">
    <mergeCell ref="A2:I2"/>
    <mergeCell ref="J2:L2"/>
    <mergeCell ref="B39:F39"/>
    <mergeCell ref="G39:K39"/>
    <mergeCell ref="A27:E28"/>
    <mergeCell ref="G27:K28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view="pageBreakPreview" zoomScaleNormal="100" workbookViewId="0"/>
  </sheetViews>
  <sheetFormatPr defaultRowHeight="12.75" x14ac:dyDescent="0.2"/>
  <cols>
    <col min="1" max="1" width="21.7109375" style="305" customWidth="1"/>
    <col min="2" max="2" width="12.42578125" style="305" customWidth="1"/>
    <col min="3" max="14" width="8.7109375" style="305" customWidth="1"/>
    <col min="15" max="15" width="1.7109375" style="305" customWidth="1"/>
    <col min="16" max="16" width="10.140625" style="305" bestFit="1" customWidth="1"/>
    <col min="17" max="16384" width="9.140625" style="305"/>
  </cols>
  <sheetData>
    <row r="1" spans="1:18" ht="6.75" customHeight="1" x14ac:dyDescent="0.2"/>
    <row r="2" spans="1:18" ht="14.25" customHeight="1" x14ac:dyDescent="0.2"/>
    <row r="3" spans="1:18" ht="16.5" thickBot="1" x14ac:dyDescent="0.3">
      <c r="A3" s="1914" t="s">
        <v>379</v>
      </c>
      <c r="B3" s="1914"/>
      <c r="C3" s="1914"/>
      <c r="D3" s="1914"/>
      <c r="E3" s="1914"/>
      <c r="F3" s="1914"/>
      <c r="G3" s="1914"/>
      <c r="H3" s="1914"/>
      <c r="I3" s="1914"/>
      <c r="J3" s="1914"/>
      <c r="K3" s="1914"/>
      <c r="L3" s="896"/>
      <c r="M3" s="896"/>
      <c r="N3" s="2045" t="s">
        <v>614</v>
      </c>
      <c r="O3" s="2045"/>
    </row>
    <row r="4" spans="1:18" ht="13.5" customHeight="1" x14ac:dyDescent="0.2"/>
    <row r="5" spans="1:18" ht="14.25" customHeight="1" x14ac:dyDescent="0.2">
      <c r="C5" s="2194" t="s">
        <v>460</v>
      </c>
      <c r="D5" s="2195"/>
      <c r="E5" s="2195"/>
      <c r="F5" s="2195"/>
      <c r="G5" s="2195"/>
      <c r="H5" s="2195"/>
      <c r="I5" s="2195"/>
      <c r="J5" s="2195"/>
      <c r="K5" s="2195"/>
      <c r="L5" s="2195"/>
      <c r="M5" s="2195"/>
      <c r="N5" s="2196"/>
    </row>
    <row r="6" spans="1:18" ht="15" customHeight="1" x14ac:dyDescent="0.25">
      <c r="A6" s="2164" t="s">
        <v>464</v>
      </c>
      <c r="B6" s="2199"/>
      <c r="C6" s="2179" t="s">
        <v>279</v>
      </c>
      <c r="D6" s="2180"/>
      <c r="E6" s="2181"/>
      <c r="F6" s="2182" t="s">
        <v>280</v>
      </c>
      <c r="G6" s="2182"/>
      <c r="H6" s="2182"/>
      <c r="I6" s="2183" t="s">
        <v>281</v>
      </c>
      <c r="J6" s="2184"/>
      <c r="K6" s="2184"/>
      <c r="L6" s="2187" t="s">
        <v>8</v>
      </c>
      <c r="M6" s="2188"/>
      <c r="N6" s="2188"/>
      <c r="O6" s="385"/>
    </row>
    <row r="7" spans="1:18" ht="27.75" customHeight="1" x14ac:dyDescent="0.25">
      <c r="A7" s="2189" t="s">
        <v>461</v>
      </c>
      <c r="B7" s="2189"/>
      <c r="C7" s="895" t="s">
        <v>458</v>
      </c>
      <c r="D7" s="895" t="s">
        <v>465</v>
      </c>
      <c r="E7" s="918" t="s">
        <v>459</v>
      </c>
      <c r="F7" s="895" t="s">
        <v>458</v>
      </c>
      <c r="G7" s="895" t="s">
        <v>465</v>
      </c>
      <c r="H7" s="918" t="s">
        <v>459</v>
      </c>
      <c r="I7" s="895" t="s">
        <v>458</v>
      </c>
      <c r="J7" s="895" t="s">
        <v>465</v>
      </c>
      <c r="K7" s="918" t="s">
        <v>459</v>
      </c>
      <c r="L7" s="919" t="s">
        <v>458</v>
      </c>
      <c r="M7" s="895" t="s">
        <v>465</v>
      </c>
      <c r="N7" s="918" t="s">
        <v>459</v>
      </c>
      <c r="O7" s="354"/>
    </row>
    <row r="8" spans="1:18" ht="9.9499999999999993" customHeight="1" x14ac:dyDescent="0.25">
      <c r="A8" s="2190"/>
      <c r="B8" s="2190"/>
      <c r="C8" s="873"/>
      <c r="D8" s="873"/>
      <c r="E8" s="873"/>
      <c r="F8" s="873"/>
      <c r="G8" s="873"/>
      <c r="H8" s="873"/>
      <c r="I8" s="873"/>
      <c r="J8" s="873"/>
      <c r="K8" s="873"/>
      <c r="L8" s="873"/>
      <c r="M8" s="873"/>
      <c r="N8" s="873"/>
      <c r="O8" s="310"/>
    </row>
    <row r="9" spans="1:18" ht="12.95" customHeight="1" x14ac:dyDescent="0.2">
      <c r="A9" s="2191"/>
      <c r="B9" s="2191"/>
      <c r="C9" s="875"/>
      <c r="D9" s="876"/>
      <c r="E9" s="876"/>
      <c r="F9" s="875"/>
      <c r="G9" s="874"/>
      <c r="H9" s="874"/>
      <c r="I9" s="875"/>
      <c r="J9" s="874"/>
      <c r="K9" s="874"/>
      <c r="L9" s="909"/>
      <c r="M9" s="874"/>
      <c r="N9" s="874"/>
      <c r="O9" s="385"/>
    </row>
    <row r="10" spans="1:18" ht="12.95" customHeight="1" x14ac:dyDescent="0.2">
      <c r="A10" s="2197" t="s">
        <v>20</v>
      </c>
      <c r="B10" s="2198"/>
      <c r="C10" s="892">
        <v>372241.25587928446</v>
      </c>
      <c r="D10" s="892">
        <f>E10-C10</f>
        <v>79.336651207879186</v>
      </c>
      <c r="E10" s="892">
        <v>372320.59253049234</v>
      </c>
      <c r="F10" s="892">
        <v>2354893.7050604438</v>
      </c>
      <c r="G10" s="892">
        <f>H10-F10</f>
        <v>515736.76336076483</v>
      </c>
      <c r="H10" s="892">
        <v>2870630.4684212087</v>
      </c>
      <c r="I10" s="892">
        <v>965594.3246084383</v>
      </c>
      <c r="J10" s="892">
        <f>K10-I10</f>
        <v>242399.98156172957</v>
      </c>
      <c r="K10" s="899">
        <v>1207994.3061701679</v>
      </c>
      <c r="L10" s="912">
        <f>C10+F10+I10</f>
        <v>3692729.2855481664</v>
      </c>
      <c r="M10" s="892">
        <f>D10+G10+J10</f>
        <v>758216.08157370228</v>
      </c>
      <c r="N10" s="892">
        <f>E10+H10+K10</f>
        <v>4450945.3671218688</v>
      </c>
      <c r="O10" s="718"/>
      <c r="P10" s="373"/>
      <c r="Q10" s="324"/>
    </row>
    <row r="11" spans="1:18" ht="12.95" customHeight="1" x14ac:dyDescent="0.2">
      <c r="A11" s="2192" t="s">
        <v>398</v>
      </c>
      <c r="B11" s="2193"/>
      <c r="C11" s="374">
        <v>11277034.666199999</v>
      </c>
      <c r="D11" s="902">
        <f t="shared" ref="D11:D13" si="0">E11-C11</f>
        <v>0</v>
      </c>
      <c r="E11" s="374">
        <v>11277034.666199999</v>
      </c>
      <c r="F11" s="374">
        <v>33506943.181899995</v>
      </c>
      <c r="G11" s="902">
        <f t="shared" ref="G11:G13" si="1">H11-F11</f>
        <v>7569618.3315999955</v>
      </c>
      <c r="H11" s="374">
        <v>41076561.51349999</v>
      </c>
      <c r="I11" s="374">
        <v>9084453.5929999966</v>
      </c>
      <c r="J11" s="902">
        <f t="shared" ref="J11:J13" si="2">K11-I11</f>
        <v>3522162.1469000038</v>
      </c>
      <c r="K11" s="894">
        <v>12606615.7399</v>
      </c>
      <c r="L11" s="920">
        <f t="shared" ref="L11:M13" si="3">C11+F11+I11</f>
        <v>53868431.441099986</v>
      </c>
      <c r="M11" s="902">
        <f t="shared" si="3"/>
        <v>11091780.478499999</v>
      </c>
      <c r="N11" s="902">
        <f t="shared" ref="N11:N13" si="4">E11+H11+K11</f>
        <v>64960211.919599988</v>
      </c>
      <c r="O11" s="718"/>
      <c r="P11" s="373"/>
      <c r="Q11" s="324"/>
      <c r="R11" s="324"/>
    </row>
    <row r="12" spans="1:18" ht="12.95" customHeight="1" x14ac:dyDescent="0.2">
      <c r="A12" s="2192" t="s">
        <v>21</v>
      </c>
      <c r="B12" s="2193"/>
      <c r="C12" s="901">
        <v>1221272.07</v>
      </c>
      <c r="D12" s="902">
        <f t="shared" si="0"/>
        <v>0</v>
      </c>
      <c r="E12" s="901">
        <v>1221272.07</v>
      </c>
      <c r="F12" s="901">
        <v>2391171</v>
      </c>
      <c r="G12" s="902">
        <f t="shared" si="1"/>
        <v>587909</v>
      </c>
      <c r="H12" s="901">
        <v>2979080</v>
      </c>
      <c r="I12" s="901">
        <v>279424</v>
      </c>
      <c r="J12" s="902">
        <f t="shared" si="2"/>
        <v>114778</v>
      </c>
      <c r="K12" s="907">
        <v>394202</v>
      </c>
      <c r="L12" s="921">
        <f t="shared" si="3"/>
        <v>3891867.0700000003</v>
      </c>
      <c r="M12" s="383">
        <f t="shared" si="3"/>
        <v>702687</v>
      </c>
      <c r="N12" s="383">
        <f t="shared" si="4"/>
        <v>4594554.07</v>
      </c>
      <c r="O12" s="386"/>
      <c r="P12" s="373"/>
      <c r="Q12" s="324"/>
    </row>
    <row r="13" spans="1:18" ht="12.95" customHeight="1" x14ac:dyDescent="0.2">
      <c r="B13" s="1664" t="s">
        <v>8</v>
      </c>
      <c r="C13" s="893">
        <f>SUM(C10:C12)</f>
        <v>12870547.992079284</v>
      </c>
      <c r="D13" s="893">
        <f t="shared" si="0"/>
        <v>79.336651207879186</v>
      </c>
      <c r="E13" s="893">
        <f t="shared" ref="E13:K13" si="5">SUM(E10:E12)</f>
        <v>12870627.328730492</v>
      </c>
      <c r="F13" s="893">
        <f t="shared" si="5"/>
        <v>38253007.886960439</v>
      </c>
      <c r="G13" s="893">
        <f t="shared" si="1"/>
        <v>8673264.0949607566</v>
      </c>
      <c r="H13" s="893">
        <f t="shared" si="5"/>
        <v>46926271.981921196</v>
      </c>
      <c r="I13" s="893">
        <f t="shared" si="5"/>
        <v>10329471.917608434</v>
      </c>
      <c r="J13" s="893">
        <f t="shared" si="2"/>
        <v>3879340.1284617335</v>
      </c>
      <c r="K13" s="893">
        <f t="shared" si="5"/>
        <v>14208812.046070168</v>
      </c>
      <c r="L13" s="922">
        <f t="shared" si="3"/>
        <v>61453027.796648152</v>
      </c>
      <c r="M13" s="893">
        <f t="shared" si="3"/>
        <v>12552683.560073698</v>
      </c>
      <c r="N13" s="893">
        <f t="shared" si="4"/>
        <v>74005711.356721863</v>
      </c>
      <c r="O13" s="386"/>
      <c r="P13" s="373"/>
      <c r="Q13" s="324"/>
    </row>
    <row r="14" spans="1:18" ht="12.95" customHeight="1" x14ac:dyDescent="0.2">
      <c r="A14" s="898"/>
      <c r="B14" s="898"/>
      <c r="C14" s="899"/>
      <c r="D14" s="897"/>
      <c r="E14" s="897"/>
      <c r="F14" s="375"/>
      <c r="G14" s="897"/>
      <c r="H14" s="897"/>
      <c r="I14" s="375"/>
      <c r="J14" s="897"/>
      <c r="K14" s="897"/>
      <c r="L14" s="912"/>
      <c r="M14" s="897"/>
      <c r="N14" s="897"/>
      <c r="O14" s="384"/>
      <c r="P14" s="373"/>
      <c r="Q14" s="324"/>
    </row>
    <row r="15" spans="1:18" ht="12.95" customHeight="1" x14ac:dyDescent="0.2">
      <c r="A15" s="2185" t="s">
        <v>462</v>
      </c>
      <c r="B15" s="2185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346"/>
      <c r="O15" s="718"/>
      <c r="P15" s="373"/>
      <c r="Q15" s="324"/>
    </row>
    <row r="16" spans="1:18" ht="12.95" customHeight="1" x14ac:dyDescent="0.2">
      <c r="A16" s="2186"/>
      <c r="B16" s="2186"/>
      <c r="C16" s="904"/>
      <c r="D16" s="341"/>
      <c r="E16" s="341"/>
      <c r="F16" s="904"/>
      <c r="G16" s="341"/>
      <c r="H16" s="341"/>
      <c r="I16" s="904"/>
      <c r="J16" s="341"/>
      <c r="K16" s="341"/>
      <c r="L16" s="913"/>
      <c r="M16" s="341"/>
      <c r="N16" s="352"/>
      <c r="O16" s="384"/>
      <c r="P16" s="373"/>
      <c r="Q16" s="324"/>
    </row>
    <row r="17" spans="1:19" ht="12.95" customHeight="1" x14ac:dyDescent="0.2">
      <c r="A17" s="930"/>
      <c r="B17" s="870" t="s">
        <v>8</v>
      </c>
      <c r="C17" s="893">
        <v>29741.4</v>
      </c>
      <c r="D17" s="893">
        <f>E17-C17</f>
        <v>1955</v>
      </c>
      <c r="E17" s="893">
        <v>31696.400000000001</v>
      </c>
      <c r="F17" s="893">
        <v>598127.77</v>
      </c>
      <c r="G17" s="893">
        <f>H17-F17</f>
        <v>53573.899999999907</v>
      </c>
      <c r="H17" s="893">
        <v>651701.66999999993</v>
      </c>
      <c r="I17" s="893">
        <v>34795.339999999997</v>
      </c>
      <c r="J17" s="893">
        <f>K17-I17</f>
        <v>1243.4000000000015</v>
      </c>
      <c r="K17" s="908">
        <v>36038.74</v>
      </c>
      <c r="L17" s="922">
        <f>C17+F17+I17</f>
        <v>662664.51</v>
      </c>
      <c r="M17" s="893">
        <f t="shared" ref="M17" si="6">D17+G17+J17</f>
        <v>56772.299999999908</v>
      </c>
      <c r="N17" s="893">
        <f t="shared" ref="N17" si="7">E17+H17+K17</f>
        <v>719436.80999999994</v>
      </c>
      <c r="O17" s="903"/>
      <c r="P17" s="373"/>
      <c r="Q17" s="324"/>
    </row>
    <row r="18" spans="1:19" ht="12.95" customHeight="1" x14ac:dyDescent="0.2">
      <c r="A18" s="2185" t="s">
        <v>68</v>
      </c>
      <c r="B18" s="2185"/>
      <c r="C18" s="905"/>
      <c r="D18" s="299"/>
      <c r="E18" s="299"/>
      <c r="F18" s="905"/>
      <c r="G18" s="299"/>
      <c r="H18" s="299"/>
      <c r="I18" s="905"/>
      <c r="J18" s="299"/>
      <c r="K18" s="299"/>
      <c r="L18" s="914"/>
      <c r="M18" s="299"/>
      <c r="N18" s="346"/>
      <c r="O18" s="384"/>
      <c r="P18" s="373"/>
      <c r="Q18" s="324"/>
    </row>
    <row r="19" spans="1:19" ht="12.95" customHeight="1" x14ac:dyDescent="0.2">
      <c r="A19" s="2185"/>
      <c r="B19" s="2185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346"/>
      <c r="O19" s="718"/>
      <c r="P19" s="373"/>
      <c r="Q19" s="324"/>
    </row>
    <row r="20" spans="1:19" ht="12.95" customHeight="1" x14ac:dyDescent="0.2">
      <c r="A20" s="2186"/>
      <c r="B20" s="2186"/>
      <c r="C20" s="906"/>
      <c r="D20" s="341"/>
      <c r="E20" s="341"/>
      <c r="F20" s="906"/>
      <c r="G20" s="341"/>
      <c r="H20" s="341"/>
      <c r="I20" s="906"/>
      <c r="J20" s="341"/>
      <c r="K20" s="341"/>
      <c r="L20" s="915"/>
      <c r="M20" s="341"/>
      <c r="N20" s="352"/>
      <c r="O20" s="384"/>
      <c r="P20" s="373"/>
      <c r="Q20" s="324"/>
    </row>
    <row r="21" spans="1:19" ht="12.95" customHeight="1" x14ac:dyDescent="0.2">
      <c r="B21" s="872" t="s">
        <v>41</v>
      </c>
      <c r="C21" s="893">
        <v>3822116</v>
      </c>
      <c r="D21" s="893">
        <v>0</v>
      </c>
      <c r="E21" s="893">
        <v>3822116</v>
      </c>
      <c r="F21" s="893">
        <v>0</v>
      </c>
      <c r="G21" s="893">
        <v>0</v>
      </c>
      <c r="H21" s="893">
        <v>0</v>
      </c>
      <c r="I21" s="893">
        <v>0</v>
      </c>
      <c r="J21" s="908">
        <v>0</v>
      </c>
      <c r="K21" s="908">
        <v>0</v>
      </c>
      <c r="L21" s="922">
        <f t="shared" ref="L21:M21" si="8">C21+F21+I21</f>
        <v>3822116</v>
      </c>
      <c r="M21" s="893">
        <f t="shared" si="8"/>
        <v>0</v>
      </c>
      <c r="N21" s="893">
        <f t="shared" ref="N21" si="9">E21+H21+K21</f>
        <v>3822116</v>
      </c>
      <c r="O21" s="903"/>
      <c r="P21" s="373"/>
      <c r="Q21" s="324"/>
    </row>
    <row r="22" spans="1:19" ht="12.95" customHeight="1" x14ac:dyDescent="0.2">
      <c r="A22" s="871"/>
      <c r="B22" s="900"/>
      <c r="C22" s="894"/>
      <c r="D22" s="900"/>
      <c r="E22" s="900"/>
      <c r="F22" s="894"/>
      <c r="G22" s="900"/>
      <c r="H22" s="900"/>
      <c r="I22" s="894"/>
      <c r="J22" s="900"/>
      <c r="K22" s="900"/>
      <c r="L22" s="916"/>
      <c r="M22" s="900"/>
      <c r="N22" s="897"/>
      <c r="O22" s="384"/>
      <c r="P22" s="373"/>
      <c r="Q22" s="324"/>
    </row>
    <row r="23" spans="1:19" ht="12.95" customHeight="1" x14ac:dyDescent="0.2">
      <c r="A23" s="2185" t="s">
        <v>18</v>
      </c>
      <c r="B23" s="2185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346"/>
      <c r="O23" s="718"/>
      <c r="P23" s="373"/>
      <c r="Q23" s="324"/>
    </row>
    <row r="24" spans="1:19" ht="12.95" customHeight="1" x14ac:dyDescent="0.2">
      <c r="A24" s="2186"/>
      <c r="B24" s="2186"/>
      <c r="C24" s="906"/>
      <c r="D24" s="341"/>
      <c r="E24" s="341"/>
      <c r="F24" s="906"/>
      <c r="G24" s="341"/>
      <c r="H24" s="341"/>
      <c r="I24" s="906"/>
      <c r="J24" s="341"/>
      <c r="K24" s="341"/>
      <c r="L24" s="915"/>
      <c r="M24" s="341"/>
      <c r="N24" s="352"/>
      <c r="O24" s="386"/>
      <c r="P24" s="373"/>
      <c r="Q24" s="324"/>
    </row>
    <row r="25" spans="1:19" ht="12.95" customHeight="1" x14ac:dyDescent="0.2">
      <c r="A25" s="2177" t="s">
        <v>467</v>
      </c>
      <c r="B25" s="2178"/>
      <c r="C25" s="892">
        <f>C13+C17</f>
        <v>12900289.392079284</v>
      </c>
      <c r="D25" s="892">
        <f t="shared" ref="D25:N25" si="10">D13+D17</f>
        <v>2034.3366512078792</v>
      </c>
      <c r="E25" s="892">
        <f t="shared" si="10"/>
        <v>12902323.728730492</v>
      </c>
      <c r="F25" s="892">
        <f t="shared" si="10"/>
        <v>38851135.656960443</v>
      </c>
      <c r="G25" s="892">
        <f t="shared" si="10"/>
        <v>8726837.994960757</v>
      </c>
      <c r="H25" s="892">
        <f t="shared" si="10"/>
        <v>47577973.651921198</v>
      </c>
      <c r="I25" s="892">
        <f t="shared" si="10"/>
        <v>10364267.257608434</v>
      </c>
      <c r="J25" s="892">
        <f t="shared" si="10"/>
        <v>3880583.5284617334</v>
      </c>
      <c r="K25" s="899">
        <f t="shared" si="10"/>
        <v>14244850.786070168</v>
      </c>
      <c r="L25" s="910">
        <f t="shared" si="10"/>
        <v>62115692.30664815</v>
      </c>
      <c r="M25" s="892">
        <f t="shared" si="10"/>
        <v>12609455.860073699</v>
      </c>
      <c r="N25" s="892">
        <f t="shared" si="10"/>
        <v>74725148.166721866</v>
      </c>
      <c r="O25" s="384"/>
      <c r="P25" s="373"/>
      <c r="Q25" s="324"/>
      <c r="R25" s="324"/>
      <c r="S25" s="324"/>
    </row>
    <row r="26" spans="1:19" ht="12.95" customHeight="1" x14ac:dyDescent="0.2">
      <c r="A26" s="2175" t="s">
        <v>466</v>
      </c>
      <c r="B26" s="2176"/>
      <c r="C26" s="902">
        <f>C13+C21</f>
        <v>16692663.992079284</v>
      </c>
      <c r="D26" s="902">
        <f t="shared" ref="D26:N26" si="11">D13+D21</f>
        <v>79.336651207879186</v>
      </c>
      <c r="E26" s="902">
        <f t="shared" si="11"/>
        <v>16692743.328730492</v>
      </c>
      <c r="F26" s="902">
        <f t="shared" si="11"/>
        <v>38253007.886960439</v>
      </c>
      <c r="G26" s="902">
        <f t="shared" si="11"/>
        <v>8673264.0949607566</v>
      </c>
      <c r="H26" s="902">
        <f t="shared" si="11"/>
        <v>46926271.981921196</v>
      </c>
      <c r="I26" s="902">
        <f t="shared" si="11"/>
        <v>10329471.917608434</v>
      </c>
      <c r="J26" s="902">
        <f t="shared" si="11"/>
        <v>3879340.1284617335</v>
      </c>
      <c r="K26" s="375">
        <f t="shared" si="11"/>
        <v>14208812.046070168</v>
      </c>
      <c r="L26" s="911">
        <f t="shared" si="11"/>
        <v>65275143.796648152</v>
      </c>
      <c r="M26" s="902">
        <f t="shared" si="11"/>
        <v>12552683.560073698</v>
      </c>
      <c r="N26" s="902">
        <f t="shared" si="11"/>
        <v>77827827.356721863</v>
      </c>
      <c r="O26" s="384"/>
      <c r="P26" s="373"/>
      <c r="Q26" s="324"/>
      <c r="R26" s="324"/>
      <c r="S26" s="324"/>
    </row>
    <row r="27" spans="1:19" ht="12.95" customHeight="1" x14ac:dyDescent="0.2">
      <c r="B27" s="1664" t="s">
        <v>463</v>
      </c>
      <c r="C27" s="924">
        <f>C13+C17+C21</f>
        <v>16722405.392079284</v>
      </c>
      <c r="D27" s="924">
        <f t="shared" ref="D27:N27" si="12">D13+D17+D21</f>
        <v>2034.3366512078792</v>
      </c>
      <c r="E27" s="924">
        <f t="shared" si="12"/>
        <v>16724439.728730492</v>
      </c>
      <c r="F27" s="925">
        <f t="shared" si="12"/>
        <v>38851135.656960443</v>
      </c>
      <c r="G27" s="925">
        <f t="shared" si="12"/>
        <v>8726837.994960757</v>
      </c>
      <c r="H27" s="925">
        <f t="shared" si="12"/>
        <v>47577973.651921198</v>
      </c>
      <c r="I27" s="926">
        <f t="shared" si="12"/>
        <v>10364267.257608434</v>
      </c>
      <c r="J27" s="926">
        <f t="shared" si="12"/>
        <v>3880583.5284617334</v>
      </c>
      <c r="K27" s="927">
        <f t="shared" si="12"/>
        <v>14244850.786070168</v>
      </c>
      <c r="L27" s="928">
        <f t="shared" si="12"/>
        <v>65937808.30664815</v>
      </c>
      <c r="M27" s="929">
        <f t="shared" si="12"/>
        <v>12609455.860073699</v>
      </c>
      <c r="N27" s="929">
        <f t="shared" si="12"/>
        <v>78547264.166721866</v>
      </c>
      <c r="O27" s="386"/>
      <c r="P27" s="373"/>
      <c r="Q27" s="324"/>
      <c r="R27" s="324"/>
      <c r="S27" s="324"/>
    </row>
    <row r="28" spans="1:19" ht="5.0999999999999996" customHeight="1" x14ac:dyDescent="0.2">
      <c r="B28" s="310"/>
      <c r="C28" s="356"/>
      <c r="D28" s="310"/>
      <c r="F28" s="356"/>
      <c r="G28" s="310"/>
      <c r="I28" s="356"/>
      <c r="J28" s="310"/>
      <c r="L28" s="917"/>
      <c r="M28" s="310"/>
      <c r="N28" s="310"/>
      <c r="O28" s="384"/>
      <c r="P28" s="373"/>
      <c r="Q28" s="324"/>
      <c r="R28" s="324"/>
      <c r="S28" s="324"/>
    </row>
    <row r="29" spans="1:19" x14ac:dyDescent="0.2">
      <c r="K29" s="310"/>
      <c r="L29" s="310"/>
      <c r="M29" s="310"/>
      <c r="Q29" s="324"/>
      <c r="R29" s="324"/>
      <c r="S29" s="324"/>
    </row>
    <row r="34" spans="1:14" ht="13.5" x14ac:dyDescent="0.25">
      <c r="B34" s="357"/>
      <c r="C34" s="357" t="str">
        <f>C6</f>
        <v xml:space="preserve">VTL </v>
      </c>
      <c r="D34" s="357" t="str">
        <f>F6</f>
        <v xml:space="preserve">STL </v>
      </c>
      <c r="E34" s="357" t="str">
        <f>I6</f>
        <v xml:space="preserve">NTL </v>
      </c>
      <c r="G34" s="357"/>
      <c r="H34" s="357"/>
      <c r="J34" s="357"/>
      <c r="K34" s="357"/>
      <c r="L34" s="357"/>
      <c r="M34" s="357"/>
    </row>
    <row r="35" spans="1:14" ht="13.5" x14ac:dyDescent="0.25">
      <c r="A35" s="377"/>
      <c r="B35" s="378" t="str">
        <f>A10</f>
        <v>Pražská plynárenská Distribuce, a.s.</v>
      </c>
      <c r="C35" s="378">
        <f>E10/1000</f>
        <v>372.32059253049232</v>
      </c>
      <c r="D35" s="378">
        <f>H10/1000</f>
        <v>2870.6304684212087</v>
      </c>
      <c r="E35" s="378">
        <f>K10/1000</f>
        <v>1207.9943061701679</v>
      </c>
      <c r="F35" s="923"/>
      <c r="G35" s="378"/>
      <c r="H35" s="377" t="str">
        <f>C34</f>
        <v xml:space="preserve">VTL </v>
      </c>
      <c r="I35" s="377" t="str">
        <f>D34</f>
        <v xml:space="preserve">STL </v>
      </c>
      <c r="J35" s="377" t="str">
        <f>E34</f>
        <v xml:space="preserve">NTL </v>
      </c>
      <c r="K35" s="378" t="s">
        <v>8</v>
      </c>
      <c r="L35" s="378"/>
      <c r="M35" s="378"/>
      <c r="N35" s="333"/>
    </row>
    <row r="36" spans="1:14" ht="13.5" x14ac:dyDescent="0.25">
      <c r="A36" s="377"/>
      <c r="B36" s="378" t="str">
        <f>A11</f>
        <v>GasNet, s.r.o.</v>
      </c>
      <c r="C36" s="378">
        <f t="shared" ref="C36:C37" si="13">E11/1000</f>
        <v>11277.034666199999</v>
      </c>
      <c r="D36" s="378">
        <f t="shared" ref="D36:D37" si="14">H11/1000</f>
        <v>41076.56151349999</v>
      </c>
      <c r="E36" s="378">
        <f t="shared" ref="E36:E37" si="15">K11/1000</f>
        <v>12606.6157399</v>
      </c>
      <c r="F36" s="923"/>
      <c r="G36" s="378"/>
      <c r="H36" s="380">
        <f>C40</f>
        <v>16724.439728730489</v>
      </c>
      <c r="I36" s="380">
        <f>D40</f>
        <v>47577.973651921202</v>
      </c>
      <c r="J36" s="380">
        <f>E40</f>
        <v>14244.850786070167</v>
      </c>
      <c r="K36" s="378">
        <f>SUM(H36:J36)</f>
        <v>78547.264166721856</v>
      </c>
      <c r="L36" s="378"/>
      <c r="M36" s="378"/>
      <c r="N36" s="333"/>
    </row>
    <row r="37" spans="1:14" ht="13.5" x14ac:dyDescent="0.25">
      <c r="A37" s="377"/>
      <c r="B37" s="378" t="str">
        <f>A12</f>
        <v>E.ON Distribuce, a.s.</v>
      </c>
      <c r="C37" s="378">
        <f t="shared" si="13"/>
        <v>1221.27207</v>
      </c>
      <c r="D37" s="378">
        <f t="shared" si="14"/>
        <v>2979.08</v>
      </c>
      <c r="E37" s="378">
        <f t="shared" si="15"/>
        <v>394.202</v>
      </c>
      <c r="F37" s="923"/>
      <c r="G37" s="378"/>
      <c r="H37" s="378"/>
      <c r="J37" s="378"/>
      <c r="K37" s="378"/>
      <c r="L37" s="378"/>
      <c r="M37" s="378"/>
      <c r="N37" s="333"/>
    </row>
    <row r="38" spans="1:14" ht="13.5" x14ac:dyDescent="0.25">
      <c r="A38" s="377"/>
      <c r="B38" s="378" t="s">
        <v>92</v>
      </c>
      <c r="C38" s="378">
        <f>E17/1000</f>
        <v>31.696400000000001</v>
      </c>
      <c r="D38" s="378">
        <f>H17/1000</f>
        <v>651.70166999999992</v>
      </c>
      <c r="E38" s="378">
        <f>K17/1000</f>
        <v>36.038739999999997</v>
      </c>
      <c r="F38" s="923"/>
      <c r="G38" s="378"/>
      <c r="H38" s="378"/>
      <c r="J38" s="378"/>
      <c r="K38" s="378"/>
      <c r="L38" s="378"/>
      <c r="M38" s="378"/>
      <c r="N38" s="333"/>
    </row>
    <row r="39" spans="1:14" ht="13.5" x14ac:dyDescent="0.25">
      <c r="A39" s="377"/>
      <c r="B39" s="378" t="str">
        <f>B21</f>
        <v>NET4GAS, s.r.o.</v>
      </c>
      <c r="C39" s="378">
        <f>E21/1000</f>
        <v>3822.116</v>
      </c>
      <c r="D39" s="378">
        <f>H21/1000</f>
        <v>0</v>
      </c>
      <c r="E39" s="378">
        <f>I21/1000</f>
        <v>0</v>
      </c>
      <c r="F39" s="923"/>
      <c r="G39" s="378"/>
      <c r="H39" s="378"/>
      <c r="J39" s="378"/>
      <c r="K39" s="378"/>
      <c r="L39" s="378"/>
      <c r="M39" s="378"/>
      <c r="N39" s="333"/>
    </row>
    <row r="40" spans="1:14" ht="13.5" x14ac:dyDescent="0.25">
      <c r="A40" s="377"/>
      <c r="B40" s="379"/>
      <c r="C40" s="379">
        <f>SUM(C35:C39)</f>
        <v>16724.439728730489</v>
      </c>
      <c r="D40" s="379">
        <f t="shared" ref="D40:E40" si="16">SUM(D35:D39)</f>
        <v>47577.973651921202</v>
      </c>
      <c r="E40" s="379">
        <f t="shared" si="16"/>
        <v>14244.850786070167</v>
      </c>
      <c r="G40" s="379"/>
      <c r="H40" s="379"/>
      <c r="J40" s="379"/>
      <c r="K40" s="379"/>
      <c r="L40" s="379"/>
      <c r="M40" s="379"/>
      <c r="N40" s="333"/>
    </row>
    <row r="41" spans="1:14" ht="13.5" x14ac:dyDescent="0.25">
      <c r="A41" s="377"/>
    </row>
    <row r="42" spans="1:14" ht="13.5" x14ac:dyDescent="0.25">
      <c r="A42" s="377"/>
    </row>
    <row r="55" spans="1:14" ht="13.5" x14ac:dyDescent="0.25">
      <c r="A55" s="377"/>
      <c r="B55" s="377"/>
      <c r="D55" s="377"/>
      <c r="E55" s="377"/>
      <c r="G55" s="377"/>
      <c r="H55" s="377"/>
      <c r="J55" s="377"/>
      <c r="K55" s="377"/>
      <c r="L55" s="377"/>
      <c r="M55" s="377"/>
    </row>
    <row r="56" spans="1:14" ht="13.5" x14ac:dyDescent="0.25">
      <c r="A56" s="377"/>
      <c r="B56" s="380"/>
      <c r="D56" s="380"/>
      <c r="E56" s="380"/>
      <c r="G56" s="380"/>
      <c r="H56" s="380"/>
      <c r="J56" s="380"/>
      <c r="K56" s="380"/>
      <c r="L56" s="380"/>
      <c r="M56" s="380"/>
    </row>
    <row r="57" spans="1:14" x14ac:dyDescent="0.2">
      <c r="N57" s="381"/>
    </row>
    <row r="70" spans="1:1" ht="13.5" x14ac:dyDescent="0.25">
      <c r="A70" s="382"/>
    </row>
  </sheetData>
  <mergeCells count="17">
    <mergeCell ref="L6:N6"/>
    <mergeCell ref="N3:O3"/>
    <mergeCell ref="A3:K3"/>
    <mergeCell ref="A7:B9"/>
    <mergeCell ref="A15:B16"/>
    <mergeCell ref="A12:B12"/>
    <mergeCell ref="C5:N5"/>
    <mergeCell ref="A10:B10"/>
    <mergeCell ref="A11:B11"/>
    <mergeCell ref="A6:B6"/>
    <mergeCell ref="A26:B26"/>
    <mergeCell ref="A25:B25"/>
    <mergeCell ref="C6:E6"/>
    <mergeCell ref="F6:H6"/>
    <mergeCell ref="I6:K6"/>
    <mergeCell ref="A18:B20"/>
    <mergeCell ref="A23:B24"/>
  </mergeCells>
  <pageMargins left="0.6692913385826772" right="0.19685039370078741" top="0.31496062992125984" bottom="0.19685039370078741" header="0.23622047244094491" footer="0.15748031496062992"/>
  <pageSetup paperSize="9" firstPageNumber="22" orientation="landscape" useFirstPageNumber="1" r:id="rId1"/>
  <headerFooter scaleWithDoc="0"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1"/>
  <sheetViews>
    <sheetView view="pageBreakPreview" zoomScaleNormal="100" zoomScaleSheetLayoutView="100" workbookViewId="0"/>
  </sheetViews>
  <sheetFormatPr defaultRowHeight="12.75" x14ac:dyDescent="0.2"/>
  <cols>
    <col min="1" max="1" width="19.7109375" style="719" customWidth="1"/>
    <col min="2" max="2" width="3.85546875" style="305" customWidth="1"/>
    <col min="3" max="3" width="5.7109375" style="305" customWidth="1"/>
    <col min="4" max="6" width="8.7109375" style="305" customWidth="1"/>
    <col min="7" max="7" width="6.7109375" style="305" customWidth="1"/>
    <col min="8" max="8" width="7.7109375" style="305" customWidth="1"/>
    <col min="9" max="10" width="8.7109375" style="305" customWidth="1"/>
    <col min="11" max="11" width="6.7109375" style="305" customWidth="1"/>
    <col min="12" max="12" width="1.7109375" style="305" customWidth="1"/>
    <col min="13" max="14" width="9.140625" style="305"/>
    <col min="15" max="15" width="11.140625" style="305" customWidth="1"/>
    <col min="16" max="16384" width="9.140625" style="305"/>
  </cols>
  <sheetData>
    <row r="1" spans="1:25" ht="7.5" customHeight="1" x14ac:dyDescent="0.2"/>
    <row r="2" spans="1:25" ht="13.5" customHeight="1" x14ac:dyDescent="0.2"/>
    <row r="3" spans="1:25" ht="19.5" customHeight="1" thickBot="1" x14ac:dyDescent="0.25">
      <c r="A3" s="2156" t="s">
        <v>585</v>
      </c>
      <c r="B3" s="2156"/>
      <c r="C3" s="2156"/>
      <c r="D3" s="2156"/>
      <c r="E3" s="2156"/>
      <c r="F3" s="2156"/>
      <c r="G3" s="2156"/>
      <c r="H3" s="2156"/>
      <c r="I3" s="2156"/>
      <c r="J3" s="1952" t="s">
        <v>148</v>
      </c>
      <c r="K3" s="1952"/>
      <c r="L3" s="1952"/>
    </row>
    <row r="4" spans="1:25" ht="19.5" customHeight="1" x14ac:dyDescent="0.2">
      <c r="A4" s="1216"/>
      <c r="B4" s="1216"/>
      <c r="C4" s="1216"/>
      <c r="D4" s="1216"/>
      <c r="E4" s="1216"/>
      <c r="F4" s="1216"/>
      <c r="G4" s="1216"/>
      <c r="H4" s="1216"/>
      <c r="I4" s="1216"/>
      <c r="J4" s="1217"/>
      <c r="K4" s="1217"/>
      <c r="L4" s="1217"/>
    </row>
    <row r="5" spans="1:25" ht="15.75" customHeight="1" x14ac:dyDescent="0.2">
      <c r="B5" s="309"/>
      <c r="C5" s="309"/>
      <c r="D5" s="2158" t="s">
        <v>435</v>
      </c>
      <c r="E5" s="2158"/>
      <c r="F5" s="2158"/>
      <c r="G5" s="2158"/>
      <c r="H5" s="2158"/>
      <c r="I5" s="2158"/>
      <c r="J5" s="2158"/>
      <c r="K5" s="2158"/>
    </row>
    <row r="6" spans="1:25" ht="14.1" customHeight="1" x14ac:dyDescent="0.25">
      <c r="A6" s="720"/>
      <c r="B6" s="311"/>
      <c r="C6" s="313"/>
      <c r="D6" s="2202" t="s">
        <v>563</v>
      </c>
      <c r="E6" s="312"/>
      <c r="F6" s="312"/>
      <c r="G6" s="1126"/>
      <c r="H6" s="2203" t="s">
        <v>225</v>
      </c>
      <c r="I6" s="1187"/>
      <c r="J6" s="312"/>
      <c r="K6" s="1219"/>
      <c r="L6" s="356"/>
    </row>
    <row r="7" spans="1:25" ht="14.1" customHeight="1" x14ac:dyDescent="0.25">
      <c r="A7" s="721"/>
      <c r="B7" s="315"/>
      <c r="C7" s="316"/>
      <c r="D7" s="2148"/>
      <c r="E7" s="2144">
        <v>2017</v>
      </c>
      <c r="F7" s="2205"/>
      <c r="G7" s="1127"/>
      <c r="H7" s="2203"/>
      <c r="I7" s="2146">
        <v>2016</v>
      </c>
      <c r="J7" s="2201"/>
      <c r="K7" s="1220"/>
      <c r="L7" s="356"/>
    </row>
    <row r="8" spans="1:25" ht="14.1" customHeight="1" x14ac:dyDescent="0.25">
      <c r="A8" s="721"/>
      <c r="B8" s="2163" t="s">
        <v>2</v>
      </c>
      <c r="C8" s="2163"/>
      <c r="D8" s="2148"/>
      <c r="F8" s="1814"/>
      <c r="G8" s="1809" t="s">
        <v>226</v>
      </c>
      <c r="H8" s="2203"/>
      <c r="I8" s="2146"/>
      <c r="J8" s="2147"/>
      <c r="K8" s="1199" t="s">
        <v>226</v>
      </c>
      <c r="L8" s="356"/>
    </row>
    <row r="9" spans="1:25" ht="14.1" customHeight="1" x14ac:dyDescent="0.25">
      <c r="A9" s="722"/>
      <c r="B9" s="2164"/>
      <c r="C9" s="2164"/>
      <c r="D9" s="2149"/>
      <c r="E9" s="1142" t="s">
        <v>562</v>
      </c>
      <c r="F9" s="1815" t="s">
        <v>3</v>
      </c>
      <c r="G9" s="1810" t="s">
        <v>63</v>
      </c>
      <c r="H9" s="2204"/>
      <c r="I9" s="1200" t="s">
        <v>579</v>
      </c>
      <c r="J9" s="1821" t="s">
        <v>3</v>
      </c>
      <c r="K9" s="1201" t="s">
        <v>63</v>
      </c>
      <c r="L9" s="356"/>
    </row>
    <row r="10" spans="1:25" ht="12.95" customHeight="1" x14ac:dyDescent="0.25">
      <c r="A10" s="2200" t="s">
        <v>0</v>
      </c>
      <c r="B10" s="2200"/>
      <c r="C10" s="318"/>
      <c r="D10" s="389"/>
      <c r="E10" s="318"/>
      <c r="F10" s="1816"/>
      <c r="G10" s="1812"/>
      <c r="H10" s="407"/>
      <c r="I10" s="1145"/>
      <c r="J10" s="1822"/>
      <c r="K10" s="1202"/>
      <c r="L10" s="354"/>
    </row>
    <row r="11" spans="1:25" ht="14.1" customHeight="1" x14ac:dyDescent="0.2">
      <c r="A11" s="342"/>
      <c r="B11" s="342"/>
      <c r="C11" s="320" t="s">
        <v>4</v>
      </c>
      <c r="D11" s="321">
        <v>119</v>
      </c>
      <c r="E11" s="322">
        <v>112227.69899999999</v>
      </c>
      <c r="F11" s="1817">
        <v>1197910.7189667001</v>
      </c>
      <c r="G11" s="1813">
        <f>E11/E16</f>
        <v>0.40093655741425793</v>
      </c>
      <c r="H11" s="395">
        <f>(E11-I11)/I11</f>
        <v>-1.4743368921436479E-2</v>
      </c>
      <c r="I11" s="1147">
        <v>113907.07299999999</v>
      </c>
      <c r="J11" s="1823">
        <v>1217717.4049999998</v>
      </c>
      <c r="K11" s="1203">
        <f>I11/$I$16</f>
        <v>0.41443929414215441</v>
      </c>
      <c r="L11" s="356"/>
      <c r="M11" s="324"/>
    </row>
    <row r="12" spans="1:25" ht="14.1" customHeight="1" x14ac:dyDescent="0.2">
      <c r="A12" s="342"/>
      <c r="B12" s="342"/>
      <c r="C12" s="320" t="s">
        <v>5</v>
      </c>
      <c r="D12" s="321">
        <v>321</v>
      </c>
      <c r="E12" s="322">
        <v>15781.833999999999</v>
      </c>
      <c r="F12" s="1817">
        <v>168470.53271</v>
      </c>
      <c r="G12" s="1813">
        <f>E12/E16</f>
        <v>5.6381038282209528E-2</v>
      </c>
      <c r="H12" s="395">
        <f>(E12-I12)/I12</f>
        <v>2.4452687437963073E-2</v>
      </c>
      <c r="I12" s="1147">
        <v>15405.136999999999</v>
      </c>
      <c r="J12" s="1823">
        <v>164621.73178999999</v>
      </c>
      <c r="K12" s="1203">
        <f>I12/$I$16</f>
        <v>5.605002337689062E-2</v>
      </c>
      <c r="L12" s="710"/>
      <c r="M12" s="324"/>
      <c r="O12" s="324"/>
      <c r="P12" s="324"/>
      <c r="Q12" s="324"/>
    </row>
    <row r="13" spans="1:25" ht="14.1" customHeight="1" x14ac:dyDescent="0.2">
      <c r="A13" s="1191"/>
      <c r="B13" s="1192"/>
      <c r="C13" s="320" t="s">
        <v>6</v>
      </c>
      <c r="D13" s="321">
        <v>9317</v>
      </c>
      <c r="E13" s="322">
        <v>48998.837244000009</v>
      </c>
      <c r="F13" s="1817">
        <v>523094.20291600004</v>
      </c>
      <c r="G13" s="1813">
        <f>E13/E16</f>
        <v>0.17504970071524759</v>
      </c>
      <c r="H13" s="395">
        <f>(E13-I13)/I13</f>
        <v>1.6442089585098175E-2</v>
      </c>
      <c r="I13" s="1147">
        <v>48206.226154999997</v>
      </c>
      <c r="J13" s="1823">
        <v>515040.22289300006</v>
      </c>
      <c r="K13" s="1203">
        <f>I13/$I$16</f>
        <v>0.17539344849055391</v>
      </c>
      <c r="L13" s="710"/>
      <c r="M13" s="324"/>
      <c r="O13" s="324"/>
      <c r="P13" s="324"/>
      <c r="Q13" s="324"/>
    </row>
    <row r="14" spans="1:25" ht="14.1" customHeight="1" x14ac:dyDescent="0.2">
      <c r="A14" s="1191"/>
      <c r="B14" s="1192"/>
      <c r="C14" s="320" t="s">
        <v>7</v>
      </c>
      <c r="D14" s="321">
        <v>97243</v>
      </c>
      <c r="E14" s="322">
        <v>99467.282755999986</v>
      </c>
      <c r="F14" s="1817">
        <v>1061911.6430840001</v>
      </c>
      <c r="G14" s="1813">
        <f>E14/E16</f>
        <v>0.35534961759789102</v>
      </c>
      <c r="H14" s="395">
        <f>(E14-I14)/I14</f>
        <v>2.1982417028930491E-2</v>
      </c>
      <c r="I14" s="1147">
        <v>97327.782845000009</v>
      </c>
      <c r="J14" s="1823">
        <v>1039849.292107</v>
      </c>
      <c r="K14" s="1203">
        <f>I14/$I$16</f>
        <v>0.35411723399040107</v>
      </c>
      <c r="L14" s="710"/>
      <c r="M14" s="324"/>
      <c r="O14" s="324"/>
      <c r="P14" s="324"/>
      <c r="Q14" s="324"/>
    </row>
    <row r="15" spans="1:25" ht="14.1" customHeight="1" thickBot="1" x14ac:dyDescent="0.3">
      <c r="A15" s="1191"/>
      <c r="B15" s="1192"/>
      <c r="C15" s="749" t="s">
        <v>451</v>
      </c>
      <c r="D15" s="335">
        <v>11</v>
      </c>
      <c r="E15" s="340">
        <v>3438.2060000000001</v>
      </c>
      <c r="F15" s="1818">
        <v>36699.342617399998</v>
      </c>
      <c r="G15" s="1813">
        <f>E15/E16</f>
        <v>1.2283085990393924E-2</v>
      </c>
      <c r="H15" s="1208" t="s">
        <v>578</v>
      </c>
      <c r="I15" s="1824" t="s">
        <v>578</v>
      </c>
      <c r="J15" s="1825" t="s">
        <v>578</v>
      </c>
      <c r="K15" s="1209" t="s">
        <v>578</v>
      </c>
      <c r="L15" s="710"/>
      <c r="M15" s="324"/>
    </row>
    <row r="16" spans="1:25" ht="12.95" customHeight="1" thickTop="1" x14ac:dyDescent="0.2">
      <c r="A16" s="1191"/>
      <c r="B16" s="1192"/>
      <c r="C16" s="1210" t="s">
        <v>8</v>
      </c>
      <c r="D16" s="1211">
        <f>SUM(D11:D15)</f>
        <v>107011</v>
      </c>
      <c r="E16" s="1231">
        <f t="shared" ref="E16:F16" si="0">SUM(E11:E15)</f>
        <v>279913.859</v>
      </c>
      <c r="F16" s="1819">
        <f t="shared" si="0"/>
        <v>2988086.4402941</v>
      </c>
      <c r="G16" s="1232">
        <f>SUM(G11:G15)</f>
        <v>1</v>
      </c>
      <c r="H16" s="1212">
        <f t="shared" ref="H16" si="1">(E16-I16)/I16</f>
        <v>1.8438092466536767E-2</v>
      </c>
      <c r="I16" s="1213">
        <v>274846.21899999998</v>
      </c>
      <c r="J16" s="1826">
        <v>2937228.6517900005</v>
      </c>
      <c r="K16" s="1214">
        <f>SUM(K11:K14)</f>
        <v>1</v>
      </c>
      <c r="L16" s="711"/>
      <c r="M16" s="324"/>
      <c r="N16" s="324"/>
      <c r="O16" s="322"/>
      <c r="P16" s="322"/>
      <c r="Q16" s="324"/>
      <c r="R16" s="324"/>
      <c r="S16" s="324"/>
      <c r="W16" s="1135"/>
      <c r="X16" s="1135"/>
      <c r="Y16" s="1135"/>
    </row>
    <row r="17" spans="1:25" ht="12.95" customHeight="1" x14ac:dyDescent="0.25">
      <c r="A17" s="2200" t="s">
        <v>9</v>
      </c>
      <c r="B17" s="2200"/>
      <c r="C17" s="376"/>
      <c r="D17" s="1197"/>
      <c r="E17" s="1198"/>
      <c r="F17" s="1820"/>
      <c r="G17" s="1808"/>
      <c r="H17" s="871"/>
      <c r="I17" s="1204"/>
      <c r="J17" s="1827"/>
      <c r="K17" s="1205"/>
      <c r="L17" s="710"/>
      <c r="M17" s="324"/>
      <c r="O17" s="324"/>
      <c r="Q17" s="324"/>
      <c r="R17" s="324"/>
      <c r="S17" s="324"/>
      <c r="W17" s="1135"/>
      <c r="X17" s="1135"/>
      <c r="Y17" s="1135"/>
    </row>
    <row r="18" spans="1:25" ht="14.1" customHeight="1" x14ac:dyDescent="0.2">
      <c r="A18" s="342"/>
      <c r="B18" s="342"/>
      <c r="C18" s="320" t="s">
        <v>4</v>
      </c>
      <c r="D18" s="335">
        <v>199</v>
      </c>
      <c r="E18" s="336">
        <v>421857.10383168748</v>
      </c>
      <c r="F18" s="1818">
        <v>4502609.0411499999</v>
      </c>
      <c r="G18" s="1813">
        <f>E18/E23</f>
        <v>0.37489422346459184</v>
      </c>
      <c r="H18" s="395">
        <f>(E18-I18)/I18</f>
        <v>1.9131381377949331E-2</v>
      </c>
      <c r="I18" s="1206">
        <v>413937.9</v>
      </c>
      <c r="J18" s="1828">
        <v>4426510.6036900012</v>
      </c>
      <c r="K18" s="1207">
        <f>I18/$I$23</f>
        <v>0.38077320146669358</v>
      </c>
      <c r="L18" s="710"/>
      <c r="M18" s="324"/>
      <c r="N18" s="324"/>
      <c r="O18" s="324"/>
      <c r="P18" s="324"/>
      <c r="Q18" s="324"/>
      <c r="R18" s="324"/>
      <c r="S18" s="324"/>
      <c r="W18" s="1135"/>
      <c r="X18" s="1135"/>
      <c r="Y18" s="1135"/>
    </row>
    <row r="19" spans="1:25" ht="14.1" customHeight="1" x14ac:dyDescent="0.2">
      <c r="A19" s="342"/>
      <c r="B19" s="342"/>
      <c r="C19" s="320" t="s">
        <v>5</v>
      </c>
      <c r="D19" s="335">
        <v>886</v>
      </c>
      <c r="E19" s="336">
        <v>114911.15100243286</v>
      </c>
      <c r="F19" s="1818">
        <v>1226477.8624300004</v>
      </c>
      <c r="G19" s="1813">
        <f>E19/E23</f>
        <v>0.10211876564645309</v>
      </c>
      <c r="H19" s="395">
        <f>(E19-I19)/I19</f>
        <v>-5.5157721527709681E-2</v>
      </c>
      <c r="I19" s="1206">
        <v>121619.4</v>
      </c>
      <c r="J19" s="1828">
        <v>1300251.6512200003</v>
      </c>
      <c r="K19" s="1207">
        <f>I19/$I$23</f>
        <v>0.11187525543918155</v>
      </c>
      <c r="L19" s="713"/>
      <c r="M19" s="333"/>
      <c r="N19" s="324"/>
      <c r="O19" s="322"/>
      <c r="P19" s="322"/>
      <c r="Q19" s="324"/>
      <c r="R19" s="324"/>
      <c r="S19" s="324"/>
      <c r="W19" s="1135"/>
      <c r="X19" s="1135"/>
      <c r="Y19" s="1135"/>
    </row>
    <row r="20" spans="1:25" ht="14.1" customHeight="1" x14ac:dyDescent="0.2">
      <c r="A20" s="1191"/>
      <c r="B20" s="1192"/>
      <c r="C20" s="320" t="s">
        <v>6</v>
      </c>
      <c r="D20" s="335">
        <v>24531</v>
      </c>
      <c r="E20" s="336">
        <v>159797.82172616923</v>
      </c>
      <c r="F20" s="1818">
        <v>1705549.2654800001</v>
      </c>
      <c r="G20" s="1813">
        <f>E20/E23</f>
        <v>0.14200846623947644</v>
      </c>
      <c r="H20" s="395">
        <f>(E20-I20)/I20</f>
        <v>8.940036981603508E-2</v>
      </c>
      <c r="I20" s="1206">
        <v>146684.19999999998</v>
      </c>
      <c r="J20" s="1828">
        <v>1567711.2000000002</v>
      </c>
      <c r="K20" s="1207">
        <f>I20/$I$23</f>
        <v>0.13493186402738372</v>
      </c>
      <c r="L20" s="710"/>
      <c r="M20" s="324"/>
      <c r="N20" s="324"/>
      <c r="O20" s="322"/>
      <c r="P20" s="322"/>
      <c r="Q20" s="324"/>
      <c r="R20" s="324"/>
      <c r="S20" s="324"/>
      <c r="W20" s="1135"/>
      <c r="X20" s="1135"/>
      <c r="Y20" s="1135"/>
    </row>
    <row r="21" spans="1:25" ht="14.1" customHeight="1" x14ac:dyDescent="0.2">
      <c r="A21" s="1191"/>
      <c r="B21" s="1192"/>
      <c r="C21" s="320" t="s">
        <v>7</v>
      </c>
      <c r="D21" s="335">
        <v>362392</v>
      </c>
      <c r="E21" s="336">
        <v>419958.19999999995</v>
      </c>
      <c r="F21" s="1818">
        <v>4482313.8</v>
      </c>
      <c r="G21" s="1813">
        <f>E21/E23</f>
        <v>0.37320671347377166</v>
      </c>
      <c r="H21" s="395">
        <f>(E21-I21)/I21</f>
        <v>3.7300596161408094E-2</v>
      </c>
      <c r="I21" s="1206">
        <v>404856.8</v>
      </c>
      <c r="J21" s="1828">
        <v>4326972.0000000009</v>
      </c>
      <c r="K21" s="1207">
        <f>I21/$I$23</f>
        <v>0.37241967906674128</v>
      </c>
      <c r="L21" s="710"/>
      <c r="M21" s="324"/>
      <c r="N21" s="324"/>
      <c r="O21" s="324"/>
      <c r="P21" s="324"/>
      <c r="Q21" s="324"/>
      <c r="R21" s="324"/>
      <c r="S21" s="324"/>
      <c r="W21" s="1135"/>
      <c r="X21" s="1135"/>
      <c r="Y21" s="1135"/>
    </row>
    <row r="22" spans="1:25" ht="14.1" customHeight="1" thickBot="1" x14ac:dyDescent="0.3">
      <c r="A22" s="1191"/>
      <c r="B22" s="1192"/>
      <c r="C22" s="749" t="s">
        <v>451</v>
      </c>
      <c r="D22" s="335">
        <v>23</v>
      </c>
      <c r="E22" s="340">
        <v>8745.4060000000009</v>
      </c>
      <c r="F22" s="1818">
        <v>93347.560880000005</v>
      </c>
      <c r="G22" s="1813">
        <f>E22/E23</f>
        <v>7.7718311757070209E-3</v>
      </c>
      <c r="H22" s="1208" t="s">
        <v>578</v>
      </c>
      <c r="I22" s="1824" t="s">
        <v>578</v>
      </c>
      <c r="J22" s="1825" t="s">
        <v>578</v>
      </c>
      <c r="K22" s="1209" t="s">
        <v>578</v>
      </c>
      <c r="L22" s="710"/>
      <c r="M22" s="324"/>
      <c r="N22" s="324"/>
      <c r="O22" s="324"/>
      <c r="P22" s="324"/>
      <c r="W22" s="1135"/>
      <c r="X22" s="1135"/>
      <c r="Y22" s="1135"/>
    </row>
    <row r="23" spans="1:25" ht="12.95" customHeight="1" thickTop="1" x14ac:dyDescent="0.2">
      <c r="A23" s="1191"/>
      <c r="B23" s="1192"/>
      <c r="C23" s="1210" t="s">
        <v>8</v>
      </c>
      <c r="D23" s="1211">
        <f>SUM(D18:D22)</f>
        <v>388031</v>
      </c>
      <c r="E23" s="1231">
        <f t="shared" ref="E23" si="2">SUM(E18:E22)</f>
        <v>1125269.6825602895</v>
      </c>
      <c r="F23" s="1819">
        <f t="shared" ref="F23" si="3">SUM(F18:F22)</f>
        <v>12010297.52994</v>
      </c>
      <c r="G23" s="1232">
        <f>SUM(G18:G22)</f>
        <v>1</v>
      </c>
      <c r="H23" s="1212">
        <f t="shared" ref="H23" si="4">(E23-I23)/I23</f>
        <v>3.5113091944205692E-2</v>
      </c>
      <c r="I23" s="1213">
        <v>1087098.2999999998</v>
      </c>
      <c r="J23" s="1826">
        <v>11621445.454909999</v>
      </c>
      <c r="K23" s="1214">
        <f>SUM(K18:K21)</f>
        <v>1.0000000000000002</v>
      </c>
      <c r="L23" s="711"/>
      <c r="M23" s="324"/>
      <c r="N23" s="324"/>
      <c r="O23" s="324"/>
    </row>
    <row r="24" spans="1:25" ht="12.95" customHeight="1" x14ac:dyDescent="0.25">
      <c r="A24" s="2200" t="s">
        <v>10</v>
      </c>
      <c r="B24" s="2200"/>
      <c r="C24" s="376"/>
      <c r="D24" s="1197"/>
      <c r="E24" s="1198"/>
      <c r="F24" s="1820"/>
      <c r="G24" s="1808"/>
      <c r="H24" s="871"/>
      <c r="I24" s="1204"/>
      <c r="J24" s="1827"/>
      <c r="K24" s="1205"/>
      <c r="L24" s="710"/>
      <c r="M24" s="324"/>
      <c r="N24" s="324"/>
      <c r="O24" s="324"/>
      <c r="P24" s="324"/>
    </row>
    <row r="25" spans="1:25" ht="14.1" customHeight="1" x14ac:dyDescent="0.2">
      <c r="A25" s="342"/>
      <c r="B25" s="342"/>
      <c r="C25" s="320" t="s">
        <v>4</v>
      </c>
      <c r="D25" s="335">
        <v>49</v>
      </c>
      <c r="E25" s="336">
        <v>108349.89471435142</v>
      </c>
      <c r="F25" s="1818">
        <v>1156541.8019400002</v>
      </c>
      <c r="G25" s="1813">
        <f>E25/E30</f>
        <v>0.48783657916148637</v>
      </c>
      <c r="H25" s="395">
        <f>(E25-I25)/I25</f>
        <v>5.3528686623868999E-3</v>
      </c>
      <c r="I25" s="1206">
        <v>107773</v>
      </c>
      <c r="J25" s="1828">
        <v>1152937.2020400001</v>
      </c>
      <c r="K25" s="1207">
        <f>I25/$I$30</f>
        <v>0.4930311030514743</v>
      </c>
      <c r="L25" s="411"/>
      <c r="M25" s="322"/>
      <c r="N25" s="322"/>
      <c r="O25" s="324"/>
      <c r="Q25" s="322"/>
      <c r="R25" s="322"/>
      <c r="S25" s="322"/>
      <c r="T25" s="322"/>
      <c r="U25" s="322"/>
    </row>
    <row r="26" spans="1:25" ht="14.1" customHeight="1" x14ac:dyDescent="0.2">
      <c r="A26" s="342"/>
      <c r="B26" s="342"/>
      <c r="C26" s="320" t="s">
        <v>5</v>
      </c>
      <c r="D26" s="335">
        <v>198</v>
      </c>
      <c r="E26" s="336">
        <v>24282.400000000001</v>
      </c>
      <c r="F26" s="1818">
        <v>259186.25563000003</v>
      </c>
      <c r="G26" s="1813">
        <f>E26/E30</f>
        <v>0.10932952894011297</v>
      </c>
      <c r="H26" s="395">
        <f>(E26-I26)/I26</f>
        <v>2.9080953712886003E-2</v>
      </c>
      <c r="I26" s="1206">
        <v>23596.2</v>
      </c>
      <c r="J26" s="1828">
        <v>252293.90307000003</v>
      </c>
      <c r="K26" s="1207">
        <f>I26/$I$30</f>
        <v>0.10794596525867517</v>
      </c>
      <c r="L26" s="411"/>
      <c r="M26" s="322"/>
      <c r="N26" s="322"/>
      <c r="O26" s="322"/>
      <c r="P26" s="322"/>
      <c r="Q26" s="322"/>
      <c r="R26" s="322"/>
      <c r="S26" s="322"/>
      <c r="T26" s="322"/>
      <c r="U26" s="322"/>
    </row>
    <row r="27" spans="1:25" ht="14.1" customHeight="1" x14ac:dyDescent="0.2">
      <c r="A27" s="1191"/>
      <c r="B27" s="1192"/>
      <c r="C27" s="320" t="s">
        <v>6</v>
      </c>
      <c r="D27" s="335">
        <v>6021</v>
      </c>
      <c r="E27" s="336">
        <v>36672.821589714906</v>
      </c>
      <c r="F27" s="1818">
        <v>391415.00945999997</v>
      </c>
      <c r="G27" s="1813">
        <f>E27/E30</f>
        <v>0.16511639332637365</v>
      </c>
      <c r="H27" s="395">
        <f>(E27-I27)/I27</f>
        <v>5.7185134423233166E-3</v>
      </c>
      <c r="I27" s="1206">
        <v>36464.299999999996</v>
      </c>
      <c r="J27" s="1828">
        <v>389719.5</v>
      </c>
      <c r="K27" s="1207">
        <f>I27/$I$30</f>
        <v>0.16681389634695029</v>
      </c>
      <c r="L27" s="411"/>
      <c r="M27" s="322"/>
      <c r="N27" s="322"/>
      <c r="O27" s="324"/>
      <c r="Q27" s="322"/>
      <c r="R27" s="322"/>
      <c r="S27" s="322"/>
      <c r="T27" s="322"/>
      <c r="U27" s="322"/>
    </row>
    <row r="28" spans="1:25" ht="14.1" customHeight="1" x14ac:dyDescent="0.2">
      <c r="A28" s="1191"/>
      <c r="B28" s="1192"/>
      <c r="C28" s="320" t="s">
        <v>7</v>
      </c>
      <c r="D28" s="335">
        <v>79330</v>
      </c>
      <c r="E28" s="336">
        <v>51337.900000000009</v>
      </c>
      <c r="F28" s="1818">
        <v>547944.5</v>
      </c>
      <c r="G28" s="1813">
        <f>E28/E30</f>
        <v>0.23114471484592242</v>
      </c>
      <c r="H28" s="395">
        <f>(E28-I28)/I28</f>
        <v>1.140088890289862E-2</v>
      </c>
      <c r="I28" s="1206">
        <v>50759.199999999997</v>
      </c>
      <c r="J28" s="1828">
        <v>542498.4</v>
      </c>
      <c r="K28" s="1207">
        <f>I28/$I$30</f>
        <v>0.2322090353429003</v>
      </c>
      <c r="L28" s="411"/>
      <c r="M28" s="322"/>
      <c r="N28" s="322"/>
      <c r="O28" s="324"/>
      <c r="P28" s="324"/>
      <c r="Q28" s="322"/>
      <c r="R28" s="322"/>
      <c r="S28" s="322"/>
      <c r="T28" s="322"/>
      <c r="U28" s="322"/>
    </row>
    <row r="29" spans="1:25" ht="14.1" customHeight="1" thickBot="1" x14ac:dyDescent="0.3">
      <c r="A29" s="1191"/>
      <c r="B29" s="1192"/>
      <c r="C29" s="749" t="s">
        <v>451</v>
      </c>
      <c r="D29" s="335">
        <v>5</v>
      </c>
      <c r="E29" s="340">
        <v>1459.8339999999998</v>
      </c>
      <c r="F29" s="1818">
        <v>15582.84072</v>
      </c>
      <c r="G29" s="1813">
        <f>E29/E30</f>
        <v>6.5727837261045389E-3</v>
      </c>
      <c r="H29" s="1208" t="s">
        <v>578</v>
      </c>
      <c r="I29" s="1824" t="s">
        <v>578</v>
      </c>
      <c r="J29" s="1825" t="s">
        <v>578</v>
      </c>
      <c r="K29" s="1209" t="s">
        <v>578</v>
      </c>
      <c r="L29" s="356"/>
      <c r="O29" s="324"/>
    </row>
    <row r="30" spans="1:25" ht="12.95" customHeight="1" thickTop="1" x14ac:dyDescent="0.2">
      <c r="A30" s="1191"/>
      <c r="B30" s="1192"/>
      <c r="C30" s="1210" t="s">
        <v>8</v>
      </c>
      <c r="D30" s="1211">
        <f>SUM(D25:D29)</f>
        <v>85603</v>
      </c>
      <c r="E30" s="1231">
        <f t="shared" ref="E30" si="5">SUM(E25:E29)</f>
        <v>222102.85030406635</v>
      </c>
      <c r="F30" s="1819">
        <f t="shared" ref="F30" si="6">SUM(F25:F29)</f>
        <v>2370670.4077500002</v>
      </c>
      <c r="G30" s="1232">
        <f>SUM(G25:G29)</f>
        <v>0.99999999999999989</v>
      </c>
      <c r="H30" s="1212">
        <f t="shared" ref="H30" si="7">(E30-I30)/I30</f>
        <v>1.6057948431335387E-2</v>
      </c>
      <c r="I30" s="1213">
        <v>218592.69999999998</v>
      </c>
      <c r="J30" s="1826">
        <v>2337449.0051100003</v>
      </c>
      <c r="K30" s="1214">
        <f>SUM(K25:K28)</f>
        <v>1</v>
      </c>
      <c r="L30" s="385"/>
      <c r="N30" s="324"/>
      <c r="O30" s="324"/>
    </row>
    <row r="31" spans="1:25" ht="12.95" customHeight="1" x14ac:dyDescent="0.25">
      <c r="A31" s="2200" t="s">
        <v>11</v>
      </c>
      <c r="B31" s="2200"/>
      <c r="C31" s="376"/>
      <c r="D31" s="1197"/>
      <c r="E31" s="1198"/>
      <c r="F31" s="1820"/>
      <c r="G31" s="1808"/>
      <c r="H31" s="871"/>
      <c r="I31" s="1204"/>
      <c r="J31" s="1827"/>
      <c r="K31" s="1205"/>
      <c r="L31" s="356"/>
    </row>
    <row r="32" spans="1:25" ht="14.1" customHeight="1" x14ac:dyDescent="0.2">
      <c r="A32" s="342"/>
      <c r="B32" s="342"/>
      <c r="C32" s="320" t="s">
        <v>4</v>
      </c>
      <c r="D32" s="335">
        <v>83</v>
      </c>
      <c r="E32" s="336">
        <v>141989.05818752927</v>
      </c>
      <c r="F32" s="1818">
        <v>1515514.1741299999</v>
      </c>
      <c r="G32" s="1813">
        <f>E32/E37</f>
        <v>0.4044541078619619</v>
      </c>
      <c r="H32" s="395">
        <f>(E32-I32)/I32</f>
        <v>9.3971354136796123E-2</v>
      </c>
      <c r="I32" s="1206">
        <v>129792.29999999999</v>
      </c>
      <c r="J32" s="1828">
        <v>1388357.0829000003</v>
      </c>
      <c r="K32" s="1207">
        <f>I32/$I$37</f>
        <v>0.39832576633155792</v>
      </c>
      <c r="L32" s="356"/>
    </row>
    <row r="33" spans="1:15" ht="14.1" customHeight="1" x14ac:dyDescent="0.2">
      <c r="A33" s="342"/>
      <c r="B33" s="342"/>
      <c r="C33" s="320" t="s">
        <v>5</v>
      </c>
      <c r="D33" s="335">
        <v>244</v>
      </c>
      <c r="E33" s="336">
        <v>31719.97794566727</v>
      </c>
      <c r="F33" s="1818">
        <v>338556.43049999996</v>
      </c>
      <c r="G33" s="1813">
        <f>E33/E37</f>
        <v>9.0353971955162551E-2</v>
      </c>
      <c r="H33" s="395">
        <f>(E33-I33)/I33</f>
        <v>-9.2244037798404552E-3</v>
      </c>
      <c r="I33" s="1206">
        <v>32015.299999999996</v>
      </c>
      <c r="J33" s="1828">
        <v>342309.74054999999</v>
      </c>
      <c r="K33" s="1207">
        <f>I33/$I$37</f>
        <v>9.8253277789473834E-2</v>
      </c>
      <c r="L33" s="356"/>
    </row>
    <row r="34" spans="1:15" ht="14.1" customHeight="1" x14ac:dyDescent="0.2">
      <c r="A34" s="1191"/>
      <c r="B34" s="1192"/>
      <c r="C34" s="320" t="s">
        <v>6</v>
      </c>
      <c r="D34" s="335">
        <v>9604</v>
      </c>
      <c r="E34" s="336">
        <v>62811.708051620051</v>
      </c>
      <c r="F34" s="1818">
        <v>670399.78003000002</v>
      </c>
      <c r="G34" s="1813">
        <f>E34/E37</f>
        <v>0.17891838756865028</v>
      </c>
      <c r="H34" s="395">
        <f>(E34-I34)/I34</f>
        <v>0.11078173584981153</v>
      </c>
      <c r="I34" s="1206">
        <v>56547.3</v>
      </c>
      <c r="J34" s="1828">
        <v>604358</v>
      </c>
      <c r="K34" s="1207">
        <f>I34/$I$37</f>
        <v>0.17354070007604849</v>
      </c>
      <c r="L34" s="356"/>
    </row>
    <row r="35" spans="1:15" ht="14.1" customHeight="1" x14ac:dyDescent="0.2">
      <c r="A35" s="1191"/>
      <c r="B35" s="1192"/>
      <c r="C35" s="320" t="s">
        <v>7</v>
      </c>
      <c r="D35" s="335">
        <v>108469</v>
      </c>
      <c r="E35" s="336">
        <v>112553.3</v>
      </c>
      <c r="F35" s="1818">
        <v>1201307.1000000001</v>
      </c>
      <c r="G35" s="1813">
        <f>E35/E37</f>
        <v>0.32060670814716313</v>
      </c>
      <c r="H35" s="395">
        <f>(E35-I35)/I35</f>
        <v>4.7107769395579209E-2</v>
      </c>
      <c r="I35" s="1206">
        <v>107489.70000000001</v>
      </c>
      <c r="J35" s="1828">
        <v>1148812.7</v>
      </c>
      <c r="K35" s="1207">
        <f>I35/$I$37</f>
        <v>0.32988025580291952</v>
      </c>
      <c r="L35" s="356"/>
    </row>
    <row r="36" spans="1:15" ht="14.1" customHeight="1" thickBot="1" x14ac:dyDescent="0.3">
      <c r="A36" s="1191"/>
      <c r="B36" s="1192"/>
      <c r="C36" s="749" t="s">
        <v>451</v>
      </c>
      <c r="D36" s="335">
        <v>17</v>
      </c>
      <c r="E36" s="340">
        <v>1989.415</v>
      </c>
      <c r="F36" s="1818">
        <v>21234.431210000002</v>
      </c>
      <c r="G36" s="1813">
        <f>E36/E37</f>
        <v>5.6668244670621702E-3</v>
      </c>
      <c r="H36" s="1208" t="s">
        <v>578</v>
      </c>
      <c r="I36" s="1824" t="s">
        <v>578</v>
      </c>
      <c r="J36" s="1825" t="s">
        <v>578</v>
      </c>
      <c r="K36" s="1209" t="s">
        <v>578</v>
      </c>
      <c r="L36" s="356"/>
    </row>
    <row r="37" spans="1:15" ht="12.95" customHeight="1" thickTop="1" x14ac:dyDescent="0.2">
      <c r="A37" s="1191"/>
      <c r="B37" s="1192"/>
      <c r="C37" s="1210" t="s">
        <v>8</v>
      </c>
      <c r="D37" s="1211">
        <f>SUM(D32:D36)</f>
        <v>118417</v>
      </c>
      <c r="E37" s="1231">
        <f t="shared" ref="E37" si="8">SUM(E32:E36)</f>
        <v>351063.45918481657</v>
      </c>
      <c r="F37" s="1819">
        <f t="shared" ref="F37" si="9">SUM(F32:F36)</f>
        <v>3747011.9158700001</v>
      </c>
      <c r="G37" s="1232">
        <f>SUM(G32:G36)</f>
        <v>1</v>
      </c>
      <c r="H37" s="1212">
        <f t="shared" ref="H37" si="10">(E37-I37)/I37</f>
        <v>7.7395357126729958E-2</v>
      </c>
      <c r="I37" s="1213">
        <v>325844.60000000009</v>
      </c>
      <c r="J37" s="1826">
        <v>3483837.5234500002</v>
      </c>
      <c r="K37" s="1214">
        <f>SUM(K32:K35)</f>
        <v>0.99999999999999978</v>
      </c>
      <c r="L37" s="385"/>
      <c r="N37" s="324"/>
      <c r="O37" s="324"/>
    </row>
    <row r="38" spans="1:15" ht="12.95" customHeight="1" x14ac:dyDescent="0.25">
      <c r="A38" s="2200" t="s">
        <v>12</v>
      </c>
      <c r="B38" s="2200"/>
      <c r="C38" s="376"/>
      <c r="D38" s="1197"/>
      <c r="E38" s="1198"/>
      <c r="F38" s="1820"/>
      <c r="G38" s="1808"/>
      <c r="H38" s="871"/>
      <c r="I38" s="1204"/>
      <c r="J38" s="1827"/>
      <c r="K38" s="1205"/>
      <c r="L38" s="356"/>
    </row>
    <row r="39" spans="1:15" ht="14.1" customHeight="1" x14ac:dyDescent="0.2">
      <c r="A39" s="342"/>
      <c r="B39" s="342"/>
      <c r="C39" s="320" t="s">
        <v>4</v>
      </c>
      <c r="D39" s="335">
        <v>98</v>
      </c>
      <c r="E39" s="336">
        <v>152543.21339567995</v>
      </c>
      <c r="F39" s="1818">
        <v>1628255.4998399999</v>
      </c>
      <c r="G39" s="1813">
        <f>E39/E44</f>
        <v>0.43639258752344989</v>
      </c>
      <c r="H39" s="395">
        <f>(E39-I39)/I39</f>
        <v>-4.0464488714467305E-2</v>
      </c>
      <c r="I39" s="1206">
        <v>158976.09999999998</v>
      </c>
      <c r="J39" s="1828">
        <v>1700187.8625100004</v>
      </c>
      <c r="K39" s="1207">
        <f>I39/$I$44</f>
        <v>0.46722318668842655</v>
      </c>
      <c r="L39" s="356"/>
    </row>
    <row r="40" spans="1:15" ht="14.1" customHeight="1" x14ac:dyDescent="0.2">
      <c r="A40" s="342"/>
      <c r="B40" s="342"/>
      <c r="C40" s="320" t="s">
        <v>5</v>
      </c>
      <c r="D40" s="335">
        <v>304</v>
      </c>
      <c r="E40" s="336">
        <v>40612.856255995277</v>
      </c>
      <c r="F40" s="1818">
        <v>433491.57484999992</v>
      </c>
      <c r="G40" s="1813">
        <f>E40/E44</f>
        <v>0.11618445051567028</v>
      </c>
      <c r="H40" s="395">
        <f>(E40-I40)/I40</f>
        <v>1.3304929589997867E-2</v>
      </c>
      <c r="I40" s="1206">
        <v>40079.599999999999</v>
      </c>
      <c r="J40" s="1828">
        <v>428532.78781999997</v>
      </c>
      <c r="K40" s="1207">
        <f>I40/$I$44</f>
        <v>0.11779203561540044</v>
      </c>
      <c r="L40" s="356"/>
    </row>
    <row r="41" spans="1:15" ht="14.1" customHeight="1" x14ac:dyDescent="0.2">
      <c r="A41" s="1191"/>
      <c r="B41" s="1192"/>
      <c r="C41" s="320" t="s">
        <v>6</v>
      </c>
      <c r="D41" s="335">
        <v>8793</v>
      </c>
      <c r="E41" s="336">
        <v>66052.488994434403</v>
      </c>
      <c r="F41" s="1818">
        <v>704989.01436999999</v>
      </c>
      <c r="G41" s="1813">
        <f>E41/E44</f>
        <v>0.18896164531343057</v>
      </c>
      <c r="H41" s="395">
        <f>(E41-I41)/I41</f>
        <v>0.11533325331437194</v>
      </c>
      <c r="I41" s="1206">
        <v>59222.200000000004</v>
      </c>
      <c r="J41" s="1828">
        <v>632945.00000000012</v>
      </c>
      <c r="K41" s="1207">
        <f>I41/$I$44</f>
        <v>0.17405122535210851</v>
      </c>
      <c r="L41" s="356"/>
    </row>
    <row r="42" spans="1:15" ht="14.1" customHeight="1" x14ac:dyDescent="0.2">
      <c r="A42" s="1191"/>
      <c r="B42" s="1192"/>
      <c r="C42" s="320" t="s">
        <v>7</v>
      </c>
      <c r="D42" s="335">
        <v>83985</v>
      </c>
      <c r="E42" s="336">
        <v>85820.4</v>
      </c>
      <c r="F42" s="1818">
        <v>915980.9</v>
      </c>
      <c r="G42" s="1813">
        <f>E42/E44</f>
        <v>0.24551329151007714</v>
      </c>
      <c r="H42" s="395">
        <f>(E42-I42)/I42</f>
        <v>4.6853233861189524E-2</v>
      </c>
      <c r="I42" s="1206">
        <v>81979.399999999994</v>
      </c>
      <c r="J42" s="1828">
        <v>876166.60000000009</v>
      </c>
      <c r="K42" s="1207">
        <f>I42/$I$44</f>
        <v>0.24093355234406427</v>
      </c>
      <c r="L42" s="356"/>
    </row>
    <row r="43" spans="1:15" ht="14.1" customHeight="1" thickBot="1" x14ac:dyDescent="0.3">
      <c r="A43" s="1191"/>
      <c r="B43" s="1192"/>
      <c r="C43" s="749" t="s">
        <v>451</v>
      </c>
      <c r="D43" s="335">
        <v>7</v>
      </c>
      <c r="E43" s="340">
        <v>4526.0470000000005</v>
      </c>
      <c r="F43" s="1818">
        <v>48311.48689</v>
      </c>
      <c r="G43" s="1813">
        <f>E43/E44</f>
        <v>1.2948025137371888E-2</v>
      </c>
      <c r="H43" s="1208" t="s">
        <v>578</v>
      </c>
      <c r="I43" s="1824" t="s">
        <v>578</v>
      </c>
      <c r="J43" s="1825" t="s">
        <v>578</v>
      </c>
      <c r="K43" s="1209" t="s">
        <v>578</v>
      </c>
      <c r="L43" s="356"/>
    </row>
    <row r="44" spans="1:15" ht="12.95" customHeight="1" thickTop="1" x14ac:dyDescent="0.2">
      <c r="A44" s="1191"/>
      <c r="B44" s="1192"/>
      <c r="C44" s="1210" t="s">
        <v>8</v>
      </c>
      <c r="D44" s="1211">
        <f>SUM(D39:D43)</f>
        <v>93187</v>
      </c>
      <c r="E44" s="1231">
        <f t="shared" ref="E44" si="11">SUM(E39:E43)</f>
        <v>349555.0056461097</v>
      </c>
      <c r="F44" s="1819">
        <f t="shared" ref="F44" si="12">SUM(F39:F43)</f>
        <v>3731028.4759499999</v>
      </c>
      <c r="G44" s="1232">
        <f>SUM(G39:G43)</f>
        <v>0.99999999999999989</v>
      </c>
      <c r="H44" s="1212">
        <f t="shared" ref="H44" si="13">(E44-I44)/I44</f>
        <v>2.7325514092158051E-2</v>
      </c>
      <c r="I44" s="1213">
        <v>340257.30000000005</v>
      </c>
      <c r="J44" s="1826">
        <v>3637832.2503300002</v>
      </c>
      <c r="K44" s="1214">
        <f>SUM(K39:K42)</f>
        <v>0.99999999999999978</v>
      </c>
      <c r="L44" s="385"/>
      <c r="N44" s="324"/>
      <c r="O44" s="324"/>
    </row>
    <row r="45" spans="1:15" ht="12.95" customHeight="1" x14ac:dyDescent="0.25">
      <c r="A45" s="2200" t="s">
        <v>13</v>
      </c>
      <c r="B45" s="2200"/>
      <c r="C45" s="376"/>
      <c r="D45" s="1197"/>
      <c r="E45" s="1198"/>
      <c r="F45" s="1820"/>
      <c r="G45" s="1808"/>
      <c r="H45" s="871"/>
      <c r="I45" s="1204"/>
      <c r="J45" s="1827"/>
      <c r="K45" s="1205"/>
      <c r="L45" s="356"/>
    </row>
    <row r="46" spans="1:15" ht="14.1" customHeight="1" x14ac:dyDescent="0.2">
      <c r="A46" s="342"/>
      <c r="B46" s="342"/>
      <c r="C46" s="320" t="s">
        <v>4</v>
      </c>
      <c r="D46" s="335">
        <v>175</v>
      </c>
      <c r="E46" s="336">
        <v>402164.81960069656</v>
      </c>
      <c r="F46" s="1818">
        <v>4290456.5941300001</v>
      </c>
      <c r="G46" s="1813">
        <f>E46/E51</f>
        <v>0.4414591389636725</v>
      </c>
      <c r="H46" s="395">
        <f>(E46-I46)/I46</f>
        <v>-0.20627149240599621</v>
      </c>
      <c r="I46" s="1206">
        <v>506678.05899999995</v>
      </c>
      <c r="J46" s="1828">
        <v>5418495.0303300004</v>
      </c>
      <c r="K46" s="1207">
        <f>I46/$I$51</f>
        <v>0.55324909144965595</v>
      </c>
      <c r="L46" s="356"/>
    </row>
    <row r="47" spans="1:15" ht="14.1" customHeight="1" x14ac:dyDescent="0.2">
      <c r="A47" s="342"/>
      <c r="B47" s="342"/>
      <c r="C47" s="320" t="s">
        <v>5</v>
      </c>
      <c r="D47" s="335">
        <v>463</v>
      </c>
      <c r="E47" s="336">
        <v>135516.81385790414</v>
      </c>
      <c r="F47" s="1818">
        <v>1446305.0027500002</v>
      </c>
      <c r="G47" s="1813">
        <f>E47/E51</f>
        <v>0.14875775563911864</v>
      </c>
      <c r="H47" s="395">
        <f>(E47-I47)/I47</f>
        <v>1.3426725197154503</v>
      </c>
      <c r="I47" s="1206">
        <v>57847.101000000002</v>
      </c>
      <c r="J47" s="1828">
        <v>618270.50762000005</v>
      </c>
      <c r="K47" s="1207">
        <f>I47/$I$51</f>
        <v>6.3164085167632042E-2</v>
      </c>
      <c r="L47" s="356"/>
    </row>
    <row r="48" spans="1:15" ht="14.1" customHeight="1" x14ac:dyDescent="0.2">
      <c r="A48" s="1191"/>
      <c r="B48" s="1192"/>
      <c r="C48" s="320" t="s">
        <v>6</v>
      </c>
      <c r="D48" s="335">
        <v>18279</v>
      </c>
      <c r="E48" s="336">
        <v>113323.87675283344</v>
      </c>
      <c r="F48" s="1818">
        <v>1209487.4801</v>
      </c>
      <c r="G48" s="1813">
        <f>E48/E51</f>
        <v>0.12439641315469392</v>
      </c>
      <c r="H48" s="395">
        <f>(E48-I48)/I48</f>
        <v>7.3837766998285287E-2</v>
      </c>
      <c r="I48" s="1206">
        <v>105531.65500000001</v>
      </c>
      <c r="J48" s="1828">
        <v>1127864.243</v>
      </c>
      <c r="K48" s="1207">
        <f>I48/$I$51</f>
        <v>0.11523153847072062</v>
      </c>
      <c r="L48" s="356"/>
    </row>
    <row r="49" spans="1:15" ht="14.1" customHeight="1" x14ac:dyDescent="0.2">
      <c r="A49" s="1191"/>
      <c r="B49" s="1192"/>
      <c r="C49" s="320" t="s">
        <v>7</v>
      </c>
      <c r="D49" s="335">
        <v>365218</v>
      </c>
      <c r="E49" s="336">
        <v>248171.82200000001</v>
      </c>
      <c r="F49" s="1818">
        <v>2648781.8990000002</v>
      </c>
      <c r="G49" s="1813">
        <f>E49/E51</f>
        <v>0.27241994703550654</v>
      </c>
      <c r="H49" s="395">
        <f>(E49-I49)/I49</f>
        <v>9.7896797729664798E-3</v>
      </c>
      <c r="I49" s="1206">
        <v>245765.85300000006</v>
      </c>
      <c r="J49" s="1828">
        <v>2626654.3420000002</v>
      </c>
      <c r="K49" s="1207">
        <f>I49/$I$51</f>
        <v>0.26835528491199134</v>
      </c>
      <c r="L49" s="356"/>
    </row>
    <row r="50" spans="1:15" ht="14.1" customHeight="1" thickBot="1" x14ac:dyDescent="0.3">
      <c r="A50" s="1191"/>
      <c r="B50" s="1192"/>
      <c r="C50" s="749" t="s">
        <v>451</v>
      </c>
      <c r="D50" s="335">
        <v>22</v>
      </c>
      <c r="E50" s="340">
        <v>11812.574000000001</v>
      </c>
      <c r="F50" s="1818">
        <v>126090.77945</v>
      </c>
      <c r="G50" s="1813">
        <f>E50/E51</f>
        <v>1.2966745207008239E-2</v>
      </c>
      <c r="H50" s="1208" t="s">
        <v>578</v>
      </c>
      <c r="I50" s="1824" t="s">
        <v>578</v>
      </c>
      <c r="J50" s="1825" t="s">
        <v>578</v>
      </c>
      <c r="K50" s="1209" t="s">
        <v>578</v>
      </c>
      <c r="L50" s="356"/>
    </row>
    <row r="51" spans="1:15" ht="12.95" customHeight="1" thickTop="1" x14ac:dyDescent="0.2">
      <c r="A51" s="1191"/>
      <c r="B51" s="1192"/>
      <c r="C51" s="1210" t="s">
        <v>8</v>
      </c>
      <c r="D51" s="1211">
        <f>SUM(D46:D50)</f>
        <v>384157</v>
      </c>
      <c r="E51" s="1231">
        <f t="shared" ref="E51" si="14">SUM(E46:E50)</f>
        <v>910989.90621143428</v>
      </c>
      <c r="F51" s="1819">
        <f t="shared" ref="F51" si="15">SUM(F46:F50)</f>
        <v>9721121.7554299999</v>
      </c>
      <c r="G51" s="1232">
        <f>SUM(G46:G50)</f>
        <v>0.99999999999999989</v>
      </c>
      <c r="H51" s="1212">
        <f t="shared" ref="H51" si="16">(E51-I51)/I51</f>
        <v>-5.27696240487223E-3</v>
      </c>
      <c r="I51" s="1213">
        <v>915822.66800000006</v>
      </c>
      <c r="J51" s="1826">
        <v>9791284.1229500007</v>
      </c>
      <c r="K51" s="1214">
        <f>SUM(K46:K49)</f>
        <v>1</v>
      </c>
      <c r="L51" s="385"/>
      <c r="N51" s="324"/>
      <c r="O51" s="324"/>
    </row>
    <row r="52" spans="1:15" ht="12.95" customHeight="1" x14ac:dyDescent="0.25">
      <c r="A52" s="2200" t="s">
        <v>230</v>
      </c>
      <c r="B52" s="2200"/>
      <c r="C52" s="376"/>
      <c r="D52" s="1197"/>
      <c r="E52" s="1198"/>
      <c r="F52" s="1820"/>
      <c r="G52" s="1808"/>
      <c r="H52" s="871"/>
      <c r="I52" s="1204"/>
      <c r="J52" s="1827"/>
      <c r="K52" s="1205"/>
      <c r="L52" s="356"/>
    </row>
    <row r="53" spans="1:15" ht="14.1" customHeight="1" x14ac:dyDescent="0.2">
      <c r="A53" s="342"/>
      <c r="B53" s="342"/>
      <c r="C53" s="320" t="s">
        <v>4</v>
      </c>
      <c r="D53" s="335">
        <v>115</v>
      </c>
      <c r="E53" s="336">
        <v>181091.78623534486</v>
      </c>
      <c r="F53" s="1818">
        <v>1932874.2191500003</v>
      </c>
      <c r="G53" s="1813">
        <f>E53/E58</f>
        <v>0.37735314881053839</v>
      </c>
      <c r="H53" s="395">
        <f>(E53-I53)/I53</f>
        <v>2.6723148839908197E-2</v>
      </c>
      <c r="I53" s="1206">
        <v>176378.4</v>
      </c>
      <c r="J53" s="1828">
        <v>1886691.2269199998</v>
      </c>
      <c r="K53" s="1207">
        <f>I53/$I$58</f>
        <v>0.38437000274147776</v>
      </c>
      <c r="L53" s="356"/>
    </row>
    <row r="54" spans="1:15" ht="14.1" customHeight="1" x14ac:dyDescent="0.2">
      <c r="A54" s="342"/>
      <c r="B54" s="342"/>
      <c r="C54" s="320" t="s">
        <v>5</v>
      </c>
      <c r="D54" s="335">
        <v>388</v>
      </c>
      <c r="E54" s="336">
        <v>48394.532586128698</v>
      </c>
      <c r="F54" s="1818">
        <v>516536.22016999999</v>
      </c>
      <c r="G54" s="1813">
        <f>E54/E58</f>
        <v>0.10084294619998393</v>
      </c>
      <c r="H54" s="395">
        <f>(E54-I54)/I54</f>
        <v>-4.0781313627624325E-3</v>
      </c>
      <c r="I54" s="1206">
        <v>48592.700000000004</v>
      </c>
      <c r="J54" s="1828">
        <v>519546.46071000007</v>
      </c>
      <c r="K54" s="1207">
        <f>I54/$I$58</f>
        <v>0.10589491815446682</v>
      </c>
      <c r="L54" s="356"/>
    </row>
    <row r="55" spans="1:15" ht="14.1" customHeight="1" x14ac:dyDescent="0.2">
      <c r="A55" s="1191"/>
      <c r="B55" s="1192"/>
      <c r="C55" s="320" t="s">
        <v>6</v>
      </c>
      <c r="D55" s="335">
        <v>13149</v>
      </c>
      <c r="E55" s="336">
        <v>81810.399999999994</v>
      </c>
      <c r="F55" s="1818">
        <v>873175.1</v>
      </c>
      <c r="G55" s="1813">
        <f>E55/E58</f>
        <v>0.17047383919074899</v>
      </c>
      <c r="H55" s="395">
        <f>(E55-I55)/I55</f>
        <v>9.4337855932282541E-2</v>
      </c>
      <c r="I55" s="1206">
        <v>74757.900000000009</v>
      </c>
      <c r="J55" s="1828">
        <v>798987.6</v>
      </c>
      <c r="K55" s="1207">
        <f>I55/$I$58</f>
        <v>0.16291504077566826</v>
      </c>
      <c r="L55" s="356"/>
    </row>
    <row r="56" spans="1:15" ht="14.1" customHeight="1" x14ac:dyDescent="0.2">
      <c r="A56" s="1191"/>
      <c r="B56" s="1192"/>
      <c r="C56" s="320" t="s">
        <v>7</v>
      </c>
      <c r="D56" s="335">
        <v>175479</v>
      </c>
      <c r="E56" s="336">
        <v>163788.29999999999</v>
      </c>
      <c r="F56" s="1818">
        <v>1748150.6</v>
      </c>
      <c r="G56" s="1813">
        <f>E56/E58</f>
        <v>0.34129670941012574</v>
      </c>
      <c r="H56" s="395">
        <f>(E56-I56)/I56</f>
        <v>2.915972342655505E-2</v>
      </c>
      <c r="I56" s="1206">
        <v>159147.59999999998</v>
      </c>
      <c r="J56" s="1828">
        <v>1700916.3000000003</v>
      </c>
      <c r="K56" s="1207">
        <f>I56/$I$58</f>
        <v>0.34682003832838715</v>
      </c>
      <c r="L56" s="356"/>
    </row>
    <row r="57" spans="1:15" ht="14.1" customHeight="1" thickBot="1" x14ac:dyDescent="0.3">
      <c r="A57" s="1191"/>
      <c r="B57" s="1192"/>
      <c r="C57" s="749" t="s">
        <v>451</v>
      </c>
      <c r="D57" s="335">
        <v>12</v>
      </c>
      <c r="E57" s="340">
        <v>4815.0079999999998</v>
      </c>
      <c r="F57" s="1818">
        <v>51396.396200000003</v>
      </c>
      <c r="G57" s="1813">
        <f>E57/E58</f>
        <v>1.0033356388603037E-2</v>
      </c>
      <c r="H57" s="1208" t="s">
        <v>578</v>
      </c>
      <c r="I57" s="1824" t="s">
        <v>578</v>
      </c>
      <c r="J57" s="1825" t="s">
        <v>578</v>
      </c>
      <c r="K57" s="1209" t="s">
        <v>578</v>
      </c>
      <c r="L57" s="356"/>
    </row>
    <row r="58" spans="1:15" ht="12.95" customHeight="1" thickTop="1" x14ac:dyDescent="0.2">
      <c r="A58" s="1193"/>
      <c r="B58" s="1194"/>
      <c r="C58" s="1210" t="s">
        <v>8</v>
      </c>
      <c r="D58" s="1211">
        <f>SUM(D53:D57)</f>
        <v>189143</v>
      </c>
      <c r="E58" s="1231">
        <f t="shared" ref="E58" si="17">SUM(E53:E57)</f>
        <v>479900.0268214735</v>
      </c>
      <c r="F58" s="1819">
        <f t="shared" ref="F58" si="18">SUM(F53:F57)</f>
        <v>5122132.5355200013</v>
      </c>
      <c r="G58" s="1232">
        <f>SUM(G53:G57)</f>
        <v>1</v>
      </c>
      <c r="H58" s="1212">
        <f t="shared" ref="H58" si="19">(E58-I58)/I58</f>
        <v>4.5814989959116509E-2</v>
      </c>
      <c r="I58" s="1213">
        <v>458876.6</v>
      </c>
      <c r="J58" s="1826">
        <v>4906141.587629999</v>
      </c>
      <c r="K58" s="1214">
        <f>SUM(K53:K56)</f>
        <v>1</v>
      </c>
      <c r="L58" s="385"/>
      <c r="N58" s="324"/>
      <c r="O58" s="324"/>
    </row>
    <row r="59" spans="1:15" ht="5.0999999999999996" customHeight="1" x14ac:dyDescent="0.2">
      <c r="A59" s="390"/>
      <c r="B59" s="390"/>
      <c r="C59" s="1188"/>
      <c r="D59" s="352"/>
      <c r="E59" s="352"/>
      <c r="F59" s="352"/>
      <c r="G59" s="352"/>
      <c r="H59" s="1190"/>
      <c r="I59" s="391"/>
      <c r="J59" s="391"/>
      <c r="K59" s="1189"/>
    </row>
    <row r="60" spans="1:15" ht="18" customHeight="1" x14ac:dyDescent="0.25">
      <c r="A60" s="184" t="s">
        <v>690</v>
      </c>
      <c r="B60" s="352"/>
      <c r="C60" s="352"/>
      <c r="D60" s="352"/>
      <c r="E60" s="352"/>
      <c r="F60" s="352"/>
      <c r="G60" s="352"/>
      <c r="H60" s="352"/>
      <c r="I60" s="391"/>
      <c r="J60" s="391"/>
      <c r="K60" s="391"/>
    </row>
    <row r="61" spans="1:15" ht="15" customHeight="1" x14ac:dyDescent="0.2">
      <c r="A61" s="723"/>
      <c r="B61" s="352"/>
      <c r="C61" s="352"/>
      <c r="D61" s="352"/>
      <c r="E61" s="352"/>
      <c r="F61" s="352"/>
      <c r="G61" s="352"/>
      <c r="H61" s="352"/>
      <c r="I61" s="352"/>
      <c r="J61" s="352"/>
      <c r="K61" s="352"/>
    </row>
    <row r="62" spans="1:15" ht="15" customHeight="1" x14ac:dyDescent="0.2">
      <c r="A62" s="723"/>
      <c r="B62" s="352"/>
      <c r="C62" s="352"/>
      <c r="D62" s="352"/>
      <c r="E62" s="352"/>
      <c r="F62" s="352"/>
      <c r="G62" s="352"/>
      <c r="H62" s="352"/>
      <c r="I62" s="352"/>
      <c r="J62" s="352"/>
      <c r="K62" s="352"/>
    </row>
    <row r="63" spans="1:15" ht="15" customHeight="1" x14ac:dyDescent="0.2">
      <c r="A63" s="723"/>
      <c r="B63" s="352"/>
      <c r="C63" s="352"/>
      <c r="D63" s="352"/>
      <c r="E63" s="352"/>
      <c r="F63" s="352"/>
      <c r="G63" s="352"/>
      <c r="H63" s="352"/>
      <c r="I63" s="352"/>
      <c r="J63" s="352"/>
      <c r="K63" s="352"/>
    </row>
    <row r="64" spans="1:15" ht="15" customHeight="1" x14ac:dyDescent="0.2">
      <c r="A64" s="723"/>
      <c r="B64" s="352"/>
      <c r="C64" s="352"/>
      <c r="D64" s="352"/>
      <c r="E64" s="352"/>
      <c r="F64" s="352"/>
      <c r="G64" s="352"/>
      <c r="H64" s="352"/>
      <c r="I64" s="352"/>
      <c r="J64" s="352"/>
      <c r="K64" s="352"/>
    </row>
    <row r="65" spans="1:11" ht="15" customHeight="1" x14ac:dyDescent="0.2">
      <c r="A65" s="723"/>
      <c r="B65" s="352"/>
      <c r="C65" s="352"/>
      <c r="D65" s="352"/>
      <c r="E65" s="352"/>
      <c r="F65" s="352"/>
      <c r="G65" s="352"/>
      <c r="H65" s="352"/>
      <c r="I65" s="352"/>
      <c r="J65" s="352"/>
      <c r="K65" s="352"/>
    </row>
    <row r="66" spans="1:11" ht="15" customHeight="1" x14ac:dyDescent="0.2">
      <c r="A66" s="723"/>
      <c r="B66" s="352"/>
      <c r="C66" s="352"/>
      <c r="D66" s="352"/>
      <c r="E66" s="352"/>
      <c r="F66" s="352"/>
      <c r="G66" s="352"/>
      <c r="H66" s="352"/>
      <c r="I66" s="352"/>
      <c r="J66" s="352"/>
      <c r="K66" s="352"/>
    </row>
    <row r="67" spans="1:11" ht="15" customHeight="1" x14ac:dyDescent="0.2">
      <c r="A67" s="723"/>
      <c r="B67" s="352"/>
      <c r="C67" s="352"/>
      <c r="D67" s="352"/>
      <c r="E67" s="352"/>
      <c r="F67" s="352"/>
      <c r="G67" s="352"/>
      <c r="H67" s="352"/>
      <c r="I67" s="352"/>
      <c r="J67" s="352"/>
      <c r="K67" s="352"/>
    </row>
    <row r="68" spans="1:11" ht="15" customHeight="1" x14ac:dyDescent="0.2">
      <c r="A68" s="723"/>
      <c r="B68" s="352"/>
      <c r="C68" s="352"/>
      <c r="D68" s="352"/>
      <c r="E68" s="352"/>
      <c r="F68" s="352"/>
      <c r="G68" s="352"/>
      <c r="H68" s="352"/>
      <c r="I68" s="352"/>
      <c r="J68" s="352"/>
      <c r="K68" s="352"/>
    </row>
    <row r="69" spans="1:11" ht="15" customHeight="1" x14ac:dyDescent="0.2">
      <c r="A69" s="723"/>
      <c r="B69" s="352"/>
      <c r="C69" s="352"/>
      <c r="D69" s="352"/>
      <c r="E69" s="352"/>
      <c r="F69" s="352"/>
      <c r="G69" s="352"/>
      <c r="H69" s="352"/>
      <c r="I69" s="352"/>
      <c r="J69" s="352"/>
      <c r="K69" s="352"/>
    </row>
    <row r="70" spans="1:11" ht="15" customHeight="1" x14ac:dyDescent="0.2">
      <c r="A70" s="723"/>
      <c r="B70" s="352"/>
      <c r="C70" s="352"/>
      <c r="D70" s="352"/>
      <c r="E70" s="352"/>
      <c r="F70" s="352"/>
      <c r="G70" s="352"/>
      <c r="H70" s="352"/>
      <c r="I70" s="352"/>
      <c r="J70" s="352"/>
      <c r="K70" s="352"/>
    </row>
    <row r="71" spans="1:11" ht="15" customHeight="1" x14ac:dyDescent="0.2">
      <c r="A71" s="723"/>
      <c r="B71" s="352"/>
      <c r="C71" s="352"/>
      <c r="D71" s="352"/>
      <c r="E71" s="352"/>
      <c r="F71" s="352"/>
      <c r="G71" s="352"/>
      <c r="H71" s="352"/>
      <c r="I71" s="352"/>
      <c r="J71" s="352"/>
      <c r="K71" s="352"/>
    </row>
    <row r="72" spans="1:11" ht="15" customHeight="1" x14ac:dyDescent="0.2">
      <c r="A72" s="723"/>
      <c r="B72" s="352"/>
      <c r="C72" s="352"/>
      <c r="D72" s="352"/>
      <c r="E72" s="352"/>
      <c r="F72" s="352"/>
      <c r="G72" s="352"/>
      <c r="H72" s="352"/>
      <c r="I72" s="352"/>
      <c r="J72" s="352"/>
      <c r="K72" s="352"/>
    </row>
    <row r="73" spans="1:11" ht="15" customHeight="1" x14ac:dyDescent="0.2">
      <c r="A73" s="723"/>
      <c r="B73" s="352"/>
      <c r="C73" s="352"/>
      <c r="D73" s="352"/>
      <c r="E73" s="352"/>
      <c r="F73" s="352"/>
      <c r="G73" s="352"/>
      <c r="H73" s="352"/>
      <c r="I73" s="352"/>
      <c r="J73" s="352"/>
      <c r="K73" s="352"/>
    </row>
    <row r="74" spans="1:11" ht="15" customHeight="1" x14ac:dyDescent="0.2">
      <c r="A74" s="723"/>
      <c r="B74" s="352"/>
      <c r="C74" s="352"/>
      <c r="D74" s="352"/>
      <c r="E74" s="352"/>
      <c r="F74" s="352"/>
      <c r="G74" s="352"/>
      <c r="H74" s="352"/>
      <c r="I74" s="352"/>
      <c r="J74" s="352"/>
      <c r="K74" s="352"/>
    </row>
    <row r="75" spans="1:11" ht="15" customHeight="1" x14ac:dyDescent="0.2">
      <c r="A75" s="723"/>
      <c r="B75" s="352"/>
      <c r="C75" s="352"/>
      <c r="D75" s="352"/>
      <c r="E75" s="352"/>
      <c r="F75" s="352"/>
      <c r="G75" s="352"/>
      <c r="H75" s="352"/>
      <c r="I75" s="352"/>
      <c r="J75" s="352"/>
      <c r="K75" s="352"/>
    </row>
    <row r="76" spans="1:11" ht="15" customHeight="1" x14ac:dyDescent="0.2">
      <c r="A76" s="723"/>
      <c r="B76" s="352"/>
      <c r="C76" s="352"/>
      <c r="D76" s="352"/>
      <c r="E76" s="352"/>
      <c r="F76" s="352"/>
      <c r="G76" s="352"/>
      <c r="H76" s="352"/>
      <c r="I76" s="352"/>
      <c r="J76" s="352"/>
      <c r="K76" s="352"/>
    </row>
    <row r="77" spans="1:11" ht="15" customHeight="1" x14ac:dyDescent="0.2">
      <c r="A77" s="723"/>
      <c r="B77" s="352"/>
      <c r="C77" s="352"/>
      <c r="D77" s="352"/>
      <c r="E77" s="352"/>
      <c r="F77" s="352"/>
      <c r="G77" s="352"/>
      <c r="H77" s="352"/>
      <c r="I77" s="352"/>
      <c r="J77" s="352"/>
      <c r="K77" s="352"/>
    </row>
    <row r="78" spans="1:11" ht="15" customHeight="1" x14ac:dyDescent="0.2">
      <c r="A78" s="723"/>
      <c r="B78" s="352"/>
      <c r="C78" s="352"/>
      <c r="D78" s="352"/>
      <c r="E78" s="352"/>
      <c r="F78" s="352"/>
      <c r="G78" s="352"/>
      <c r="H78" s="352"/>
      <c r="I78" s="352"/>
      <c r="J78" s="352"/>
      <c r="K78" s="352"/>
    </row>
    <row r="79" spans="1:11" ht="15" customHeight="1" x14ac:dyDescent="0.2">
      <c r="A79" s="723"/>
      <c r="B79" s="352"/>
      <c r="C79" s="352"/>
      <c r="D79" s="352"/>
      <c r="E79" s="352"/>
      <c r="F79" s="352"/>
      <c r="G79" s="352"/>
      <c r="H79" s="352"/>
      <c r="I79" s="352"/>
      <c r="J79" s="352"/>
      <c r="K79" s="352"/>
    </row>
    <row r="80" spans="1:11" ht="15" customHeight="1" x14ac:dyDescent="0.2">
      <c r="A80" s="723"/>
      <c r="B80" s="352"/>
      <c r="C80" s="352"/>
      <c r="D80" s="352"/>
      <c r="E80" s="352"/>
      <c r="F80" s="352"/>
      <c r="G80" s="352"/>
      <c r="H80" s="352"/>
      <c r="I80" s="352"/>
      <c r="J80" s="352"/>
      <c r="K80" s="352"/>
    </row>
    <row r="81" spans="1:11" ht="15" customHeight="1" x14ac:dyDescent="0.2">
      <c r="A81" s="723"/>
      <c r="B81" s="352"/>
      <c r="C81" s="352"/>
      <c r="D81" s="352"/>
      <c r="E81" s="352"/>
      <c r="F81" s="352"/>
      <c r="G81" s="352"/>
      <c r="H81" s="352"/>
      <c r="I81" s="352"/>
      <c r="J81" s="352"/>
      <c r="K81" s="352"/>
    </row>
    <row r="82" spans="1:11" ht="15" customHeight="1" x14ac:dyDescent="0.2">
      <c r="A82" s="723"/>
      <c r="B82" s="352"/>
      <c r="C82" s="352"/>
      <c r="D82" s="352"/>
      <c r="E82" s="352"/>
      <c r="F82" s="352"/>
      <c r="G82" s="352"/>
      <c r="H82" s="352"/>
      <c r="I82" s="352"/>
      <c r="J82" s="352"/>
      <c r="K82" s="352"/>
    </row>
    <row r="83" spans="1:11" ht="15" customHeight="1" x14ac:dyDescent="0.2">
      <c r="A83" s="723"/>
      <c r="B83" s="352"/>
      <c r="C83" s="352"/>
      <c r="D83" s="352"/>
      <c r="E83" s="352"/>
      <c r="F83" s="352"/>
      <c r="G83" s="352"/>
      <c r="H83" s="352"/>
      <c r="I83" s="352"/>
      <c r="J83" s="352"/>
      <c r="K83" s="352"/>
    </row>
    <row r="84" spans="1:11" ht="15" customHeight="1" x14ac:dyDescent="0.2">
      <c r="A84" s="723"/>
      <c r="B84" s="352"/>
      <c r="C84" s="352"/>
      <c r="D84" s="352"/>
      <c r="E84" s="352"/>
      <c r="F84" s="352"/>
      <c r="G84" s="352"/>
      <c r="H84" s="352"/>
      <c r="I84" s="352"/>
      <c r="J84" s="352"/>
      <c r="K84" s="352"/>
    </row>
    <row r="85" spans="1:11" ht="15" customHeight="1" x14ac:dyDescent="0.2">
      <c r="A85" s="723"/>
      <c r="B85" s="352"/>
      <c r="C85" s="352"/>
      <c r="D85" s="352"/>
      <c r="E85" s="352"/>
      <c r="F85" s="352"/>
      <c r="G85" s="352"/>
      <c r="H85" s="352"/>
      <c r="I85" s="352"/>
      <c r="J85" s="352"/>
      <c r="K85" s="352"/>
    </row>
    <row r="86" spans="1:11" ht="15" customHeight="1" x14ac:dyDescent="0.2">
      <c r="A86" s="723"/>
      <c r="B86" s="352"/>
      <c r="C86" s="352"/>
      <c r="D86" s="352"/>
      <c r="E86" s="352"/>
      <c r="F86" s="352"/>
      <c r="G86" s="352"/>
      <c r="H86" s="352"/>
      <c r="I86" s="352"/>
      <c r="J86" s="352"/>
      <c r="K86" s="352"/>
    </row>
    <row r="87" spans="1:11" ht="15" customHeight="1" x14ac:dyDescent="0.2">
      <c r="A87" s="723"/>
      <c r="B87" s="352"/>
      <c r="C87" s="352"/>
      <c r="D87" s="352"/>
      <c r="E87" s="352"/>
      <c r="F87" s="352"/>
      <c r="G87" s="352"/>
      <c r="H87" s="352"/>
      <c r="I87" s="352"/>
      <c r="J87" s="352"/>
      <c r="K87" s="352"/>
    </row>
    <row r="88" spans="1:11" ht="15" customHeight="1" x14ac:dyDescent="0.2">
      <c r="A88" s="723"/>
      <c r="B88" s="352"/>
      <c r="C88" s="352"/>
      <c r="D88" s="352"/>
      <c r="E88" s="352"/>
      <c r="F88" s="352"/>
      <c r="G88" s="352"/>
      <c r="H88" s="352"/>
      <c r="I88" s="352"/>
      <c r="J88" s="352"/>
      <c r="K88" s="352"/>
    </row>
    <row r="89" spans="1:11" ht="15" customHeight="1" x14ac:dyDescent="0.2">
      <c r="A89" s="723"/>
      <c r="B89" s="352"/>
      <c r="C89" s="352"/>
      <c r="D89" s="352"/>
      <c r="E89" s="352"/>
      <c r="F89" s="352"/>
      <c r="G89" s="352"/>
      <c r="H89" s="352"/>
      <c r="I89" s="352"/>
      <c r="J89" s="352"/>
      <c r="K89" s="352"/>
    </row>
    <row r="90" spans="1:11" ht="15" customHeight="1" x14ac:dyDescent="0.2">
      <c r="A90" s="723"/>
      <c r="B90" s="352"/>
      <c r="C90" s="352"/>
      <c r="D90" s="352"/>
      <c r="E90" s="352"/>
      <c r="F90" s="352"/>
      <c r="G90" s="352"/>
      <c r="H90" s="352"/>
      <c r="I90" s="352"/>
      <c r="J90" s="352"/>
      <c r="K90" s="352"/>
    </row>
    <row r="91" spans="1:11" ht="15" customHeight="1" x14ac:dyDescent="0.2">
      <c r="A91" s="723"/>
      <c r="B91" s="352"/>
      <c r="C91" s="352"/>
      <c r="D91" s="352"/>
      <c r="E91" s="352"/>
      <c r="F91" s="352"/>
      <c r="G91" s="352"/>
      <c r="H91" s="352"/>
      <c r="I91" s="352"/>
      <c r="J91" s="352"/>
      <c r="K91" s="352"/>
    </row>
    <row r="92" spans="1:11" ht="15" customHeight="1" x14ac:dyDescent="0.2">
      <c r="A92" s="723"/>
      <c r="B92" s="352"/>
      <c r="C92" s="352"/>
      <c r="D92" s="352"/>
      <c r="E92" s="352"/>
      <c r="F92" s="352"/>
      <c r="G92" s="352"/>
      <c r="H92" s="352"/>
      <c r="I92" s="352"/>
      <c r="J92" s="352"/>
      <c r="K92" s="352"/>
    </row>
    <row r="93" spans="1:11" ht="15" customHeight="1" x14ac:dyDescent="0.2">
      <c r="A93" s="723"/>
      <c r="B93" s="352"/>
      <c r="C93" s="352"/>
      <c r="D93" s="352"/>
      <c r="E93" s="352"/>
      <c r="F93" s="352"/>
      <c r="G93" s="352"/>
      <c r="H93" s="352"/>
      <c r="I93" s="352"/>
      <c r="J93" s="352"/>
      <c r="K93" s="352"/>
    </row>
    <row r="94" spans="1:11" ht="15" customHeight="1" x14ac:dyDescent="0.2">
      <c r="A94" s="723"/>
      <c r="B94" s="352"/>
      <c r="C94" s="352"/>
      <c r="D94" s="352"/>
      <c r="E94" s="352"/>
      <c r="F94" s="352"/>
      <c r="G94" s="352"/>
      <c r="H94" s="352"/>
      <c r="I94" s="352"/>
      <c r="J94" s="352"/>
      <c r="K94" s="352"/>
    </row>
    <row r="95" spans="1:11" ht="15" customHeight="1" x14ac:dyDescent="0.2">
      <c r="A95" s="723"/>
      <c r="B95" s="352"/>
      <c r="C95" s="352"/>
      <c r="D95" s="352"/>
      <c r="E95" s="352"/>
      <c r="F95" s="352"/>
      <c r="G95" s="352"/>
      <c r="H95" s="352"/>
      <c r="I95" s="352"/>
      <c r="J95" s="352"/>
      <c r="K95" s="352"/>
    </row>
    <row r="96" spans="1:11" ht="15" customHeight="1" x14ac:dyDescent="0.2">
      <c r="A96" s="723"/>
      <c r="B96" s="352"/>
      <c r="C96" s="352"/>
      <c r="D96" s="352"/>
      <c r="E96" s="352"/>
      <c r="F96" s="352"/>
      <c r="G96" s="352"/>
      <c r="H96" s="352"/>
      <c r="I96" s="352"/>
      <c r="J96" s="352"/>
      <c r="K96" s="352"/>
    </row>
    <row r="97" spans="1:11" ht="15" customHeight="1" x14ac:dyDescent="0.2">
      <c r="A97" s="723"/>
      <c r="B97" s="352"/>
      <c r="C97" s="352"/>
      <c r="D97" s="352"/>
      <c r="E97" s="352"/>
      <c r="F97" s="352"/>
      <c r="G97" s="352"/>
      <c r="H97" s="352"/>
      <c r="I97" s="352"/>
      <c r="J97" s="352"/>
      <c r="K97" s="352"/>
    </row>
    <row r="98" spans="1:11" ht="15" customHeight="1" x14ac:dyDescent="0.2">
      <c r="A98" s="723"/>
      <c r="B98" s="352"/>
      <c r="C98" s="352"/>
      <c r="D98" s="352"/>
      <c r="E98" s="352"/>
      <c r="F98" s="352"/>
      <c r="G98" s="352"/>
      <c r="H98" s="352"/>
      <c r="I98" s="352"/>
      <c r="J98" s="352"/>
      <c r="K98" s="352"/>
    </row>
    <row r="99" spans="1:11" ht="15" customHeight="1" x14ac:dyDescent="0.2">
      <c r="A99" s="723"/>
      <c r="B99" s="352"/>
      <c r="C99" s="352"/>
      <c r="D99" s="352"/>
      <c r="E99" s="352"/>
      <c r="F99" s="352"/>
      <c r="G99" s="352"/>
      <c r="H99" s="352"/>
      <c r="I99" s="352"/>
      <c r="J99" s="352"/>
      <c r="K99" s="352"/>
    </row>
    <row r="100" spans="1:11" ht="15" customHeight="1" x14ac:dyDescent="0.2">
      <c r="A100" s="723"/>
      <c r="B100" s="352"/>
      <c r="C100" s="352"/>
      <c r="D100" s="352"/>
      <c r="E100" s="352"/>
      <c r="F100" s="352"/>
      <c r="G100" s="352"/>
      <c r="H100" s="352"/>
      <c r="I100" s="352"/>
      <c r="J100" s="352"/>
      <c r="K100" s="352"/>
    </row>
    <row r="101" spans="1:11" ht="15" customHeight="1" x14ac:dyDescent="0.2">
      <c r="A101" s="723"/>
      <c r="B101" s="352"/>
      <c r="C101" s="352"/>
      <c r="D101" s="352"/>
      <c r="E101" s="352"/>
      <c r="F101" s="352"/>
      <c r="G101" s="352"/>
      <c r="H101" s="352"/>
      <c r="I101" s="352"/>
      <c r="J101" s="352"/>
      <c r="K101" s="352"/>
    </row>
    <row r="102" spans="1:11" ht="15" customHeight="1" x14ac:dyDescent="0.2">
      <c r="A102" s="723"/>
      <c r="B102" s="352"/>
      <c r="C102" s="352"/>
      <c r="D102" s="352"/>
      <c r="E102" s="352"/>
      <c r="F102" s="352"/>
      <c r="G102" s="352"/>
      <c r="H102" s="352"/>
      <c r="I102" s="352"/>
      <c r="J102" s="352"/>
      <c r="K102" s="352"/>
    </row>
    <row r="103" spans="1:11" ht="15" customHeight="1" x14ac:dyDescent="0.2">
      <c r="A103" s="723"/>
      <c r="B103" s="352"/>
      <c r="C103" s="352"/>
      <c r="D103" s="352"/>
      <c r="E103" s="352"/>
      <c r="F103" s="352"/>
      <c r="G103" s="352"/>
      <c r="H103" s="352"/>
      <c r="I103" s="352"/>
      <c r="J103" s="352"/>
      <c r="K103" s="352"/>
    </row>
    <row r="104" spans="1:11" ht="15" customHeight="1" x14ac:dyDescent="0.2">
      <c r="A104" s="723"/>
      <c r="B104" s="352"/>
      <c r="C104" s="352"/>
      <c r="D104" s="352"/>
      <c r="E104" s="352"/>
      <c r="F104" s="352"/>
      <c r="G104" s="352"/>
      <c r="H104" s="352"/>
      <c r="I104" s="352"/>
      <c r="J104" s="352"/>
      <c r="K104" s="352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sortState ref="O16:P29">
    <sortCondition descending="1" ref="O16"/>
  </sortState>
  <mergeCells count="16">
    <mergeCell ref="A3:I3"/>
    <mergeCell ref="J3:L3"/>
    <mergeCell ref="D5:K5"/>
    <mergeCell ref="A52:B52"/>
    <mergeCell ref="I7:J7"/>
    <mergeCell ref="D6:D9"/>
    <mergeCell ref="A10:B10"/>
    <mergeCell ref="A17:B17"/>
    <mergeCell ref="A24:B24"/>
    <mergeCell ref="A31:B31"/>
    <mergeCell ref="A38:B38"/>
    <mergeCell ref="A45:B45"/>
    <mergeCell ref="H6:H9"/>
    <mergeCell ref="B8:C9"/>
    <mergeCell ref="E7:F7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19.7109375" style="305" customWidth="1"/>
    <col min="2" max="2" width="3.85546875" style="305" customWidth="1"/>
    <col min="3" max="3" width="5.7109375" style="305" customWidth="1"/>
    <col min="4" max="6" width="8.7109375" style="305" customWidth="1"/>
    <col min="7" max="7" width="6.7109375" style="305" customWidth="1"/>
    <col min="8" max="8" width="7.7109375" style="305" customWidth="1"/>
    <col min="9" max="10" width="8.7109375" style="305" customWidth="1"/>
    <col min="11" max="11" width="6.7109375" style="305" customWidth="1"/>
    <col min="12" max="12" width="1.7109375" style="305" customWidth="1"/>
    <col min="13" max="13" width="9.140625" style="305"/>
    <col min="14" max="14" width="10.140625" style="305" bestFit="1" customWidth="1"/>
    <col min="15" max="15" width="11.140625" style="305" customWidth="1"/>
    <col min="16" max="16384" width="9.140625" style="305"/>
  </cols>
  <sheetData>
    <row r="1" spans="1:17" ht="9.75" customHeight="1" x14ac:dyDescent="0.25">
      <c r="J1" s="2206"/>
      <c r="K1" s="2206"/>
    </row>
    <row r="2" spans="1:17" ht="15" customHeight="1" x14ac:dyDescent="0.2"/>
    <row r="3" spans="1:17" ht="19.5" customHeight="1" thickBot="1" x14ac:dyDescent="0.25">
      <c r="A3" s="2156" t="s">
        <v>585</v>
      </c>
      <c r="B3" s="2156"/>
      <c r="C3" s="2156"/>
      <c r="D3" s="2156"/>
      <c r="E3" s="2156"/>
      <c r="F3" s="2156"/>
      <c r="G3" s="2156"/>
      <c r="H3" s="2156"/>
      <c r="I3" s="2156"/>
      <c r="J3" s="2160" t="s">
        <v>207</v>
      </c>
      <c r="K3" s="2160"/>
      <c r="L3" s="2160"/>
      <c r="O3" s="1630"/>
    </row>
    <row r="4" spans="1:17" ht="16.5" customHeight="1" x14ac:dyDescent="0.2">
      <c r="B4" s="309"/>
      <c r="C4" s="309"/>
      <c r="D4" s="2207"/>
      <c r="E4" s="2207"/>
      <c r="F4" s="388"/>
      <c r="G4" s="309"/>
      <c r="H4" s="309"/>
      <c r="I4" s="309"/>
      <c r="O4" s="1630"/>
    </row>
    <row r="5" spans="1:17" ht="13.5" customHeight="1" x14ac:dyDescent="0.2">
      <c r="A5" s="307"/>
      <c r="B5" s="308"/>
      <c r="C5" s="308"/>
      <c r="D5" s="2208" t="s">
        <v>435</v>
      </c>
      <c r="E5" s="2208"/>
      <c r="F5" s="2208"/>
      <c r="G5" s="2208"/>
      <c r="H5" s="2208"/>
      <c r="I5" s="2208"/>
      <c r="J5" s="2208"/>
      <c r="K5" s="2208"/>
      <c r="O5" s="1630"/>
    </row>
    <row r="6" spans="1:17" ht="14.1" customHeight="1" x14ac:dyDescent="0.25">
      <c r="A6" s="307"/>
      <c r="B6" s="311"/>
      <c r="C6" s="313"/>
      <c r="D6" s="2202" t="s">
        <v>563</v>
      </c>
      <c r="E6" s="312"/>
      <c r="F6" s="312"/>
      <c r="G6" s="1126"/>
      <c r="H6" s="2203" t="s">
        <v>225</v>
      </c>
      <c r="I6" s="1187"/>
      <c r="J6" s="312"/>
      <c r="K6" s="1219"/>
      <c r="L6" s="356"/>
      <c r="O6" s="1630"/>
    </row>
    <row r="7" spans="1:17" ht="14.1" customHeight="1" x14ac:dyDescent="0.25">
      <c r="A7" s="314"/>
      <c r="B7" s="315"/>
      <c r="C7" s="316"/>
      <c r="D7" s="2148"/>
      <c r="E7" s="2144">
        <v>2017</v>
      </c>
      <c r="F7" s="2205"/>
      <c r="G7" s="1127"/>
      <c r="H7" s="2203"/>
      <c r="I7" s="2146">
        <v>2016</v>
      </c>
      <c r="J7" s="2201"/>
      <c r="K7" s="1220"/>
      <c r="L7" s="356"/>
      <c r="O7" s="1630"/>
    </row>
    <row r="8" spans="1:17" ht="14.1" customHeight="1" x14ac:dyDescent="0.25">
      <c r="A8" s="314"/>
      <c r="B8" s="2163" t="str">
        <f>'32'!B8</f>
        <v>kategorie</v>
      </c>
      <c r="C8" s="2163"/>
      <c r="D8" s="2148"/>
      <c r="F8" s="1814"/>
      <c r="G8" s="1809" t="s">
        <v>226</v>
      </c>
      <c r="H8" s="2203"/>
      <c r="I8" s="2146"/>
      <c r="J8" s="2147"/>
      <c r="K8" s="1220" t="s">
        <v>226</v>
      </c>
      <c r="L8" s="356"/>
      <c r="O8" s="1630"/>
    </row>
    <row r="9" spans="1:17" ht="14.1" customHeight="1" x14ac:dyDescent="0.25">
      <c r="A9" s="317"/>
      <c r="B9" s="2164"/>
      <c r="C9" s="2164"/>
      <c r="D9" s="2149"/>
      <c r="E9" s="1142" t="s">
        <v>562</v>
      </c>
      <c r="F9" s="1815" t="s">
        <v>3</v>
      </c>
      <c r="G9" s="1810" t="s">
        <v>63</v>
      </c>
      <c r="H9" s="2204"/>
      <c r="I9" s="1200" t="s">
        <v>579</v>
      </c>
      <c r="J9" s="1821" t="s">
        <v>3</v>
      </c>
      <c r="K9" s="1831" t="s">
        <v>63</v>
      </c>
      <c r="L9" s="356"/>
      <c r="O9" s="1630"/>
    </row>
    <row r="10" spans="1:17" ht="12.95" customHeight="1" x14ac:dyDescent="0.25">
      <c r="A10" s="2200" t="s">
        <v>231</v>
      </c>
      <c r="B10" s="2200"/>
      <c r="C10" s="318"/>
      <c r="D10" s="389"/>
      <c r="E10" s="318"/>
      <c r="F10" s="1816"/>
      <c r="G10" s="1812"/>
      <c r="H10" s="407"/>
      <c r="I10" s="1145"/>
      <c r="J10" s="1822"/>
      <c r="K10" s="1832"/>
      <c r="L10" s="354"/>
      <c r="O10" s="1630"/>
    </row>
    <row r="11" spans="1:17" ht="14.1" customHeight="1" x14ac:dyDescent="0.2">
      <c r="A11" s="342"/>
      <c r="B11" s="342"/>
      <c r="C11" s="320" t="str">
        <f>'32'!C11</f>
        <v>VO</v>
      </c>
      <c r="D11" s="321">
        <v>77</v>
      </c>
      <c r="E11" s="322">
        <v>160183.12098995835</v>
      </c>
      <c r="F11" s="1817">
        <v>1709841.0355400003</v>
      </c>
      <c r="G11" s="1813">
        <f>E11/E16</f>
        <v>0.40263471216146896</v>
      </c>
      <c r="H11" s="395">
        <f>(E11-I11)/I11</f>
        <v>8.1039398589630385E-2</v>
      </c>
      <c r="I11" s="1147">
        <v>148175.1</v>
      </c>
      <c r="J11" s="1823">
        <v>1585208.5510900002</v>
      </c>
      <c r="K11" s="1833">
        <f>I11/$I$16</f>
        <v>0.40167261596247389</v>
      </c>
      <c r="L11" s="356"/>
      <c r="O11" s="1630"/>
    </row>
    <row r="12" spans="1:17" ht="14.1" customHeight="1" x14ac:dyDescent="0.2">
      <c r="A12" s="342"/>
      <c r="B12" s="342"/>
      <c r="C12" s="320" t="str">
        <f>'32'!C12</f>
        <v>SO</v>
      </c>
      <c r="D12" s="321">
        <v>282</v>
      </c>
      <c r="E12" s="322">
        <v>41634.167320862922</v>
      </c>
      <c r="F12" s="1817">
        <v>444369.83003999991</v>
      </c>
      <c r="G12" s="1813">
        <f>E12/E16</f>
        <v>0.10465123211308232</v>
      </c>
      <c r="H12" s="395">
        <f>(E12-I12)/I12</f>
        <v>8.9999537152956582E-2</v>
      </c>
      <c r="I12" s="1147">
        <v>38196.500000000015</v>
      </c>
      <c r="J12" s="1823">
        <v>408408.66778999998</v>
      </c>
      <c r="K12" s="1833">
        <f>I12/$I$16</f>
        <v>0.1035429574578363</v>
      </c>
      <c r="L12" s="710"/>
      <c r="M12" s="324"/>
      <c r="O12" s="1630"/>
      <c r="P12" s="324"/>
      <c r="Q12" s="324"/>
    </row>
    <row r="13" spans="1:17" ht="14.1" customHeight="1" x14ac:dyDescent="0.2">
      <c r="A13" s="1191"/>
      <c r="B13" s="1192"/>
      <c r="C13" s="320" t="str">
        <f>'32'!C13</f>
        <v>MO</v>
      </c>
      <c r="D13" s="321">
        <v>11077</v>
      </c>
      <c r="E13" s="322">
        <v>66588.899999999994</v>
      </c>
      <c r="F13" s="1817">
        <v>710714.9</v>
      </c>
      <c r="G13" s="1813">
        <f>E13/E16</f>
        <v>0.16737720191086539</v>
      </c>
      <c r="H13" s="395">
        <f>(E13-I13)/I13</f>
        <v>0.11767973976884019</v>
      </c>
      <c r="I13" s="1147">
        <v>59577.799999999988</v>
      </c>
      <c r="J13" s="1823">
        <v>636746.6</v>
      </c>
      <c r="K13" s="1833">
        <f>I13/$I$16</f>
        <v>0.16150332126847947</v>
      </c>
      <c r="L13" s="710"/>
      <c r="M13" s="324"/>
      <c r="O13" s="1630"/>
      <c r="P13" s="324"/>
      <c r="Q13" s="324"/>
    </row>
    <row r="14" spans="1:17" ht="14.1" customHeight="1" x14ac:dyDescent="0.2">
      <c r="A14" s="1191"/>
      <c r="B14" s="1192"/>
      <c r="C14" s="1195" t="str">
        <f>'32'!C14</f>
        <v>DOM</v>
      </c>
      <c r="D14" s="321">
        <v>125340</v>
      </c>
      <c r="E14" s="322">
        <v>127269.2</v>
      </c>
      <c r="F14" s="1817">
        <v>1358373.2999999998</v>
      </c>
      <c r="G14" s="1813">
        <f>E14/E16</f>
        <v>0.319902605170446</v>
      </c>
      <c r="H14" s="395">
        <f>(E14-I14)/I14</f>
        <v>3.5165089006700345E-2</v>
      </c>
      <c r="I14" s="1147">
        <v>122945.80000000002</v>
      </c>
      <c r="J14" s="1823">
        <v>1314002.8999999999</v>
      </c>
      <c r="K14" s="1833">
        <f>I14/$I$16</f>
        <v>0.33328110531121036</v>
      </c>
      <c r="L14" s="710"/>
      <c r="M14" s="324"/>
      <c r="O14" s="1630"/>
      <c r="P14" s="324"/>
      <c r="Q14" s="324"/>
    </row>
    <row r="15" spans="1:17" ht="14.1" customHeight="1" thickBot="1" x14ac:dyDescent="0.3">
      <c r="A15" s="1191"/>
      <c r="B15" s="1192"/>
      <c r="C15" s="320" t="s">
        <v>451</v>
      </c>
      <c r="D15" s="335">
        <v>9</v>
      </c>
      <c r="E15" s="340">
        <v>2161.9470000000001</v>
      </c>
      <c r="F15" s="1818">
        <v>23077.415520000002</v>
      </c>
      <c r="G15" s="1813">
        <f>E15/E16</f>
        <v>5.4342486441372323E-3</v>
      </c>
      <c r="H15" s="1208" t="s">
        <v>578</v>
      </c>
      <c r="I15" s="1824" t="s">
        <v>578</v>
      </c>
      <c r="J15" s="1825" t="s">
        <v>578</v>
      </c>
      <c r="K15" s="1834" t="s">
        <v>578</v>
      </c>
      <c r="L15" s="710"/>
      <c r="M15" s="324"/>
      <c r="O15" s="1630"/>
    </row>
    <row r="16" spans="1:17" ht="12.95" customHeight="1" thickTop="1" x14ac:dyDescent="0.2">
      <c r="A16" s="1191"/>
      <c r="B16" s="1192"/>
      <c r="C16" s="1215" t="s">
        <v>8</v>
      </c>
      <c r="D16" s="1211">
        <f>SUM(D11:D15)</f>
        <v>136785</v>
      </c>
      <c r="E16" s="1231">
        <f t="shared" ref="E16:F16" si="0">SUM(E11:E15)</f>
        <v>397837.33531082131</v>
      </c>
      <c r="F16" s="1819">
        <f t="shared" si="0"/>
        <v>4246376.4810999995</v>
      </c>
      <c r="G16" s="1829">
        <f>SUM(G11:G15)</f>
        <v>0.99999999999999989</v>
      </c>
      <c r="H16" s="1212">
        <f>(E16-I16)/I16</f>
        <v>7.8456253458492525E-2</v>
      </c>
      <c r="I16" s="1213">
        <v>368895.2</v>
      </c>
      <c r="J16" s="1826">
        <v>3944366.718880001</v>
      </c>
      <c r="K16" s="1835">
        <f>SUM(K11:K14)</f>
        <v>1</v>
      </c>
      <c r="L16" s="711"/>
      <c r="M16" s="324"/>
      <c r="O16" s="1630"/>
    </row>
    <row r="17" spans="1:16" ht="12.95" customHeight="1" x14ac:dyDescent="0.25">
      <c r="A17" s="2200" t="s">
        <v>14</v>
      </c>
      <c r="B17" s="2200"/>
      <c r="C17" s="376"/>
      <c r="D17" s="1197"/>
      <c r="E17" s="1198"/>
      <c r="F17" s="1820"/>
      <c r="G17" s="1808"/>
      <c r="H17" s="871"/>
      <c r="I17" s="1204"/>
      <c r="J17" s="1827"/>
      <c r="K17" s="1836"/>
      <c r="L17" s="710"/>
      <c r="M17" s="324"/>
      <c r="O17" s="1630"/>
    </row>
    <row r="18" spans="1:16" ht="14.1" customHeight="1" x14ac:dyDescent="0.2">
      <c r="A18" s="342"/>
      <c r="B18" s="342"/>
      <c r="C18" s="320" t="str">
        <f>'32'!C18</f>
        <v>VO</v>
      </c>
      <c r="D18" s="335">
        <v>78</v>
      </c>
      <c r="E18" s="336">
        <v>159384.70000000001</v>
      </c>
      <c r="F18" s="1818">
        <v>1701309.8351500002</v>
      </c>
      <c r="G18" s="1813">
        <f>E18/E23</f>
        <v>0.40597124129824319</v>
      </c>
      <c r="H18" s="395">
        <f>(E18-I18)/I18</f>
        <v>1.0621420636410249E-2</v>
      </c>
      <c r="I18" s="1206">
        <v>157709.6</v>
      </c>
      <c r="J18" s="1828">
        <v>1687252.4103900001</v>
      </c>
      <c r="K18" s="1837">
        <f>I18/$I$23</f>
        <v>0.41537724071450027</v>
      </c>
      <c r="L18" s="710"/>
      <c r="M18" s="324"/>
      <c r="N18" s="324"/>
    </row>
    <row r="19" spans="1:16" ht="14.1" customHeight="1" x14ac:dyDescent="0.2">
      <c r="A19" s="342"/>
      <c r="B19" s="342"/>
      <c r="C19" s="320" t="str">
        <f>'32'!C19</f>
        <v>SO</v>
      </c>
      <c r="D19" s="335">
        <v>340</v>
      </c>
      <c r="E19" s="336">
        <v>44785.721030739194</v>
      </c>
      <c r="F19" s="1818">
        <v>478024.64563000004</v>
      </c>
      <c r="G19" s="1813">
        <f>E19/E23</f>
        <v>0.11407440462783458</v>
      </c>
      <c r="H19" s="395">
        <f>(E19-I19)/I19</f>
        <v>2.0287435317282752E-2</v>
      </c>
      <c r="I19" s="1206">
        <v>43895.200000000004</v>
      </c>
      <c r="J19" s="1828">
        <v>469273.10209000006</v>
      </c>
      <c r="K19" s="1837">
        <f>I19/$I$23</f>
        <v>0.11561164987173345</v>
      </c>
      <c r="L19" s="713"/>
      <c r="M19" s="333"/>
      <c r="N19" s="324"/>
    </row>
    <row r="20" spans="1:16" ht="14.1" customHeight="1" x14ac:dyDescent="0.2">
      <c r="A20" s="1191"/>
      <c r="B20" s="1192"/>
      <c r="C20" s="320" t="str">
        <f>'32'!C20</f>
        <v>MO</v>
      </c>
      <c r="D20" s="335">
        <v>11670</v>
      </c>
      <c r="E20" s="336">
        <v>70024.830269714657</v>
      </c>
      <c r="F20" s="1818">
        <v>747386.94452000002</v>
      </c>
      <c r="G20" s="1813">
        <f>E20/E23</f>
        <v>0.17836133120867217</v>
      </c>
      <c r="H20" s="395">
        <f>(E20-I20)/I20</f>
        <v>6.9278909076556983E-2</v>
      </c>
      <c r="I20" s="1206">
        <v>65487.9</v>
      </c>
      <c r="J20" s="1828">
        <v>699912.6</v>
      </c>
      <c r="K20" s="1837">
        <f>I20/$I$23</f>
        <v>0.17248273537049819</v>
      </c>
      <c r="L20" s="710"/>
      <c r="M20" s="324"/>
      <c r="N20" s="324"/>
      <c r="O20" s="324"/>
      <c r="P20" s="324"/>
    </row>
    <row r="21" spans="1:16" ht="14.1" customHeight="1" x14ac:dyDescent="0.2">
      <c r="A21" s="1191"/>
      <c r="B21" s="1192"/>
      <c r="C21" s="1195" t="str">
        <f>'32'!C21</f>
        <v>DOM</v>
      </c>
      <c r="D21" s="335">
        <v>147658</v>
      </c>
      <c r="E21" s="336">
        <v>116730.9</v>
      </c>
      <c r="F21" s="1818">
        <v>1245896.2999999998</v>
      </c>
      <c r="G21" s="1813">
        <f>E21/E23</f>
        <v>0.29732708579218137</v>
      </c>
      <c r="H21" s="395">
        <f>(E21-I21)/I21</f>
        <v>3.6821858626303577E-2</v>
      </c>
      <c r="I21" s="1206">
        <v>112585.30000000002</v>
      </c>
      <c r="J21" s="1828">
        <v>1203272.3</v>
      </c>
      <c r="K21" s="1837">
        <f>I21/$I$23</f>
        <v>0.29652837404326832</v>
      </c>
      <c r="L21" s="710"/>
      <c r="M21" s="324"/>
      <c r="N21" s="324"/>
      <c r="O21" s="324"/>
      <c r="P21" s="324"/>
    </row>
    <row r="22" spans="1:16" ht="14.1" customHeight="1" thickBot="1" x14ac:dyDescent="0.3">
      <c r="A22" s="1191"/>
      <c r="B22" s="1192"/>
      <c r="C22" s="1221" t="s">
        <v>451</v>
      </c>
      <c r="D22" s="353">
        <v>11</v>
      </c>
      <c r="E22" s="1222">
        <v>1674.8110000000001</v>
      </c>
      <c r="F22" s="1830">
        <v>17877.088530000001</v>
      </c>
      <c r="G22" s="1813">
        <f>E22/E23</f>
        <v>4.2659370730688201E-3</v>
      </c>
      <c r="H22" s="1208" t="s">
        <v>578</v>
      </c>
      <c r="I22" s="1824" t="s">
        <v>578</v>
      </c>
      <c r="J22" s="1825" t="s">
        <v>578</v>
      </c>
      <c r="K22" s="1834" t="s">
        <v>578</v>
      </c>
      <c r="L22" s="710"/>
      <c r="M22" s="324"/>
      <c r="N22" s="324"/>
      <c r="O22" s="324"/>
      <c r="P22" s="324"/>
    </row>
    <row r="23" spans="1:16" ht="12.95" customHeight="1" thickTop="1" x14ac:dyDescent="0.2">
      <c r="A23" s="1191"/>
      <c r="B23" s="1192"/>
      <c r="C23" s="1196" t="s">
        <v>8</v>
      </c>
      <c r="D23" s="1211">
        <f>SUM(D18:D22)</f>
        <v>159757</v>
      </c>
      <c r="E23" s="1231">
        <f t="shared" ref="E23:F23" si="1">SUM(E18:E22)</f>
        <v>392600.9623004538</v>
      </c>
      <c r="F23" s="1819">
        <f t="shared" si="1"/>
        <v>4190494.8138299999</v>
      </c>
      <c r="G23" s="1829">
        <f>SUM(G18:G22)</f>
        <v>1.0000000000000002</v>
      </c>
      <c r="H23" s="1212">
        <f>(E23-I23)/I23</f>
        <v>3.4036637098946637E-2</v>
      </c>
      <c r="I23" s="1213">
        <v>379677.99999999994</v>
      </c>
      <c r="J23" s="1826">
        <v>4059710.4124799995</v>
      </c>
      <c r="K23" s="1835">
        <f>SUM(K18:K21)</f>
        <v>1.0000000000000002</v>
      </c>
      <c r="L23" s="711"/>
      <c r="M23" s="324"/>
      <c r="N23" s="324"/>
      <c r="O23" s="324"/>
      <c r="P23" s="324"/>
    </row>
    <row r="24" spans="1:16" ht="12.95" customHeight="1" x14ac:dyDescent="0.25">
      <c r="A24" s="2200" t="s">
        <v>413</v>
      </c>
      <c r="B24" s="2200"/>
      <c r="C24" s="376"/>
      <c r="D24" s="1197"/>
      <c r="E24" s="1198"/>
      <c r="F24" s="1820"/>
      <c r="G24" s="1808"/>
      <c r="H24" s="871"/>
      <c r="I24" s="1204"/>
      <c r="J24" s="1827"/>
      <c r="K24" s="1836"/>
      <c r="L24" s="710"/>
      <c r="M24" s="324"/>
      <c r="N24" s="324"/>
      <c r="O24" s="324"/>
      <c r="P24" s="324"/>
    </row>
    <row r="25" spans="1:16" ht="14.1" customHeight="1" x14ac:dyDescent="0.2">
      <c r="A25" s="342"/>
      <c r="B25" s="342"/>
      <c r="C25" s="320" t="str">
        <f>'32'!C25</f>
        <v>VO</v>
      </c>
      <c r="D25" s="335">
        <v>182</v>
      </c>
      <c r="E25" s="336">
        <v>230995.30000000002</v>
      </c>
      <c r="F25" s="1818">
        <v>2461574.1</v>
      </c>
      <c r="G25" s="1813">
        <f>E25/E30</f>
        <v>0.25322183332852793</v>
      </c>
      <c r="H25" s="395">
        <f>(E25-I25)/I25</f>
        <v>-1.376857525481228E-3</v>
      </c>
      <c r="I25" s="1206">
        <v>231313.78612717678</v>
      </c>
      <c r="J25" s="1828">
        <v>2470502.24022</v>
      </c>
      <c r="K25" s="1837">
        <f>I25/$I$30</f>
        <v>0.26097492622607921</v>
      </c>
      <c r="L25" s="411"/>
      <c r="N25" s="324"/>
      <c r="O25" s="324"/>
      <c r="P25" s="324"/>
    </row>
    <row r="26" spans="1:16" ht="14.1" customHeight="1" x14ac:dyDescent="0.2">
      <c r="A26" s="342"/>
      <c r="B26" s="342"/>
      <c r="C26" s="320" t="str">
        <f>'32'!C26</f>
        <v>SO</v>
      </c>
      <c r="D26" s="335">
        <v>1636</v>
      </c>
      <c r="E26" s="336">
        <v>169047.6</v>
      </c>
      <c r="F26" s="1818">
        <v>1801437.4</v>
      </c>
      <c r="G26" s="1813">
        <f>E26/E30</f>
        <v>0.18531348123441327</v>
      </c>
      <c r="H26" s="395">
        <f>(E26-I26)/I26</f>
        <v>8.2426926757528021E-3</v>
      </c>
      <c r="I26" s="1206">
        <v>167665.58411781627</v>
      </c>
      <c r="J26" s="1828">
        <v>1790126.0775900004</v>
      </c>
      <c r="K26" s="1837">
        <f>I26/$I$30</f>
        <v>0.18916517765068339</v>
      </c>
      <c r="L26" s="411"/>
      <c r="N26" s="324"/>
      <c r="O26" s="324"/>
      <c r="P26" s="324"/>
    </row>
    <row r="27" spans="1:16" ht="14.1" customHeight="1" x14ac:dyDescent="0.2">
      <c r="A27" s="1191"/>
      <c r="B27" s="1192"/>
      <c r="C27" s="320" t="str">
        <f>'32'!C27</f>
        <v>MO</v>
      </c>
      <c r="D27" s="335">
        <v>38701</v>
      </c>
      <c r="E27" s="336">
        <v>208226</v>
      </c>
      <c r="F27" s="1818">
        <v>2218938</v>
      </c>
      <c r="G27" s="1813">
        <f>E27/E30</f>
        <v>0.22826165496296269</v>
      </c>
      <c r="H27" s="395">
        <f>(E27-I27)/I27</f>
        <v>7.2887006975569615E-2</v>
      </c>
      <c r="I27" s="1206">
        <v>194080.08359331492</v>
      </c>
      <c r="J27" s="1828">
        <v>2071733.4281348612</v>
      </c>
      <c r="K27" s="1837">
        <f>I27/$I$30</f>
        <v>0.21896678250672511</v>
      </c>
      <c r="L27" s="411"/>
    </row>
    <row r="28" spans="1:16" ht="14.1" customHeight="1" x14ac:dyDescent="0.2">
      <c r="A28" s="1191"/>
      <c r="B28" s="1192"/>
      <c r="C28" s="1195" t="str">
        <f>'32'!C28</f>
        <v>DOM</v>
      </c>
      <c r="D28" s="335">
        <v>384318</v>
      </c>
      <c r="E28" s="336">
        <v>295927.90000000002</v>
      </c>
      <c r="F28" s="1818">
        <v>3153523.8999999994</v>
      </c>
      <c r="G28" s="1813">
        <f>E28/E30</f>
        <v>0.3244022946400264</v>
      </c>
      <c r="H28" s="395">
        <f>(E28-I28)/I28</f>
        <v>9.0099517256880743E-3</v>
      </c>
      <c r="I28" s="1206">
        <v>293285.41259070922</v>
      </c>
      <c r="J28" s="1828">
        <v>3130803.7454799078</v>
      </c>
      <c r="K28" s="1837">
        <f>I28/$I$30</f>
        <v>0.33089311361651236</v>
      </c>
      <c r="L28" s="411"/>
    </row>
    <row r="29" spans="1:16" ht="14.1" customHeight="1" thickBot="1" x14ac:dyDescent="0.3">
      <c r="A29" s="1191"/>
      <c r="B29" s="1192"/>
      <c r="C29" s="1221" t="s">
        <v>451</v>
      </c>
      <c r="D29" s="353">
        <v>26</v>
      </c>
      <c r="E29" s="1222">
        <v>8028.2517012432563</v>
      </c>
      <c r="F29" s="1830">
        <v>85552.166840000005</v>
      </c>
      <c r="G29" s="1813">
        <f>E29/E30</f>
        <v>8.8007358340697443E-3</v>
      </c>
      <c r="H29" s="1208" t="s">
        <v>578</v>
      </c>
      <c r="I29" s="1824" t="s">
        <v>578</v>
      </c>
      <c r="J29" s="1825" t="s">
        <v>578</v>
      </c>
      <c r="K29" s="1834" t="s">
        <v>578</v>
      </c>
      <c r="L29" s="356"/>
    </row>
    <row r="30" spans="1:16" ht="12.95" customHeight="1" thickTop="1" x14ac:dyDescent="0.2">
      <c r="A30" s="1191"/>
      <c r="B30" s="1192"/>
      <c r="C30" s="1196" t="s">
        <v>8</v>
      </c>
      <c r="D30" s="1211">
        <f>SUM(D25:D29)</f>
        <v>424863</v>
      </c>
      <c r="E30" s="1231">
        <f t="shared" ref="E30:F30" si="2">SUM(E25:E29)</f>
        <v>912225.05170124327</v>
      </c>
      <c r="F30" s="1819">
        <f t="shared" si="2"/>
        <v>9721025.5668399986</v>
      </c>
      <c r="G30" s="1829">
        <f>SUM(G25:G29)</f>
        <v>1.0000000000000002</v>
      </c>
      <c r="H30" s="1212">
        <f>(E30-I30)/I30</f>
        <v>2.9198776066131502E-2</v>
      </c>
      <c r="I30" s="1213">
        <v>886344.86642901716</v>
      </c>
      <c r="J30" s="1826">
        <v>9463165.4914247692</v>
      </c>
      <c r="K30" s="1835">
        <f>SUM(K25:K28)</f>
        <v>1</v>
      </c>
      <c r="L30" s="385"/>
    </row>
    <row r="31" spans="1:16" ht="12.95" customHeight="1" x14ac:dyDescent="0.25">
      <c r="A31" s="2200" t="s">
        <v>15</v>
      </c>
      <c r="B31" s="2200"/>
      <c r="C31" s="376"/>
      <c r="D31" s="1197"/>
      <c r="E31" s="1198"/>
      <c r="F31" s="1820"/>
      <c r="G31" s="1808"/>
      <c r="H31" s="871"/>
      <c r="I31" s="1204"/>
      <c r="J31" s="1827"/>
      <c r="K31" s="1836"/>
      <c r="L31" s="356"/>
    </row>
    <row r="32" spans="1:16" ht="14.1" customHeight="1" x14ac:dyDescent="0.2">
      <c r="A32" s="342"/>
      <c r="B32" s="342"/>
      <c r="C32" s="320" t="str">
        <f>'32'!C32</f>
        <v>VO</v>
      </c>
      <c r="D32" s="335">
        <v>192</v>
      </c>
      <c r="E32" s="336">
        <v>584753.17089409358</v>
      </c>
      <c r="F32" s="1818">
        <v>6241434.7644299995</v>
      </c>
      <c r="G32" s="1813">
        <f>E32/E37</f>
        <v>0.54259115565812555</v>
      </c>
      <c r="H32" s="395">
        <f>(E32-I32)/I32</f>
        <v>4.3145684208590752E-2</v>
      </c>
      <c r="I32" s="1206">
        <v>560567.11900000006</v>
      </c>
      <c r="J32" s="1828">
        <v>5996807.2276800005</v>
      </c>
      <c r="K32" s="1837">
        <f>I32/$I$37</f>
        <v>0.54138277690777858</v>
      </c>
      <c r="L32" s="356"/>
    </row>
    <row r="33" spans="1:12" ht="14.1" customHeight="1" x14ac:dyDescent="0.2">
      <c r="A33" s="342"/>
      <c r="B33" s="342"/>
      <c r="C33" s="320" t="str">
        <f>'32'!C33</f>
        <v>SO</v>
      </c>
      <c r="D33" s="335">
        <v>631</v>
      </c>
      <c r="E33" s="336">
        <v>90123.296485211118</v>
      </c>
      <c r="F33" s="1818">
        <v>961929.50606000016</v>
      </c>
      <c r="G33" s="1813">
        <f>E33/E37</f>
        <v>8.3625204660047969E-2</v>
      </c>
      <c r="H33" s="395">
        <f>(E33-I33)/I33</f>
        <v>1.4533854337363009E-4</v>
      </c>
      <c r="I33" s="1206">
        <v>90110.200000000012</v>
      </c>
      <c r="J33" s="1828">
        <v>963534.4127000001</v>
      </c>
      <c r="K33" s="1837">
        <f>I33/$I$37</f>
        <v>8.7026350012718662E-2</v>
      </c>
      <c r="L33" s="356"/>
    </row>
    <row r="34" spans="1:12" ht="14.1" customHeight="1" x14ac:dyDescent="0.2">
      <c r="A34" s="1191"/>
      <c r="B34" s="1192"/>
      <c r="C34" s="320" t="str">
        <f>'32'!C34</f>
        <v>MO</v>
      </c>
      <c r="D34" s="335">
        <v>18291</v>
      </c>
      <c r="E34" s="336">
        <v>115685.89838231717</v>
      </c>
      <c r="F34" s="1818">
        <v>1234734.9384699999</v>
      </c>
      <c r="G34" s="1813">
        <f>E34/E37</f>
        <v>0.10734468562288214</v>
      </c>
      <c r="H34" s="395">
        <f>(E34-I34)/I34</f>
        <v>5.162497574983687E-2</v>
      </c>
      <c r="I34" s="1206">
        <v>110006.80000000002</v>
      </c>
      <c r="J34" s="1828">
        <v>1175715.9000000001</v>
      </c>
      <c r="K34" s="1837">
        <f>I34/$I$37</f>
        <v>0.10624202676921303</v>
      </c>
      <c r="L34" s="356"/>
    </row>
    <row r="35" spans="1:12" ht="14.1" customHeight="1" x14ac:dyDescent="0.2">
      <c r="A35" s="1191"/>
      <c r="B35" s="1192"/>
      <c r="C35" s="1195" t="str">
        <f>'32'!C35</f>
        <v>DOM</v>
      </c>
      <c r="D35" s="335">
        <v>236976</v>
      </c>
      <c r="E35" s="336">
        <v>280047.90000000002</v>
      </c>
      <c r="F35" s="1818">
        <v>2989015.9000000004</v>
      </c>
      <c r="G35" s="1813">
        <f>E35/E37</f>
        <v>0.25985581825626658</v>
      </c>
      <c r="H35" s="395">
        <f>(E35-I35)/I35</f>
        <v>1.9276313849923444E-2</v>
      </c>
      <c r="I35" s="1206">
        <v>274751.7</v>
      </c>
      <c r="J35" s="1828">
        <v>2936454</v>
      </c>
      <c r="K35" s="1837">
        <f>I35/$I$37</f>
        <v>0.26534884631028977</v>
      </c>
      <c r="L35" s="356"/>
    </row>
    <row r="36" spans="1:12" ht="14.1" customHeight="1" thickBot="1" x14ac:dyDescent="0.3">
      <c r="A36" s="1191"/>
      <c r="B36" s="1192"/>
      <c r="C36" s="1221" t="s">
        <v>451</v>
      </c>
      <c r="D36" s="353">
        <v>23</v>
      </c>
      <c r="E36" s="1222">
        <v>7094.6779999999999</v>
      </c>
      <c r="F36" s="1830">
        <v>75728.033649999998</v>
      </c>
      <c r="G36" s="1813">
        <f>E36/E37</f>
        <v>6.5831358026778022E-3</v>
      </c>
      <c r="H36" s="1208" t="s">
        <v>578</v>
      </c>
      <c r="I36" s="1824" t="s">
        <v>578</v>
      </c>
      <c r="J36" s="1825" t="s">
        <v>578</v>
      </c>
      <c r="K36" s="1834" t="s">
        <v>578</v>
      </c>
      <c r="L36" s="356"/>
    </row>
    <row r="37" spans="1:12" ht="12.95" customHeight="1" thickTop="1" x14ac:dyDescent="0.2">
      <c r="A37" s="1191"/>
      <c r="B37" s="1192"/>
      <c r="C37" s="1196" t="s">
        <v>8</v>
      </c>
      <c r="D37" s="1211">
        <f>SUM(D32:D36)</f>
        <v>256113</v>
      </c>
      <c r="E37" s="1231">
        <f t="shared" ref="E37:F37" si="3">SUM(E32:E36)</f>
        <v>1077704.9437616218</v>
      </c>
      <c r="F37" s="1819">
        <f t="shared" si="3"/>
        <v>11502843.14261</v>
      </c>
      <c r="G37" s="1829">
        <f>SUM(G32:G36)</f>
        <v>1</v>
      </c>
      <c r="H37" s="1212">
        <f>(E37-I37)/I37</f>
        <v>4.0822544464846081E-2</v>
      </c>
      <c r="I37" s="1213">
        <v>1035435.819</v>
      </c>
      <c r="J37" s="1826">
        <v>11072511.540379999</v>
      </c>
      <c r="K37" s="1835">
        <f>SUM(K32:K35)</f>
        <v>1</v>
      </c>
      <c r="L37" s="385"/>
    </row>
    <row r="38" spans="1:12" ht="12.95" customHeight="1" x14ac:dyDescent="0.25">
      <c r="A38" s="2200" t="s">
        <v>232</v>
      </c>
      <c r="B38" s="2200"/>
      <c r="C38" s="376"/>
      <c r="D38" s="1197"/>
      <c r="E38" s="1198"/>
      <c r="F38" s="1820"/>
      <c r="G38" s="1808"/>
      <c r="H38" s="871"/>
      <c r="I38" s="1204"/>
      <c r="J38" s="1827"/>
      <c r="K38" s="1836"/>
      <c r="L38" s="356"/>
    </row>
    <row r="39" spans="1:12" ht="14.1" customHeight="1" x14ac:dyDescent="0.2">
      <c r="A39" s="342"/>
      <c r="B39" s="342"/>
      <c r="C39" s="320" t="str">
        <f>'32'!C39</f>
        <v>VO</v>
      </c>
      <c r="D39" s="335">
        <v>125</v>
      </c>
      <c r="E39" s="336">
        <v>870712.21699999995</v>
      </c>
      <c r="F39" s="1818">
        <v>9288856.0860899985</v>
      </c>
      <c r="G39" s="1813">
        <f>E39/E44</f>
        <v>0.76918448538350093</v>
      </c>
      <c r="H39" s="395">
        <f>(E39-I39)/I39</f>
        <v>2.6911624185405804E-2</v>
      </c>
      <c r="I39" s="1206">
        <v>847894.01199999999</v>
      </c>
      <c r="J39" s="1828">
        <v>9062085.8831700012</v>
      </c>
      <c r="K39" s="1837">
        <f>I39/$I$44</f>
        <v>0.77199324779836609</v>
      </c>
      <c r="L39" s="356"/>
    </row>
    <row r="40" spans="1:12" ht="14.1" customHeight="1" x14ac:dyDescent="0.2">
      <c r="A40" s="342"/>
      <c r="B40" s="342"/>
      <c r="C40" s="320" t="str">
        <f>'32'!C40</f>
        <v>SO</v>
      </c>
      <c r="D40" s="335">
        <v>328</v>
      </c>
      <c r="E40" s="336">
        <v>41684.367291202449</v>
      </c>
      <c r="F40" s="1818">
        <v>444916.5234500001</v>
      </c>
      <c r="G40" s="1813">
        <f>E40/E44</f>
        <v>3.682384142247587E-2</v>
      </c>
      <c r="H40" s="395">
        <f>(E40-I40)/I40</f>
        <v>-5.7665223821697399E-2</v>
      </c>
      <c r="I40" s="1206">
        <v>44235.199999999997</v>
      </c>
      <c r="J40" s="1828">
        <v>473008.96571999992</v>
      </c>
      <c r="K40" s="1837">
        <f>I40/$I$44</f>
        <v>4.0275406161271815E-2</v>
      </c>
      <c r="L40" s="356"/>
    </row>
    <row r="41" spans="1:12" ht="14.1" customHeight="1" x14ac:dyDescent="0.2">
      <c r="A41" s="1191"/>
      <c r="B41" s="1192"/>
      <c r="C41" s="320" t="str">
        <f>'32'!C41</f>
        <v>MO</v>
      </c>
      <c r="D41" s="335">
        <v>12487</v>
      </c>
      <c r="E41" s="336">
        <v>68377.601757005148</v>
      </c>
      <c r="F41" s="1818">
        <v>729804.74890000001</v>
      </c>
      <c r="G41" s="1813">
        <f>E41/E44</f>
        <v>6.0404562371289182E-2</v>
      </c>
      <c r="H41" s="395">
        <f>(E41-I41)/I41</f>
        <v>6.1001201884439374E-2</v>
      </c>
      <c r="I41" s="1206">
        <v>64446.3</v>
      </c>
      <c r="J41" s="1828">
        <v>688780.50000000012</v>
      </c>
      <c r="K41" s="1837">
        <f>I41/$I$44</f>
        <v>5.8677273033493058E-2</v>
      </c>
      <c r="L41" s="356"/>
    </row>
    <row r="42" spans="1:12" ht="14.1" customHeight="1" x14ac:dyDescent="0.2">
      <c r="A42" s="1191"/>
      <c r="B42" s="1192"/>
      <c r="C42" s="1195" t="str">
        <f>'32'!C42</f>
        <v>DOM</v>
      </c>
      <c r="D42" s="335">
        <v>212776</v>
      </c>
      <c r="E42" s="336">
        <v>147529.5</v>
      </c>
      <c r="F42" s="1818">
        <v>1574616.9</v>
      </c>
      <c r="G42" s="1813">
        <f>E42/E44</f>
        <v>0.13032710500762987</v>
      </c>
      <c r="H42" s="395">
        <f>(E42-I42)/I42</f>
        <v>4.0828291322850298E-2</v>
      </c>
      <c r="I42" s="1206">
        <v>141742.40000000002</v>
      </c>
      <c r="J42" s="1828">
        <v>1514894.1</v>
      </c>
      <c r="K42" s="1837">
        <f>I42/$I$44</f>
        <v>0.12905407300686908</v>
      </c>
      <c r="L42" s="356"/>
    </row>
    <row r="43" spans="1:12" ht="14.1" customHeight="1" thickBot="1" x14ac:dyDescent="0.3">
      <c r="A43" s="1191"/>
      <c r="B43" s="1192"/>
      <c r="C43" s="1221" t="s">
        <v>451</v>
      </c>
      <c r="D43" s="353">
        <v>10</v>
      </c>
      <c r="E43" s="1222">
        <v>3690.3069999999998</v>
      </c>
      <c r="F43" s="1830">
        <v>39390.545259999999</v>
      </c>
      <c r="G43" s="1813">
        <f>E43/E44</f>
        <v>3.2600058151040405E-3</v>
      </c>
      <c r="H43" s="1208" t="s">
        <v>578</v>
      </c>
      <c r="I43" s="1824" t="s">
        <v>578</v>
      </c>
      <c r="J43" s="1825" t="s">
        <v>578</v>
      </c>
      <c r="K43" s="1834" t="s">
        <v>578</v>
      </c>
      <c r="L43" s="356"/>
    </row>
    <row r="44" spans="1:12" ht="12.95" customHeight="1" thickTop="1" x14ac:dyDescent="0.2">
      <c r="A44" s="1191"/>
      <c r="B44" s="1192"/>
      <c r="C44" s="1196" t="s">
        <v>8</v>
      </c>
      <c r="D44" s="1211">
        <f>SUM(D39:D43)</f>
        <v>225726</v>
      </c>
      <c r="E44" s="1231">
        <f t="shared" ref="E44:F44" si="4">SUM(E39:E43)</f>
        <v>1131993.9930482076</v>
      </c>
      <c r="F44" s="1819">
        <f t="shared" si="4"/>
        <v>12077584.803699998</v>
      </c>
      <c r="G44" s="1829">
        <f>SUM(G39:G43)</f>
        <v>0.99999999999999989</v>
      </c>
      <c r="H44" s="1212">
        <f>(E44-I44)/I44</f>
        <v>3.0661505817459155E-2</v>
      </c>
      <c r="I44" s="1213">
        <v>1098317.912</v>
      </c>
      <c r="J44" s="1826">
        <v>11738769.448890001</v>
      </c>
      <c r="K44" s="1835">
        <f>SUM(K39:K42)</f>
        <v>1</v>
      </c>
      <c r="L44" s="385"/>
    </row>
    <row r="45" spans="1:12" ht="12.95" customHeight="1" x14ac:dyDescent="0.25">
      <c r="A45" s="2200" t="s">
        <v>16</v>
      </c>
      <c r="B45" s="2200"/>
      <c r="C45" s="376"/>
      <c r="D45" s="1197"/>
      <c r="E45" s="1198"/>
      <c r="F45" s="1820"/>
      <c r="G45" s="1808"/>
      <c r="H45" s="871"/>
      <c r="I45" s="1204"/>
      <c r="J45" s="1827"/>
      <c r="K45" s="1836"/>
      <c r="L45" s="356"/>
    </row>
    <row r="46" spans="1:12" ht="14.1" customHeight="1" x14ac:dyDescent="0.2">
      <c r="A46" s="342"/>
      <c r="B46" s="342"/>
      <c r="C46" s="320" t="str">
        <f>'32'!C46</f>
        <v>VO</v>
      </c>
      <c r="D46" s="335">
        <v>100</v>
      </c>
      <c r="E46" s="336">
        <v>130227.00223349848</v>
      </c>
      <c r="F46" s="1818">
        <v>1390059.8838029001</v>
      </c>
      <c r="G46" s="1813">
        <f>E46/E51</f>
        <v>0.36645838469307612</v>
      </c>
      <c r="H46" s="395">
        <f>(E46-I46)/I46</f>
        <v>1.8279035611166596E-2</v>
      </c>
      <c r="I46" s="1206">
        <v>127889.30899999999</v>
      </c>
      <c r="J46" s="1828">
        <v>1367886.8121600002</v>
      </c>
      <c r="K46" s="1837">
        <f>I46/$I$51</f>
        <v>0.36660815313991846</v>
      </c>
      <c r="L46" s="356"/>
    </row>
    <row r="47" spans="1:12" ht="14.1" customHeight="1" x14ac:dyDescent="0.2">
      <c r="A47" s="342"/>
      <c r="B47" s="342"/>
      <c r="C47" s="320" t="str">
        <f>'32'!C47</f>
        <v>SO</v>
      </c>
      <c r="D47" s="335">
        <v>324</v>
      </c>
      <c r="E47" s="336">
        <v>40450.025188595711</v>
      </c>
      <c r="F47" s="1818">
        <v>431750.73254999984</v>
      </c>
      <c r="G47" s="1813">
        <f>E47/E51</f>
        <v>0.11382624676277789</v>
      </c>
      <c r="H47" s="395">
        <f>(E47-I47)/I47</f>
        <v>3.202861122751447E-3</v>
      </c>
      <c r="I47" s="1206">
        <v>40320.883000000002</v>
      </c>
      <c r="J47" s="1828">
        <v>431086.00344</v>
      </c>
      <c r="K47" s="1837">
        <f>I47/$I$51</f>
        <v>0.1155840512798512</v>
      </c>
      <c r="L47" s="356"/>
    </row>
    <row r="48" spans="1:12" ht="14.1" customHeight="1" x14ac:dyDescent="0.2">
      <c r="A48" s="1191"/>
      <c r="B48" s="1192"/>
      <c r="C48" s="320" t="str">
        <f>'32'!C48</f>
        <v>MO</v>
      </c>
      <c r="D48" s="335">
        <v>10512</v>
      </c>
      <c r="E48" s="336">
        <v>64874.375412431124</v>
      </c>
      <c r="F48" s="1818">
        <v>692427.19597100001</v>
      </c>
      <c r="G48" s="1813">
        <f>E48/E51</f>
        <v>0.18255629334832654</v>
      </c>
      <c r="H48" s="395">
        <f>(E48-I48)/I48</f>
        <v>3.7179772878892098E-2</v>
      </c>
      <c r="I48" s="1206">
        <v>62548.824330000003</v>
      </c>
      <c r="J48" s="1828">
        <v>668510.6905100001</v>
      </c>
      <c r="K48" s="1837">
        <f>I48/$I$51</f>
        <v>0.17930278260158947</v>
      </c>
      <c r="L48" s="356"/>
    </row>
    <row r="49" spans="1:12" ht="14.1" customHeight="1" x14ac:dyDescent="0.2">
      <c r="A49" s="1191"/>
      <c r="B49" s="1192"/>
      <c r="C49" s="1195" t="str">
        <f>'32'!C49</f>
        <v>DOM</v>
      </c>
      <c r="D49" s="335">
        <v>106120</v>
      </c>
      <c r="E49" s="336">
        <v>117845.67767</v>
      </c>
      <c r="F49" s="1818">
        <v>1257821.8361289997</v>
      </c>
      <c r="G49" s="1813">
        <f>E49/E51</f>
        <v>0.33161737536257618</v>
      </c>
      <c r="H49" s="395">
        <f>(E49-I49)/I49</f>
        <v>-2.032422599722038E-3</v>
      </c>
      <c r="I49" s="1206">
        <v>118085.67767</v>
      </c>
      <c r="J49" s="1828">
        <v>1262083.3794900002</v>
      </c>
      <c r="K49" s="1837">
        <f>I49/$I$51</f>
        <v>0.33850501297864088</v>
      </c>
      <c r="L49" s="356"/>
    </row>
    <row r="50" spans="1:12" ht="14.1" customHeight="1" thickBot="1" x14ac:dyDescent="0.3">
      <c r="A50" s="1191"/>
      <c r="B50" s="1192"/>
      <c r="C50" s="1221" t="s">
        <v>451</v>
      </c>
      <c r="D50" s="353">
        <v>11</v>
      </c>
      <c r="E50" s="1222">
        <v>1969.3340000000001</v>
      </c>
      <c r="F50" s="1830">
        <v>21020.783579999999</v>
      </c>
      <c r="G50" s="1813">
        <f>E50/E51</f>
        <v>5.5416998332433074E-3</v>
      </c>
      <c r="H50" s="1208" t="s">
        <v>578</v>
      </c>
      <c r="I50" s="1824" t="s">
        <v>578</v>
      </c>
      <c r="J50" s="1825" t="s">
        <v>578</v>
      </c>
      <c r="K50" s="1834" t="s">
        <v>578</v>
      </c>
      <c r="L50" s="356"/>
    </row>
    <row r="51" spans="1:12" ht="12.95" customHeight="1" thickTop="1" x14ac:dyDescent="0.2">
      <c r="A51" s="1191"/>
      <c r="B51" s="1192"/>
      <c r="C51" s="1196" t="s">
        <v>8</v>
      </c>
      <c r="D51" s="1211">
        <f>SUM(D46:D50)</f>
        <v>117067</v>
      </c>
      <c r="E51" s="1231">
        <f t="shared" ref="E51:F51" si="5">SUM(E46:E50)</f>
        <v>355366.41450452531</v>
      </c>
      <c r="F51" s="1819">
        <f t="shared" si="5"/>
        <v>3793080.4320328995</v>
      </c>
      <c r="G51" s="1829">
        <f>SUM(G46:G50)</f>
        <v>1</v>
      </c>
      <c r="H51" s="1212">
        <f>(E51-I51)/I51</f>
        <v>1.8695197652985635E-2</v>
      </c>
      <c r="I51" s="1213">
        <v>348844.69400000002</v>
      </c>
      <c r="J51" s="1826">
        <v>3729566.8856000002</v>
      </c>
      <c r="K51" s="1835">
        <f>SUM(K46:K49)</f>
        <v>1</v>
      </c>
      <c r="L51" s="385"/>
    </row>
    <row r="52" spans="1:12" ht="12.95" customHeight="1" x14ac:dyDescent="0.25">
      <c r="A52" s="2200" t="s">
        <v>17</v>
      </c>
      <c r="B52" s="2200"/>
      <c r="C52" s="376"/>
      <c r="D52" s="1197"/>
      <c r="E52" s="1198"/>
      <c r="F52" s="1820"/>
      <c r="G52" s="1808"/>
      <c r="H52" s="871"/>
      <c r="I52" s="1204"/>
      <c r="J52" s="1827"/>
      <c r="K52" s="1836"/>
      <c r="L52" s="356"/>
    </row>
    <row r="53" spans="1:12" ht="14.1" customHeight="1" x14ac:dyDescent="0.2">
      <c r="A53" s="342"/>
      <c r="B53" s="342"/>
      <c r="C53" s="320" t="str">
        <f>'32'!C53</f>
        <v>VO</v>
      </c>
      <c r="D53" s="335">
        <v>73</v>
      </c>
      <c r="E53" s="336">
        <v>158569.98828174203</v>
      </c>
      <c r="F53" s="1818">
        <v>1692552.7898499998</v>
      </c>
      <c r="G53" s="1813">
        <f>E53/E58</f>
        <v>0.36616204557886051</v>
      </c>
      <c r="H53" s="395">
        <f>(E53-I53)/I53</f>
        <v>2.0617598763068391E-2</v>
      </c>
      <c r="I53" s="1206">
        <v>155366.70000000001</v>
      </c>
      <c r="J53" s="1828">
        <v>1662064.9678400001</v>
      </c>
      <c r="K53" s="1837">
        <f>I53/$I$58</f>
        <v>0.36978160596727899</v>
      </c>
      <c r="L53" s="356"/>
    </row>
    <row r="54" spans="1:12" ht="14.1" customHeight="1" x14ac:dyDescent="0.2">
      <c r="A54" s="342"/>
      <c r="B54" s="342"/>
      <c r="C54" s="320" t="str">
        <f>'32'!C54</f>
        <v>SO</v>
      </c>
      <c r="D54" s="335">
        <v>337</v>
      </c>
      <c r="E54" s="336">
        <v>37267.027928028889</v>
      </c>
      <c r="F54" s="1818">
        <v>397762.03049000003</v>
      </c>
      <c r="G54" s="1813">
        <f>E54/E58</f>
        <v>8.6055194470508606E-2</v>
      </c>
      <c r="H54" s="395">
        <f>(E54-I54)/I54</f>
        <v>-1.7551355870674301E-2</v>
      </c>
      <c r="I54" s="1206">
        <v>37932.800000000003</v>
      </c>
      <c r="J54" s="1828">
        <v>405558.95306500007</v>
      </c>
      <c r="K54" s="1837">
        <f>I54/$I$58</f>
        <v>9.0282227162162818E-2</v>
      </c>
      <c r="L54" s="356"/>
    </row>
    <row r="55" spans="1:12" ht="14.1" customHeight="1" x14ac:dyDescent="0.2">
      <c r="A55" s="1191"/>
      <c r="B55" s="1192"/>
      <c r="C55" s="320" t="str">
        <f>'32'!C55</f>
        <v>MO</v>
      </c>
      <c r="D55" s="335">
        <v>10683</v>
      </c>
      <c r="E55" s="336">
        <v>74890.648846223412</v>
      </c>
      <c r="F55" s="1818">
        <v>799319.85306999995</v>
      </c>
      <c r="G55" s="1813">
        <f>E55/E58</f>
        <v>0.17293381599763111</v>
      </c>
      <c r="H55" s="395">
        <f>(E55-I55)/I55</f>
        <v>8.3485828958919636E-2</v>
      </c>
      <c r="I55" s="1206">
        <v>69120.099999999991</v>
      </c>
      <c r="J55" s="1828">
        <v>738732.5</v>
      </c>
      <c r="K55" s="1837">
        <f>I55/$I$58</f>
        <v>0.16450977965432051</v>
      </c>
      <c r="L55" s="356"/>
    </row>
    <row r="56" spans="1:12" ht="14.1" customHeight="1" x14ac:dyDescent="0.2">
      <c r="A56" s="1191"/>
      <c r="B56" s="1192"/>
      <c r="C56" s="1195" t="str">
        <f>'32'!C56</f>
        <v>DOM</v>
      </c>
      <c r="D56" s="335">
        <v>147295</v>
      </c>
      <c r="E56" s="336">
        <v>160820.5</v>
      </c>
      <c r="F56" s="1818">
        <v>1716476</v>
      </c>
      <c r="G56" s="1813">
        <f>E56/E58</f>
        <v>0.37135881694326517</v>
      </c>
      <c r="H56" s="395">
        <f>(E56-I56)/I56</f>
        <v>1.9539313191968322E-2</v>
      </c>
      <c r="I56" s="1206">
        <v>157738.40000000002</v>
      </c>
      <c r="J56" s="1828">
        <v>1685854.4000000001</v>
      </c>
      <c r="K56" s="1837">
        <f>I56/$I$58</f>
        <v>0.37542638721623778</v>
      </c>
      <c r="L56" s="356"/>
    </row>
    <row r="57" spans="1:12" ht="14.1" customHeight="1" thickBot="1" x14ac:dyDescent="0.3">
      <c r="A57" s="1191"/>
      <c r="B57" s="1192"/>
      <c r="C57" s="1221" t="s">
        <v>451</v>
      </c>
      <c r="D57" s="353">
        <v>9</v>
      </c>
      <c r="E57" s="1222">
        <v>1511.433</v>
      </c>
      <c r="F57" s="1830">
        <v>16132.7621</v>
      </c>
      <c r="G57" s="1813">
        <f>E57/E58</f>
        <v>3.4901270097345183E-3</v>
      </c>
      <c r="H57" s="1208" t="s">
        <v>578</v>
      </c>
      <c r="I57" s="1824" t="s">
        <v>578</v>
      </c>
      <c r="J57" s="1825" t="s">
        <v>578</v>
      </c>
      <c r="K57" s="1834" t="s">
        <v>578</v>
      </c>
      <c r="L57" s="356"/>
    </row>
    <row r="58" spans="1:12" ht="12.95" customHeight="1" thickTop="1" x14ac:dyDescent="0.2">
      <c r="A58" s="1193"/>
      <c r="B58" s="1194"/>
      <c r="C58" s="1196" t="s">
        <v>8</v>
      </c>
      <c r="D58" s="1211">
        <f>SUM(D53:D57)</f>
        <v>158397</v>
      </c>
      <c r="E58" s="1231">
        <f t="shared" ref="E58:F58" si="6">SUM(E53:E57)</f>
        <v>433059.59805599437</v>
      </c>
      <c r="F58" s="1819">
        <f t="shared" si="6"/>
        <v>4622243.4355100002</v>
      </c>
      <c r="G58" s="1829">
        <f>SUM(G53:G57)</f>
        <v>1</v>
      </c>
      <c r="H58" s="1212">
        <f>(E58-I58)/I58</f>
        <v>3.0706539101943486E-2</v>
      </c>
      <c r="I58" s="1213">
        <v>420158</v>
      </c>
      <c r="J58" s="1826">
        <v>4492210.820905</v>
      </c>
      <c r="K58" s="1835">
        <f>SUM(K53:K56)</f>
        <v>1</v>
      </c>
      <c r="L58" s="385"/>
    </row>
    <row r="59" spans="1:12" ht="5.0999999999999996" customHeight="1" x14ac:dyDescent="0.2">
      <c r="A59" s="723"/>
      <c r="B59" s="723"/>
      <c r="C59" s="1188"/>
      <c r="D59" s="352"/>
      <c r="E59" s="352"/>
      <c r="F59" s="352"/>
      <c r="G59" s="352"/>
      <c r="H59" s="1190"/>
      <c r="I59" s="352"/>
      <c r="J59" s="352"/>
      <c r="K59" s="1218"/>
    </row>
    <row r="60" spans="1:12" ht="18" customHeight="1" x14ac:dyDescent="0.25">
      <c r="A60" s="184" t="s">
        <v>690</v>
      </c>
      <c r="B60" s="723"/>
      <c r="C60" s="352"/>
      <c r="D60" s="352"/>
      <c r="E60" s="352"/>
      <c r="F60" s="352"/>
      <c r="G60" s="352"/>
      <c r="H60" s="352"/>
      <c r="I60" s="352"/>
      <c r="J60" s="352"/>
      <c r="K60" s="352"/>
    </row>
    <row r="61" spans="1:12" ht="15" customHeight="1" x14ac:dyDescent="0.2">
      <c r="A61" s="723"/>
      <c r="B61" s="723"/>
      <c r="C61" s="352"/>
      <c r="D61" s="352"/>
      <c r="E61" s="352"/>
      <c r="F61" s="352"/>
      <c r="G61" s="352"/>
      <c r="H61" s="352"/>
      <c r="I61" s="352"/>
      <c r="J61" s="352"/>
      <c r="K61" s="352"/>
    </row>
    <row r="62" spans="1:12" ht="15" customHeight="1" x14ac:dyDescent="0.2">
      <c r="A62" s="723"/>
      <c r="B62" s="723"/>
      <c r="C62" s="352"/>
      <c r="D62" s="352"/>
      <c r="E62" s="352"/>
      <c r="F62" s="352"/>
      <c r="G62" s="352"/>
      <c r="H62" s="352"/>
      <c r="I62" s="352"/>
      <c r="J62" s="352"/>
      <c r="K62" s="352"/>
    </row>
    <row r="63" spans="1:12" ht="15" customHeight="1" x14ac:dyDescent="0.2">
      <c r="A63" s="723"/>
      <c r="B63" s="723"/>
      <c r="C63" s="352"/>
      <c r="D63" s="352"/>
      <c r="E63" s="352"/>
      <c r="F63" s="352"/>
      <c r="G63" s="352"/>
      <c r="H63" s="352"/>
      <c r="I63" s="352"/>
      <c r="J63" s="352"/>
      <c r="K63" s="352"/>
    </row>
    <row r="64" spans="1:12" ht="15" customHeight="1" x14ac:dyDescent="0.2">
      <c r="A64" s="723"/>
      <c r="B64" s="723"/>
      <c r="C64" s="352"/>
      <c r="D64" s="352"/>
      <c r="E64" s="352"/>
      <c r="F64" s="352"/>
      <c r="G64" s="352"/>
      <c r="H64" s="352"/>
      <c r="I64" s="352"/>
      <c r="J64" s="352"/>
      <c r="K64" s="352"/>
    </row>
    <row r="65" spans="1:11" ht="15" customHeight="1" x14ac:dyDescent="0.2">
      <c r="A65" s="723"/>
      <c r="B65" s="723"/>
      <c r="C65" s="352"/>
      <c r="D65" s="352"/>
      <c r="E65" s="352"/>
      <c r="F65" s="352"/>
      <c r="G65" s="352"/>
      <c r="H65" s="352"/>
      <c r="I65" s="352"/>
      <c r="J65" s="352"/>
      <c r="K65" s="352"/>
    </row>
    <row r="66" spans="1:11" ht="15" customHeight="1" x14ac:dyDescent="0.2">
      <c r="A66" s="723"/>
      <c r="B66" s="723"/>
      <c r="C66" s="352"/>
      <c r="D66" s="352"/>
      <c r="E66" s="352"/>
      <c r="F66" s="352"/>
      <c r="G66" s="352"/>
      <c r="H66" s="352"/>
      <c r="I66" s="352"/>
      <c r="J66" s="352"/>
      <c r="K66" s="352"/>
    </row>
    <row r="67" spans="1:11" ht="15" customHeight="1" x14ac:dyDescent="0.2">
      <c r="A67" s="723"/>
      <c r="B67" s="723"/>
      <c r="C67" s="352"/>
      <c r="D67" s="352"/>
      <c r="E67" s="352"/>
      <c r="F67" s="352"/>
      <c r="G67" s="352"/>
      <c r="H67" s="352"/>
      <c r="I67" s="352"/>
      <c r="J67" s="352"/>
      <c r="K67" s="352"/>
    </row>
    <row r="68" spans="1:11" ht="15" customHeight="1" x14ac:dyDescent="0.2">
      <c r="A68" s="723"/>
      <c r="B68" s="723"/>
      <c r="C68" s="352"/>
      <c r="D68" s="352"/>
      <c r="E68" s="352"/>
      <c r="F68" s="352"/>
      <c r="G68" s="352"/>
      <c r="H68" s="352"/>
      <c r="I68" s="352"/>
      <c r="J68" s="352"/>
      <c r="K68" s="352"/>
    </row>
    <row r="69" spans="1:11" ht="15" customHeight="1" x14ac:dyDescent="0.2">
      <c r="A69" s="723"/>
      <c r="B69" s="723"/>
      <c r="C69" s="352"/>
      <c r="D69" s="352"/>
      <c r="E69" s="352"/>
      <c r="F69" s="352"/>
      <c r="G69" s="352"/>
      <c r="H69" s="352"/>
      <c r="I69" s="352"/>
      <c r="J69" s="352"/>
      <c r="K69" s="352"/>
    </row>
    <row r="70" spans="1:11" ht="15" customHeight="1" x14ac:dyDescent="0.2">
      <c r="A70" s="723"/>
      <c r="B70" s="723"/>
      <c r="C70" s="352"/>
      <c r="D70" s="352"/>
      <c r="E70" s="352"/>
      <c r="F70" s="352"/>
      <c r="G70" s="352"/>
      <c r="H70" s="352"/>
      <c r="I70" s="352"/>
      <c r="J70" s="352"/>
      <c r="K70" s="352"/>
    </row>
    <row r="71" spans="1:11" ht="15" customHeight="1" x14ac:dyDescent="0.2">
      <c r="A71" s="723"/>
      <c r="B71" s="723"/>
      <c r="C71" s="352"/>
      <c r="D71" s="352"/>
      <c r="E71" s="352"/>
      <c r="F71" s="352"/>
      <c r="G71" s="352"/>
      <c r="H71" s="352"/>
      <c r="I71" s="352"/>
      <c r="J71" s="352"/>
      <c r="K71" s="352"/>
    </row>
    <row r="72" spans="1:11" ht="15" customHeight="1" x14ac:dyDescent="0.2">
      <c r="A72" s="723"/>
      <c r="B72" s="723"/>
      <c r="C72" s="352"/>
      <c r="D72" s="352"/>
      <c r="E72" s="352"/>
      <c r="F72" s="352"/>
      <c r="G72" s="352"/>
      <c r="H72" s="352"/>
      <c r="I72" s="352"/>
      <c r="J72" s="352"/>
      <c r="K72" s="352"/>
    </row>
    <row r="73" spans="1:11" ht="15" customHeight="1" x14ac:dyDescent="0.2">
      <c r="A73" s="723"/>
      <c r="B73" s="723"/>
      <c r="C73" s="352"/>
      <c r="D73" s="352"/>
      <c r="E73" s="352"/>
      <c r="F73" s="352"/>
      <c r="G73" s="352"/>
      <c r="H73" s="352"/>
      <c r="I73" s="352"/>
      <c r="J73" s="352"/>
      <c r="K73" s="352"/>
    </row>
    <row r="74" spans="1:11" ht="15" customHeight="1" x14ac:dyDescent="0.2">
      <c r="A74" s="723"/>
      <c r="B74" s="723"/>
      <c r="C74" s="352"/>
      <c r="D74" s="352"/>
      <c r="E74" s="352"/>
      <c r="F74" s="352"/>
      <c r="G74" s="352"/>
      <c r="H74" s="352"/>
      <c r="I74" s="352"/>
      <c r="J74" s="352"/>
      <c r="K74" s="352"/>
    </row>
    <row r="75" spans="1:11" ht="15" customHeight="1" x14ac:dyDescent="0.2">
      <c r="A75" s="723"/>
      <c r="B75" s="723"/>
      <c r="C75" s="352"/>
      <c r="D75" s="352"/>
      <c r="E75" s="352"/>
      <c r="F75" s="352"/>
      <c r="G75" s="352"/>
      <c r="H75" s="352"/>
      <c r="I75" s="352"/>
      <c r="J75" s="352"/>
      <c r="K75" s="352"/>
    </row>
    <row r="76" spans="1:11" ht="15" customHeight="1" x14ac:dyDescent="0.2">
      <c r="A76" s="723"/>
      <c r="B76" s="723"/>
      <c r="C76" s="352"/>
      <c r="D76" s="352"/>
      <c r="E76" s="352"/>
      <c r="F76" s="352"/>
      <c r="G76" s="352"/>
      <c r="H76" s="352"/>
      <c r="I76" s="352"/>
      <c r="J76" s="352"/>
      <c r="K76" s="352"/>
    </row>
    <row r="77" spans="1:11" ht="15" customHeight="1" x14ac:dyDescent="0.2">
      <c r="A77" s="352"/>
      <c r="B77" s="352"/>
      <c r="C77" s="352"/>
      <c r="D77" s="352"/>
      <c r="E77" s="352"/>
      <c r="F77" s="352"/>
      <c r="G77" s="352"/>
      <c r="H77" s="352"/>
      <c r="I77" s="352"/>
      <c r="J77" s="352"/>
      <c r="K77" s="352"/>
    </row>
    <row r="78" spans="1:11" ht="15" customHeight="1" x14ac:dyDescent="0.2">
      <c r="A78" s="352"/>
      <c r="B78" s="352"/>
      <c r="C78" s="352"/>
      <c r="D78" s="352"/>
      <c r="E78" s="352"/>
      <c r="F78" s="352"/>
      <c r="G78" s="352"/>
      <c r="H78" s="352"/>
      <c r="I78" s="352"/>
      <c r="J78" s="352"/>
      <c r="K78" s="352"/>
    </row>
    <row r="79" spans="1:11" ht="15" customHeight="1" x14ac:dyDescent="0.2">
      <c r="A79" s="352"/>
      <c r="B79" s="352"/>
      <c r="C79" s="352"/>
      <c r="D79" s="352"/>
      <c r="E79" s="352"/>
      <c r="F79" s="352"/>
      <c r="G79" s="352"/>
      <c r="H79" s="352"/>
      <c r="I79" s="352"/>
      <c r="J79" s="352"/>
      <c r="K79" s="352"/>
    </row>
    <row r="80" spans="1:11" ht="15" customHeight="1" x14ac:dyDescent="0.2">
      <c r="A80" s="352"/>
      <c r="B80" s="352"/>
      <c r="C80" s="352"/>
      <c r="D80" s="352"/>
      <c r="E80" s="352"/>
      <c r="F80" s="352"/>
      <c r="G80" s="352"/>
      <c r="H80" s="352"/>
      <c r="I80" s="352"/>
      <c r="J80" s="352"/>
      <c r="K80" s="352"/>
    </row>
    <row r="81" spans="1:11" ht="15" customHeight="1" x14ac:dyDescent="0.2">
      <c r="A81" s="352"/>
      <c r="B81" s="352"/>
      <c r="C81" s="352"/>
      <c r="D81" s="352"/>
      <c r="E81" s="352"/>
      <c r="F81" s="352"/>
      <c r="G81" s="352"/>
      <c r="H81" s="352"/>
      <c r="I81" s="352"/>
      <c r="J81" s="352"/>
      <c r="K81" s="352"/>
    </row>
    <row r="82" spans="1:11" ht="15" customHeight="1" x14ac:dyDescent="0.2">
      <c r="A82" s="352"/>
      <c r="B82" s="352"/>
      <c r="C82" s="352"/>
      <c r="D82" s="352"/>
      <c r="E82" s="352"/>
      <c r="F82" s="352"/>
      <c r="G82" s="352"/>
      <c r="H82" s="352"/>
      <c r="I82" s="352"/>
      <c r="J82" s="352"/>
      <c r="K82" s="352"/>
    </row>
    <row r="83" spans="1:11" ht="15" customHeight="1" x14ac:dyDescent="0.2">
      <c r="A83" s="352"/>
      <c r="B83" s="352"/>
      <c r="C83" s="352"/>
      <c r="D83" s="352"/>
      <c r="E83" s="352"/>
      <c r="F83" s="352"/>
      <c r="G83" s="352"/>
      <c r="H83" s="352"/>
      <c r="I83" s="352"/>
      <c r="J83" s="352"/>
      <c r="K83" s="352"/>
    </row>
    <row r="84" spans="1:11" ht="15" customHeight="1" x14ac:dyDescent="0.2">
      <c r="A84" s="352"/>
      <c r="B84" s="352"/>
      <c r="C84" s="352"/>
      <c r="D84" s="352"/>
      <c r="E84" s="352"/>
      <c r="F84" s="352"/>
      <c r="G84" s="352"/>
      <c r="H84" s="352"/>
      <c r="I84" s="352"/>
      <c r="J84" s="352"/>
      <c r="K84" s="352"/>
    </row>
    <row r="85" spans="1:11" ht="15" customHeight="1" x14ac:dyDescent="0.2">
      <c r="A85" s="352"/>
      <c r="B85" s="352"/>
      <c r="C85" s="352"/>
      <c r="D85" s="352"/>
      <c r="E85" s="352"/>
      <c r="F85" s="352"/>
      <c r="G85" s="352"/>
      <c r="H85" s="352"/>
      <c r="I85" s="352"/>
      <c r="J85" s="352"/>
      <c r="K85" s="352"/>
    </row>
    <row r="86" spans="1:11" ht="15" customHeight="1" x14ac:dyDescent="0.2">
      <c r="A86" s="352"/>
      <c r="B86" s="352"/>
      <c r="C86" s="352"/>
      <c r="D86" s="352"/>
      <c r="E86" s="352"/>
      <c r="F86" s="352"/>
      <c r="G86" s="352"/>
      <c r="H86" s="352"/>
      <c r="I86" s="352"/>
      <c r="J86" s="352"/>
      <c r="K86" s="352"/>
    </row>
    <row r="87" spans="1:11" ht="15" customHeight="1" x14ac:dyDescent="0.2">
      <c r="A87" s="352"/>
      <c r="B87" s="352"/>
      <c r="C87" s="352"/>
      <c r="D87" s="352"/>
      <c r="E87" s="352"/>
      <c r="F87" s="352"/>
      <c r="G87" s="352"/>
      <c r="H87" s="352"/>
      <c r="I87" s="352"/>
      <c r="J87" s="352"/>
      <c r="K87" s="352"/>
    </row>
    <row r="88" spans="1:11" ht="15" customHeight="1" x14ac:dyDescent="0.2">
      <c r="A88" s="352"/>
      <c r="B88" s="352"/>
      <c r="C88" s="352"/>
      <c r="D88" s="352"/>
      <c r="E88" s="352"/>
      <c r="F88" s="352"/>
      <c r="G88" s="352"/>
      <c r="H88" s="352"/>
      <c r="I88" s="352"/>
      <c r="J88" s="352"/>
      <c r="K88" s="352"/>
    </row>
    <row r="89" spans="1:11" ht="15" customHeight="1" x14ac:dyDescent="0.2">
      <c r="A89" s="352"/>
      <c r="B89" s="352"/>
      <c r="C89" s="352"/>
      <c r="D89" s="352"/>
      <c r="E89" s="352"/>
      <c r="F89" s="352"/>
      <c r="G89" s="352"/>
      <c r="H89" s="352"/>
      <c r="I89" s="352"/>
      <c r="J89" s="352"/>
      <c r="K89" s="352"/>
    </row>
    <row r="90" spans="1:11" ht="15" customHeight="1" x14ac:dyDescent="0.2">
      <c r="A90" s="352"/>
      <c r="B90" s="352"/>
      <c r="C90" s="352"/>
      <c r="D90" s="352"/>
      <c r="E90" s="352"/>
      <c r="F90" s="352"/>
      <c r="G90" s="352"/>
      <c r="H90" s="352"/>
      <c r="I90" s="352"/>
      <c r="J90" s="352"/>
      <c r="K90" s="352"/>
    </row>
    <row r="91" spans="1:11" ht="15" customHeight="1" x14ac:dyDescent="0.2">
      <c r="A91" s="352"/>
      <c r="B91" s="352"/>
      <c r="C91" s="352"/>
      <c r="D91" s="352"/>
      <c r="E91" s="352"/>
      <c r="F91" s="352"/>
      <c r="G91" s="352"/>
      <c r="H91" s="352"/>
      <c r="I91" s="352"/>
      <c r="J91" s="352"/>
      <c r="K91" s="352"/>
    </row>
    <row r="92" spans="1:11" ht="15" customHeight="1" x14ac:dyDescent="0.2">
      <c r="A92" s="352"/>
      <c r="B92" s="352"/>
      <c r="C92" s="352"/>
      <c r="D92" s="352"/>
      <c r="E92" s="352"/>
      <c r="F92" s="352"/>
      <c r="G92" s="352"/>
      <c r="H92" s="352"/>
      <c r="I92" s="352"/>
      <c r="J92" s="352"/>
      <c r="K92" s="352"/>
    </row>
    <row r="93" spans="1:11" ht="15" customHeight="1" x14ac:dyDescent="0.2">
      <c r="A93" s="352"/>
      <c r="B93" s="352"/>
      <c r="C93" s="352"/>
      <c r="D93" s="352"/>
      <c r="E93" s="352"/>
      <c r="F93" s="352"/>
      <c r="G93" s="352"/>
      <c r="H93" s="352"/>
      <c r="I93" s="352"/>
      <c r="J93" s="352"/>
      <c r="K93" s="352"/>
    </row>
    <row r="94" spans="1:11" ht="15" customHeight="1" x14ac:dyDescent="0.2">
      <c r="A94" s="352"/>
      <c r="B94" s="352"/>
      <c r="C94" s="352"/>
      <c r="D94" s="352"/>
      <c r="E94" s="352"/>
      <c r="F94" s="352"/>
      <c r="G94" s="352"/>
      <c r="H94" s="352"/>
      <c r="I94" s="352"/>
      <c r="J94" s="352"/>
      <c r="K94" s="352"/>
    </row>
    <row r="95" spans="1:11" ht="15" customHeight="1" x14ac:dyDescent="0.2">
      <c r="A95" s="352"/>
      <c r="B95" s="352"/>
      <c r="C95" s="352"/>
      <c r="D95" s="352"/>
      <c r="E95" s="352"/>
      <c r="F95" s="352"/>
      <c r="G95" s="352"/>
      <c r="H95" s="352"/>
      <c r="I95" s="352"/>
      <c r="J95" s="352"/>
      <c r="K95" s="352"/>
    </row>
    <row r="96" spans="1:11" ht="15" customHeight="1" x14ac:dyDescent="0.2">
      <c r="A96" s="352"/>
      <c r="B96" s="352"/>
      <c r="C96" s="352"/>
      <c r="D96" s="352"/>
      <c r="E96" s="352"/>
      <c r="F96" s="352"/>
      <c r="G96" s="352"/>
      <c r="H96" s="352"/>
      <c r="I96" s="352"/>
      <c r="J96" s="352"/>
      <c r="K96" s="352"/>
    </row>
    <row r="97" spans="1:11" ht="15" customHeight="1" x14ac:dyDescent="0.2">
      <c r="A97" s="352"/>
      <c r="B97" s="352"/>
      <c r="C97" s="352"/>
      <c r="D97" s="352"/>
      <c r="E97" s="352"/>
      <c r="F97" s="352"/>
      <c r="G97" s="352"/>
      <c r="H97" s="352"/>
      <c r="I97" s="352"/>
      <c r="J97" s="352"/>
      <c r="K97" s="352"/>
    </row>
    <row r="98" spans="1:11" ht="15" customHeight="1" x14ac:dyDescent="0.2">
      <c r="A98" s="352"/>
      <c r="B98" s="352"/>
      <c r="C98" s="352"/>
      <c r="D98" s="352"/>
      <c r="E98" s="352"/>
      <c r="F98" s="352"/>
      <c r="G98" s="352"/>
      <c r="H98" s="352"/>
      <c r="I98" s="352"/>
      <c r="J98" s="352"/>
      <c r="K98" s="352"/>
    </row>
    <row r="99" spans="1:11" ht="15" customHeight="1" x14ac:dyDescent="0.2">
      <c r="A99" s="352"/>
      <c r="B99" s="352"/>
      <c r="C99" s="352"/>
      <c r="D99" s="352"/>
      <c r="E99" s="352"/>
      <c r="F99" s="352"/>
      <c r="G99" s="352"/>
      <c r="H99" s="352"/>
      <c r="I99" s="352"/>
      <c r="J99" s="352"/>
      <c r="K99" s="352"/>
    </row>
    <row r="100" spans="1:11" ht="15" customHeight="1" x14ac:dyDescent="0.2">
      <c r="A100" s="352"/>
      <c r="B100" s="352"/>
      <c r="C100" s="352"/>
      <c r="D100" s="352"/>
      <c r="E100" s="352"/>
      <c r="F100" s="352"/>
      <c r="G100" s="352"/>
      <c r="H100" s="352"/>
      <c r="I100" s="352"/>
      <c r="J100" s="352"/>
      <c r="K100" s="352"/>
    </row>
    <row r="101" spans="1:11" ht="15" customHeight="1" x14ac:dyDescent="0.2">
      <c r="A101" s="352"/>
      <c r="B101" s="352"/>
      <c r="C101" s="352"/>
      <c r="D101" s="352"/>
      <c r="E101" s="352"/>
      <c r="F101" s="352"/>
      <c r="G101" s="352"/>
      <c r="H101" s="352"/>
      <c r="I101" s="352"/>
      <c r="J101" s="352"/>
      <c r="K101" s="352"/>
    </row>
    <row r="102" spans="1:11" ht="15" customHeight="1" x14ac:dyDescent="0.2">
      <c r="A102" s="352"/>
      <c r="B102" s="352"/>
      <c r="C102" s="352"/>
      <c r="D102" s="352"/>
      <c r="E102" s="352"/>
      <c r="F102" s="352"/>
      <c r="G102" s="352"/>
      <c r="H102" s="352"/>
      <c r="I102" s="352"/>
      <c r="J102" s="352"/>
      <c r="K102" s="352"/>
    </row>
    <row r="103" spans="1:11" ht="15" customHeight="1" x14ac:dyDescent="0.2">
      <c r="A103" s="352"/>
      <c r="B103" s="352"/>
      <c r="C103" s="352"/>
      <c r="D103" s="352"/>
      <c r="E103" s="352"/>
      <c r="F103" s="352"/>
      <c r="G103" s="352"/>
      <c r="H103" s="352"/>
      <c r="I103" s="352"/>
      <c r="J103" s="352"/>
      <c r="K103" s="352"/>
    </row>
    <row r="104" spans="1:11" ht="15" customHeight="1" x14ac:dyDescent="0.2">
      <c r="A104" s="352"/>
      <c r="B104" s="352"/>
      <c r="C104" s="352"/>
      <c r="D104" s="352"/>
      <c r="E104" s="352"/>
      <c r="F104" s="352"/>
      <c r="G104" s="352"/>
      <c r="H104" s="352"/>
      <c r="I104" s="352"/>
      <c r="J104" s="352"/>
      <c r="K104" s="352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8">
    <mergeCell ref="J1:K1"/>
    <mergeCell ref="D4:E4"/>
    <mergeCell ref="H6:H9"/>
    <mergeCell ref="B8:C9"/>
    <mergeCell ref="I8:J8"/>
    <mergeCell ref="A3:I3"/>
    <mergeCell ref="J3:L3"/>
    <mergeCell ref="D5:K5"/>
    <mergeCell ref="A52:B52"/>
    <mergeCell ref="E7:F7"/>
    <mergeCell ref="I7:J7"/>
    <mergeCell ref="D6:D9"/>
    <mergeCell ref="A10:B10"/>
    <mergeCell ref="A17:B17"/>
    <mergeCell ref="A24:B24"/>
    <mergeCell ref="A31:B31"/>
    <mergeCell ref="A38:B38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view="pageBreakPreview" zoomScaleNormal="100" zoomScaleSheetLayoutView="100" workbookViewId="0"/>
  </sheetViews>
  <sheetFormatPr defaultRowHeight="12.75" x14ac:dyDescent="0.2"/>
  <cols>
    <col min="1" max="1" width="2.7109375" style="305" customWidth="1"/>
    <col min="2" max="2" width="13.7109375" style="305" customWidth="1"/>
    <col min="3" max="4" width="9.7109375" style="305" customWidth="1"/>
    <col min="5" max="5" width="7.140625" style="305" customWidth="1"/>
    <col min="6" max="6" width="7.7109375" style="306" customWidth="1"/>
    <col min="7" max="7" width="6.42578125" style="305" customWidth="1"/>
    <col min="8" max="15" width="9.7109375" style="305" customWidth="1"/>
    <col min="16" max="17" width="2.7109375" style="305" customWidth="1"/>
    <col min="18" max="16384" width="9.140625" style="305"/>
  </cols>
  <sheetData>
    <row r="1" spans="1:19" ht="6" customHeight="1" x14ac:dyDescent="0.2"/>
    <row r="2" spans="1:19" ht="13.5" customHeight="1" x14ac:dyDescent="0.2"/>
    <row r="3" spans="1:19" ht="19.5" customHeight="1" thickBot="1" x14ac:dyDescent="0.25">
      <c r="A3" s="2156" t="s">
        <v>283</v>
      </c>
      <c r="B3" s="2156"/>
      <c r="C3" s="2156"/>
      <c r="D3" s="2156"/>
      <c r="E3" s="2156"/>
      <c r="F3" s="2156"/>
      <c r="G3" s="2156"/>
      <c r="H3" s="2156"/>
      <c r="I3" s="2156"/>
      <c r="J3" s="2156"/>
      <c r="K3" s="2156"/>
      <c r="L3" s="2156"/>
      <c r="M3" s="2156"/>
      <c r="N3" s="2156"/>
      <c r="O3" s="2160" t="s">
        <v>615</v>
      </c>
      <c r="P3" s="2160"/>
      <c r="Q3" s="2160"/>
    </row>
    <row r="4" spans="1:19" ht="5.0999999999999996" customHeight="1" x14ac:dyDescent="0.25">
      <c r="A4" s="310"/>
      <c r="B4" s="312"/>
      <c r="C4" s="312"/>
      <c r="D4" s="312"/>
      <c r="E4" s="310"/>
      <c r="F4" s="303"/>
      <c r="G4" s="303"/>
      <c r="H4" s="303"/>
      <c r="I4" s="303"/>
      <c r="J4" s="303"/>
      <c r="K4" s="310"/>
      <c r="L4" s="310"/>
      <c r="M4" s="310"/>
      <c r="N4" s="310"/>
      <c r="O4" s="310"/>
      <c r="P4" s="310"/>
      <c r="Q4" s="310"/>
    </row>
    <row r="5" spans="1:19" ht="37.5" customHeight="1" x14ac:dyDescent="0.25">
      <c r="A5" s="2203" t="s">
        <v>414</v>
      </c>
      <c r="B5" s="2209"/>
      <c r="C5" s="2215" t="s">
        <v>586</v>
      </c>
      <c r="D5" s="2216"/>
      <c r="E5" s="310"/>
      <c r="G5" s="2203" t="s">
        <v>284</v>
      </c>
      <c r="H5" s="2203"/>
      <c r="I5" s="2203"/>
      <c r="J5" s="2203"/>
      <c r="K5" s="2203" t="s">
        <v>285</v>
      </c>
      <c r="L5" s="2203"/>
      <c r="M5" s="2203"/>
      <c r="N5" s="2203"/>
      <c r="O5" s="2203"/>
      <c r="P5" s="299"/>
      <c r="Q5" s="310"/>
    </row>
    <row r="6" spans="1:19" ht="14.1" customHeight="1" x14ac:dyDescent="0.2">
      <c r="A6" s="2203"/>
      <c r="B6" s="2209"/>
      <c r="E6" s="310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310"/>
    </row>
    <row r="7" spans="1:19" ht="13.5" customHeight="1" x14ac:dyDescent="0.25">
      <c r="A7" s="2204"/>
      <c r="B7" s="2210"/>
      <c r="C7" s="1230" t="s">
        <v>562</v>
      </c>
      <c r="D7" s="1141" t="s">
        <v>3</v>
      </c>
      <c r="E7" s="726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310"/>
    </row>
    <row r="8" spans="1:19" ht="5.0999999999999996" customHeight="1" thickBot="1" x14ac:dyDescent="0.25">
      <c r="B8" s="407"/>
      <c r="C8" s="408"/>
      <c r="D8" s="407"/>
      <c r="E8" s="318"/>
      <c r="Q8" s="310"/>
    </row>
    <row r="9" spans="1:19" ht="12" customHeight="1" thickTop="1" thickBot="1" x14ac:dyDescent="0.3">
      <c r="A9" s="428"/>
      <c r="B9" s="320" t="s">
        <v>365</v>
      </c>
      <c r="C9" s="411">
        <v>1131993.9930482076</v>
      </c>
      <c r="D9" s="322">
        <v>12077584.803700002</v>
      </c>
      <c r="E9" s="395"/>
      <c r="Q9" s="310"/>
    </row>
    <row r="10" spans="1:19" ht="12" customHeight="1" thickTop="1" thickBot="1" x14ac:dyDescent="0.3">
      <c r="A10" s="428"/>
      <c r="B10" s="320" t="s">
        <v>356</v>
      </c>
      <c r="C10" s="411">
        <v>1125269.6825602895</v>
      </c>
      <c r="D10" s="322">
        <v>12010297.52994</v>
      </c>
      <c r="E10" s="395"/>
      <c r="Q10" s="310"/>
      <c r="S10" s="324"/>
    </row>
    <row r="11" spans="1:19" ht="12" customHeight="1" thickTop="1" thickBot="1" x14ac:dyDescent="0.3">
      <c r="A11" s="429"/>
      <c r="B11" s="320" t="s">
        <v>364</v>
      </c>
      <c r="C11" s="411">
        <v>1077704.9437616221</v>
      </c>
      <c r="D11" s="322">
        <v>11502843.14261</v>
      </c>
      <c r="E11" s="395"/>
      <c r="F11" s="323"/>
      <c r="G11" s="310"/>
      <c r="H11" s="310"/>
      <c r="I11" s="310"/>
      <c r="J11" s="412"/>
      <c r="K11" s="310"/>
      <c r="L11" s="310"/>
      <c r="M11" s="310"/>
      <c r="N11" s="412"/>
      <c r="O11" s="412"/>
      <c r="P11" s="310"/>
      <c r="Q11" s="310"/>
    </row>
    <row r="12" spans="1:19" ht="12" customHeight="1" thickTop="1" thickBot="1" x14ac:dyDescent="0.3">
      <c r="A12" s="429"/>
      <c r="B12" s="320" t="s">
        <v>589</v>
      </c>
      <c r="C12" s="411">
        <v>912225.05170124315</v>
      </c>
      <c r="D12" s="322">
        <v>9721025.5668400005</v>
      </c>
      <c r="E12" s="395"/>
      <c r="F12" s="323"/>
      <c r="G12" s="310"/>
      <c r="H12" s="310"/>
      <c r="I12" s="310"/>
      <c r="J12" s="412"/>
      <c r="K12" s="310"/>
      <c r="L12" s="310"/>
      <c r="M12" s="310"/>
      <c r="N12" s="412"/>
      <c r="O12" s="412"/>
      <c r="P12" s="310"/>
      <c r="Q12" s="310"/>
    </row>
    <row r="13" spans="1:19" ht="12" customHeight="1" thickTop="1" thickBot="1" x14ac:dyDescent="0.3">
      <c r="A13" s="429"/>
      <c r="B13" s="320" t="s">
        <v>359</v>
      </c>
      <c r="C13" s="411">
        <v>910989.90621143405</v>
      </c>
      <c r="D13" s="322">
        <v>9721121.755429998</v>
      </c>
      <c r="E13" s="395"/>
      <c r="F13" s="339"/>
      <c r="G13" s="310"/>
      <c r="H13" s="310"/>
      <c r="I13" s="310"/>
      <c r="J13" s="412"/>
      <c r="K13" s="310"/>
      <c r="L13" s="310"/>
      <c r="M13" s="310"/>
      <c r="N13" s="412"/>
      <c r="O13" s="412"/>
      <c r="P13" s="310"/>
      <c r="Q13" s="310"/>
    </row>
    <row r="14" spans="1:19" ht="12" customHeight="1" thickTop="1" thickBot="1" x14ac:dyDescent="0.3">
      <c r="A14" s="429"/>
      <c r="B14" s="320" t="s">
        <v>360</v>
      </c>
      <c r="C14" s="411">
        <v>479900.0268214735</v>
      </c>
      <c r="D14" s="322">
        <v>5122132.5355200004</v>
      </c>
      <c r="E14" s="395"/>
      <c r="F14" s="339"/>
      <c r="G14" s="310"/>
      <c r="H14" s="310"/>
      <c r="I14" s="310"/>
      <c r="J14" s="412"/>
      <c r="K14" s="310"/>
      <c r="L14" s="310"/>
      <c r="M14" s="310"/>
      <c r="N14" s="412"/>
      <c r="O14" s="412"/>
      <c r="P14" s="310"/>
      <c r="Q14" s="310"/>
    </row>
    <row r="15" spans="1:19" ht="12" customHeight="1" thickTop="1" thickBot="1" x14ac:dyDescent="0.3">
      <c r="A15" s="429"/>
      <c r="B15" s="320" t="s">
        <v>367</v>
      </c>
      <c r="C15" s="411">
        <v>433059.59805599443</v>
      </c>
      <c r="D15" s="322">
        <v>4622243.4355100002</v>
      </c>
      <c r="E15" s="395"/>
      <c r="F15" s="339"/>
      <c r="G15" s="310"/>
      <c r="H15" s="310"/>
      <c r="I15" s="409"/>
      <c r="J15" s="318" t="str">
        <f>G5</f>
        <v>Podíl jednotlivých krajů 
na celkové spotřebě zákazníků v ČR</v>
      </c>
      <c r="K15" s="318" t="str">
        <f>K5</f>
        <v>Podíl jednotlivých krajů 
na celkovém počtu zákazníků v ČR</v>
      </c>
      <c r="L15" s="310"/>
      <c r="M15" s="310"/>
      <c r="N15" s="310"/>
      <c r="O15" s="310"/>
      <c r="P15" s="310"/>
      <c r="Q15" s="310"/>
    </row>
    <row r="16" spans="1:19" ht="12" customHeight="1" thickTop="1" thickBot="1" x14ac:dyDescent="0.3">
      <c r="A16" s="429"/>
      <c r="B16" s="320" t="s">
        <v>361</v>
      </c>
      <c r="C16" s="411">
        <v>397837.33531082125</v>
      </c>
      <c r="D16" s="322">
        <v>4246376.4811000004</v>
      </c>
      <c r="E16" s="395"/>
      <c r="F16" s="339"/>
      <c r="G16" s="310"/>
      <c r="H16" s="310"/>
      <c r="I16" s="322" t="str">
        <f>B9</f>
        <v xml:space="preserve"> Ústecký</v>
      </c>
      <c r="J16" s="395">
        <f>C9/$C$24</f>
        <v>0.13444774891601402</v>
      </c>
      <c r="K16" s="395">
        <f>C33/$C$44</f>
        <v>7.9362026708556924E-2</v>
      </c>
      <c r="L16" s="310"/>
      <c r="M16" s="310"/>
      <c r="N16" s="412"/>
      <c r="O16" s="310"/>
      <c r="P16" s="310"/>
      <c r="Q16" s="310"/>
    </row>
    <row r="17" spans="1:21" ht="12" customHeight="1" thickTop="1" thickBot="1" x14ac:dyDescent="0.3">
      <c r="A17" s="429"/>
      <c r="B17" s="320" t="s">
        <v>362</v>
      </c>
      <c r="C17" s="411">
        <v>392600.96230045386</v>
      </c>
      <c r="D17" s="322">
        <v>4190494.8138300003</v>
      </c>
      <c r="E17" s="395"/>
      <c r="F17" s="339"/>
      <c r="G17" s="310"/>
      <c r="H17" s="310"/>
      <c r="I17" s="322" t="str">
        <f t="shared" ref="I17:I29" si="0">B10</f>
        <v xml:space="preserve"> Jihomoravský</v>
      </c>
      <c r="J17" s="395">
        <f>C10/$C$24</f>
        <v>0.13364909767434224</v>
      </c>
      <c r="K17" s="395">
        <f>C30/$C$44</f>
        <v>0.13642613870687495</v>
      </c>
      <c r="L17" s="310"/>
      <c r="M17" s="310"/>
      <c r="N17" s="310"/>
      <c r="O17" s="310"/>
      <c r="P17" s="310"/>
      <c r="Q17" s="310"/>
    </row>
    <row r="18" spans="1:21" ht="12" customHeight="1" thickTop="1" thickBot="1" x14ac:dyDescent="0.3">
      <c r="A18" s="428"/>
      <c r="B18" s="320" t="s">
        <v>366</v>
      </c>
      <c r="C18" s="411">
        <v>355366.41450452537</v>
      </c>
      <c r="D18" s="322">
        <v>3793080.4320328999</v>
      </c>
      <c r="E18" s="395"/>
      <c r="F18" s="339"/>
      <c r="G18" s="310"/>
      <c r="H18" s="310"/>
      <c r="I18" s="322" t="str">
        <f t="shared" si="0"/>
        <v xml:space="preserve"> Středočeský</v>
      </c>
      <c r="J18" s="395">
        <f>C11/$C$24</f>
        <v>0.12799979909278458</v>
      </c>
      <c r="K18" s="395">
        <f>C32/$C$44</f>
        <v>9.0045660430826041E-2</v>
      </c>
      <c r="L18" s="310"/>
      <c r="M18" s="310"/>
      <c r="N18" s="412"/>
      <c r="O18" s="310"/>
      <c r="P18" s="310"/>
      <c r="Q18" s="310"/>
    </row>
    <row r="19" spans="1:21" ht="12" customHeight="1" thickTop="1" thickBot="1" x14ac:dyDescent="0.3">
      <c r="A19" s="429"/>
      <c r="B19" s="320" t="s">
        <v>433</v>
      </c>
      <c r="C19" s="411">
        <v>351063.45918481657</v>
      </c>
      <c r="D19" s="322">
        <v>3747011.9158700001</v>
      </c>
      <c r="E19" s="395"/>
      <c r="F19" s="339"/>
      <c r="G19" s="310"/>
      <c r="H19" s="310"/>
      <c r="I19" s="322" t="str">
        <f t="shared" si="0"/>
        <v xml:space="preserve"> Hlavní město Praha</v>
      </c>
      <c r="J19" s="395">
        <f t="shared" ref="J19:J29" si="1">C12/$C$24</f>
        <v>0.10834563209630349</v>
      </c>
      <c r="K19" s="395">
        <f>C29/$C$44</f>
        <v>0.14937574206550253</v>
      </c>
      <c r="L19" s="310"/>
      <c r="M19" s="310"/>
      <c r="N19" s="310"/>
      <c r="O19" s="310"/>
      <c r="P19" s="310"/>
      <c r="Q19" s="310"/>
    </row>
    <row r="20" spans="1:21" ht="12" customHeight="1" thickTop="1" thickBot="1" x14ac:dyDescent="0.3">
      <c r="A20" s="429"/>
      <c r="B20" s="320" t="s">
        <v>358</v>
      </c>
      <c r="C20" s="411">
        <v>349555.00564610958</v>
      </c>
      <c r="D20" s="322">
        <v>3731028.4759499999</v>
      </c>
      <c r="E20" s="395"/>
      <c r="F20" s="339"/>
      <c r="G20" s="310"/>
      <c r="H20" s="310"/>
      <c r="I20" s="322" t="str">
        <f t="shared" si="0"/>
        <v xml:space="preserve"> Moravskoslezský</v>
      </c>
      <c r="J20" s="395">
        <f t="shared" si="1"/>
        <v>0.10819893296918054</v>
      </c>
      <c r="K20" s="395">
        <f>C31/$C$44</f>
        <v>0.13506409582537723</v>
      </c>
      <c r="L20" s="310"/>
      <c r="M20" s="310"/>
      <c r="N20" s="412"/>
      <c r="O20" s="310"/>
      <c r="P20" s="310"/>
      <c r="Q20" s="310"/>
      <c r="S20" s="324"/>
      <c r="T20" s="324"/>
      <c r="U20" s="324"/>
    </row>
    <row r="21" spans="1:21" ht="12" customHeight="1" thickTop="1" thickBot="1" x14ac:dyDescent="0.3">
      <c r="A21" s="429"/>
      <c r="B21" s="320" t="s">
        <v>355</v>
      </c>
      <c r="C21" s="411">
        <v>279913.85899999994</v>
      </c>
      <c r="D21" s="322">
        <v>2988086.4402941</v>
      </c>
      <c r="E21" s="395"/>
      <c r="F21" s="339"/>
      <c r="G21" s="310"/>
      <c r="H21" s="310"/>
      <c r="I21" s="322" t="str">
        <f t="shared" si="0"/>
        <v xml:space="preserve"> Olomoucký</v>
      </c>
      <c r="J21" s="395">
        <f t="shared" si="1"/>
        <v>5.6998074819407732E-2</v>
      </c>
      <c r="K21" s="395">
        <f>C34/$C$44</f>
        <v>6.6499968181496963E-2</v>
      </c>
      <c r="L21" s="310"/>
      <c r="M21" s="310"/>
      <c r="N21" s="412"/>
      <c r="O21" s="310"/>
      <c r="P21" s="310"/>
      <c r="Q21" s="310"/>
      <c r="S21" s="324"/>
      <c r="T21" s="324"/>
    </row>
    <row r="22" spans="1:21" ht="12" customHeight="1" thickTop="1" thickBot="1" x14ac:dyDescent="0.3">
      <c r="A22" s="429"/>
      <c r="B22" s="320" t="s">
        <v>357</v>
      </c>
      <c r="C22" s="411">
        <v>222102.85030406632</v>
      </c>
      <c r="D22" s="322">
        <v>2370670.4077500002</v>
      </c>
      <c r="E22" s="395"/>
      <c r="F22" s="339"/>
      <c r="G22" s="310"/>
      <c r="H22" s="310"/>
      <c r="I22" s="322" t="str">
        <f t="shared" si="0"/>
        <v xml:space="preserve"> Zlínský</v>
      </c>
      <c r="J22" s="395">
        <f t="shared" si="1"/>
        <v>5.1434803066682647E-2</v>
      </c>
      <c r="K22" s="395">
        <f>C36/$C$44</f>
        <v>5.5690115204076143E-2</v>
      </c>
      <c r="L22" s="310"/>
      <c r="M22" s="310"/>
      <c r="N22" s="412"/>
      <c r="O22" s="310"/>
      <c r="P22" s="310"/>
      <c r="Q22" s="310"/>
    </row>
    <row r="23" spans="1:21" ht="5.0999999999999996" customHeight="1" thickTop="1" x14ac:dyDescent="0.2">
      <c r="A23" s="430"/>
      <c r="B23" s="320"/>
      <c r="C23" s="413"/>
      <c r="D23" s="361"/>
      <c r="E23" s="395"/>
      <c r="F23" s="323"/>
      <c r="G23" s="322"/>
      <c r="H23" s="322"/>
      <c r="I23" s="322" t="str">
        <f t="shared" si="0"/>
        <v xml:space="preserve"> Pardubický</v>
      </c>
      <c r="J23" s="395">
        <f t="shared" si="1"/>
        <v>4.7251429332458912E-2</v>
      </c>
      <c r="K23" s="395">
        <f>C37/$C$44</f>
        <v>4.8091645726810198E-2</v>
      </c>
      <c r="L23" s="310"/>
      <c r="M23" s="310"/>
      <c r="N23" s="310"/>
      <c r="O23" s="310"/>
      <c r="P23" s="310"/>
      <c r="Q23" s="310"/>
    </row>
    <row r="24" spans="1:21" ht="12.95" customHeight="1" x14ac:dyDescent="0.2">
      <c r="A24" s="431"/>
      <c r="B24" s="416"/>
      <c r="C24" s="414">
        <f>SUM(C9:C22)</f>
        <v>8419583.0884110574</v>
      </c>
      <c r="D24" s="337"/>
      <c r="E24" s="330"/>
      <c r="F24" s="331"/>
      <c r="G24" s="417"/>
      <c r="H24" s="417"/>
      <c r="I24" s="322" t="str">
        <f t="shared" si="0"/>
        <v xml:space="preserve"> Plzeňský</v>
      </c>
      <c r="J24" s="395">
        <f t="shared" si="1"/>
        <v>4.6629501505940418E-2</v>
      </c>
      <c r="K24" s="395">
        <f>C35/$C$44</f>
        <v>5.6168271713843018E-2</v>
      </c>
      <c r="L24" s="310"/>
      <c r="M24" s="310"/>
      <c r="N24" s="310"/>
      <c r="O24" s="310"/>
      <c r="P24" s="310"/>
      <c r="Q24" s="310"/>
    </row>
    <row r="25" spans="1:21" ht="12.95" customHeight="1" x14ac:dyDescent="0.25">
      <c r="A25" s="2203" t="s">
        <v>415</v>
      </c>
      <c r="B25" s="2209"/>
      <c r="C25" s="426"/>
      <c r="D25" s="415"/>
      <c r="E25" s="415"/>
      <c r="F25" s="415"/>
      <c r="G25" s="415"/>
      <c r="H25" s="415"/>
      <c r="I25" s="322" t="str">
        <f t="shared" si="0"/>
        <v xml:space="preserve"> Vysočina</v>
      </c>
      <c r="J25" s="395">
        <f t="shared" si="1"/>
        <v>4.2207127214370192E-2</v>
      </c>
      <c r="K25" s="395">
        <f>C39/$C$44</f>
        <v>4.1159079506528418E-2</v>
      </c>
      <c r="L25" s="310"/>
      <c r="M25" s="310"/>
      <c r="N25" s="310"/>
      <c r="O25" s="310"/>
      <c r="P25" s="310"/>
      <c r="Q25" s="310"/>
    </row>
    <row r="26" spans="1:21" ht="16.5" customHeight="1" x14ac:dyDescent="0.25">
      <c r="A26" s="2203"/>
      <c r="B26" s="2209"/>
      <c r="C26" s="2212"/>
      <c r="D26" s="2213"/>
      <c r="E26" s="427"/>
      <c r="F26" s="2211"/>
      <c r="G26" s="2214"/>
      <c r="H26" s="2214"/>
      <c r="I26" s="322" t="str">
        <f t="shared" si="0"/>
        <v xml:space="preserve"> Královéhradecký</v>
      </c>
      <c r="J26" s="395">
        <f t="shared" si="1"/>
        <v>4.1696062085072816E-2</v>
      </c>
      <c r="K26" s="395">
        <f>C38/$C$44</f>
        <v>4.1633720159605828E-2</v>
      </c>
      <c r="L26" s="310"/>
      <c r="M26" s="310"/>
      <c r="N26" s="310"/>
      <c r="O26" s="310"/>
      <c r="P26" s="310"/>
      <c r="Q26" s="310"/>
    </row>
    <row r="27" spans="1:21" ht="23.25" customHeight="1" x14ac:dyDescent="0.25">
      <c r="A27" s="2204"/>
      <c r="B27" s="2210"/>
      <c r="C27" s="2217" t="s">
        <v>587</v>
      </c>
      <c r="D27" s="2218"/>
      <c r="E27" s="701"/>
      <c r="F27" s="2211"/>
      <c r="G27" s="2205"/>
      <c r="H27" s="2205"/>
      <c r="I27" s="322" t="str">
        <f t="shared" si="0"/>
        <v xml:space="preserve"> Liberecký</v>
      </c>
      <c r="J27" s="395">
        <f t="shared" si="1"/>
        <v>4.1516901962431678E-2</v>
      </c>
      <c r="K27" s="395">
        <f>C41/$C$44</f>
        <v>3.2763213732092421E-2</v>
      </c>
      <c r="L27" s="310"/>
      <c r="M27" s="310"/>
      <c r="N27" s="310"/>
      <c r="O27" s="310"/>
      <c r="P27" s="310"/>
      <c r="Q27" s="310"/>
    </row>
    <row r="28" spans="1:21" ht="5.0999999999999996" customHeight="1" thickBot="1" x14ac:dyDescent="0.25">
      <c r="A28" s="431"/>
      <c r="B28" s="407"/>
      <c r="C28" s="408">
        <f>C26</f>
        <v>0</v>
      </c>
      <c r="D28" s="407"/>
      <c r="E28" s="318"/>
      <c r="F28" s="392"/>
      <c r="G28" s="409"/>
      <c r="H28" s="318"/>
      <c r="I28" s="322" t="str">
        <f t="shared" si="0"/>
        <v xml:space="preserve"> Jihočeský</v>
      </c>
      <c r="J28" s="395">
        <f t="shared" si="1"/>
        <v>3.3245572382946252E-2</v>
      </c>
      <c r="K28" s="395">
        <f>C40/$C$44</f>
        <v>3.7623534019605123E-2</v>
      </c>
      <c r="L28" s="310"/>
      <c r="M28" s="310"/>
      <c r="N28" s="310"/>
      <c r="O28" s="310"/>
      <c r="P28" s="310"/>
      <c r="Q28" s="310"/>
    </row>
    <row r="29" spans="1:21" ht="12" customHeight="1" thickTop="1" thickBot="1" x14ac:dyDescent="0.3">
      <c r="A29" s="429"/>
      <c r="B29" s="320" t="s">
        <v>413</v>
      </c>
      <c r="C29" s="2220">
        <v>424863</v>
      </c>
      <c r="D29" s="2221"/>
      <c r="E29" s="395"/>
      <c r="F29" s="323"/>
      <c r="G29" s="322"/>
      <c r="H29" s="310"/>
      <c r="I29" s="322" t="str">
        <f t="shared" si="0"/>
        <v xml:space="preserve"> Karlovarský</v>
      </c>
      <c r="J29" s="395">
        <f t="shared" si="1"/>
        <v>2.637931688206447E-2</v>
      </c>
      <c r="K29" s="395">
        <f>C42/$C$44</f>
        <v>3.0096788018804208E-2</v>
      </c>
      <c r="L29" s="310"/>
      <c r="M29" s="310"/>
      <c r="N29" s="310"/>
      <c r="O29" s="310"/>
      <c r="P29" s="310"/>
      <c r="Q29" s="310"/>
    </row>
    <row r="30" spans="1:21" ht="12" customHeight="1" thickTop="1" thickBot="1" x14ac:dyDescent="0.3">
      <c r="A30" s="428"/>
      <c r="B30" s="320" t="s">
        <v>43</v>
      </c>
      <c r="C30" s="2220">
        <v>388031</v>
      </c>
      <c r="D30" s="2221"/>
      <c r="E30" s="395"/>
      <c r="F30" s="323"/>
      <c r="G30" s="322"/>
      <c r="H30" s="310"/>
      <c r="I30" s="395"/>
      <c r="J30" s="724"/>
      <c r="K30" s="724"/>
      <c r="L30" s="310"/>
      <c r="M30" s="310"/>
      <c r="N30" s="310"/>
      <c r="O30" s="310"/>
      <c r="P30" s="310"/>
      <c r="Q30" s="310"/>
    </row>
    <row r="31" spans="1:21" ht="12" customHeight="1" thickTop="1" thickBot="1" x14ac:dyDescent="0.3">
      <c r="A31" s="429"/>
      <c r="B31" s="320" t="s">
        <v>46</v>
      </c>
      <c r="C31" s="2220">
        <v>384157</v>
      </c>
      <c r="D31" s="2221"/>
      <c r="E31" s="395"/>
      <c r="F31" s="323"/>
      <c r="G31" s="322"/>
      <c r="H31" s="310"/>
      <c r="I31" s="395"/>
      <c r="J31" s="310"/>
      <c r="K31" s="310"/>
      <c r="L31" s="310"/>
      <c r="M31" s="310"/>
      <c r="N31" s="310"/>
      <c r="O31" s="310"/>
      <c r="P31" s="310"/>
      <c r="Q31" s="310"/>
    </row>
    <row r="32" spans="1:21" ht="12" customHeight="1" thickTop="1" thickBot="1" x14ac:dyDescent="0.3">
      <c r="A32" s="428"/>
      <c r="B32" s="320" t="s">
        <v>50</v>
      </c>
      <c r="C32" s="2220">
        <v>256113</v>
      </c>
      <c r="D32" s="2221"/>
      <c r="E32" s="395"/>
      <c r="F32" s="323"/>
      <c r="G32" s="322"/>
      <c r="H32" s="310"/>
      <c r="I32" s="395"/>
      <c r="J32" s="310"/>
      <c r="K32" s="310"/>
      <c r="L32" s="310"/>
      <c r="M32" s="310"/>
      <c r="N32" s="310"/>
      <c r="O32" s="310"/>
      <c r="P32" s="310"/>
      <c r="Q32" s="310"/>
    </row>
    <row r="33" spans="1:17" ht="12" customHeight="1" thickTop="1" thickBot="1" x14ac:dyDescent="0.3">
      <c r="A33" s="429"/>
      <c r="B33" s="320" t="s">
        <v>51</v>
      </c>
      <c r="C33" s="2220">
        <v>225726</v>
      </c>
      <c r="D33" s="2221"/>
      <c r="E33" s="395"/>
      <c r="F33" s="339"/>
      <c r="G33" s="322"/>
      <c r="H33" s="310"/>
      <c r="I33" s="395"/>
      <c r="J33" s="310"/>
      <c r="K33" s="310"/>
      <c r="L33" s="310"/>
      <c r="M33" s="310"/>
      <c r="N33" s="310"/>
      <c r="O33" s="310"/>
      <c r="P33" s="310"/>
      <c r="Q33" s="310"/>
    </row>
    <row r="34" spans="1:17" ht="12" customHeight="1" thickTop="1" thickBot="1" x14ac:dyDescent="0.3">
      <c r="A34" s="429"/>
      <c r="B34" s="320" t="s">
        <v>47</v>
      </c>
      <c r="C34" s="2220">
        <v>189143</v>
      </c>
      <c r="D34" s="2221"/>
      <c r="E34" s="395"/>
      <c r="F34" s="339"/>
      <c r="G34" s="322"/>
      <c r="H34" s="310"/>
      <c r="I34" s="395"/>
      <c r="J34" s="310"/>
      <c r="K34" s="310"/>
      <c r="L34" s="310"/>
      <c r="M34" s="310"/>
      <c r="N34" s="310"/>
      <c r="O34" s="310"/>
      <c r="P34" s="310"/>
      <c r="Q34" s="310"/>
    </row>
    <row r="35" spans="1:17" ht="12" customHeight="1" thickTop="1" thickBot="1" x14ac:dyDescent="0.3">
      <c r="A35" s="429"/>
      <c r="B35" s="320" t="s">
        <v>49</v>
      </c>
      <c r="C35" s="2220">
        <v>159757</v>
      </c>
      <c r="D35" s="2221"/>
      <c r="E35" s="395"/>
      <c r="F35" s="339"/>
      <c r="G35" s="322"/>
      <c r="H35" s="310"/>
      <c r="I35" s="395"/>
      <c r="J35" s="310"/>
      <c r="K35" s="310"/>
      <c r="L35" s="310"/>
      <c r="M35" s="310"/>
      <c r="N35" s="310"/>
      <c r="O35" s="310"/>
      <c r="P35" s="310"/>
      <c r="Q35" s="310"/>
    </row>
    <row r="36" spans="1:17" ht="12" customHeight="1" thickTop="1" thickBot="1" x14ac:dyDescent="0.3">
      <c r="A36" s="429"/>
      <c r="B36" s="320" t="s">
        <v>53</v>
      </c>
      <c r="C36" s="2220">
        <v>158397</v>
      </c>
      <c r="D36" s="2221"/>
      <c r="E36" s="395"/>
      <c r="F36" s="339"/>
      <c r="G36" s="322"/>
      <c r="H36" s="310"/>
      <c r="I36" s="395"/>
      <c r="J36" s="310"/>
      <c r="K36" s="310"/>
      <c r="L36" s="310"/>
      <c r="M36" s="310"/>
      <c r="N36" s="310"/>
      <c r="O36" s="310"/>
      <c r="P36" s="310"/>
      <c r="Q36" s="310"/>
    </row>
    <row r="37" spans="1:17" ht="12" customHeight="1" thickTop="1" thickBot="1" x14ac:dyDescent="0.3">
      <c r="A37" s="428"/>
      <c r="B37" s="320" t="s">
        <v>48</v>
      </c>
      <c r="C37" s="2220">
        <v>136785</v>
      </c>
      <c r="D37" s="2221"/>
      <c r="E37" s="395"/>
      <c r="F37" s="339"/>
      <c r="G37" s="322"/>
      <c r="H37" s="310"/>
      <c r="I37" s="395"/>
      <c r="J37" s="310"/>
      <c r="K37" s="310"/>
      <c r="L37" s="310"/>
      <c r="M37" s="310"/>
      <c r="N37" s="310"/>
      <c r="O37" s="310"/>
      <c r="P37" s="310"/>
      <c r="Q37" s="310"/>
    </row>
    <row r="38" spans="1:17" ht="12" customHeight="1" thickTop="1" thickBot="1" x14ac:dyDescent="0.3">
      <c r="A38" s="429"/>
      <c r="B38" s="320" t="s">
        <v>590</v>
      </c>
      <c r="C38" s="2220">
        <v>118417</v>
      </c>
      <c r="D38" s="2221"/>
      <c r="E38" s="395"/>
      <c r="F38" s="339"/>
      <c r="G38" s="322"/>
      <c r="H38" s="310"/>
      <c r="I38" s="395"/>
      <c r="J38" s="310"/>
      <c r="K38" s="310"/>
      <c r="L38" s="310"/>
      <c r="M38" s="310"/>
      <c r="N38" s="310"/>
      <c r="O38" s="310"/>
      <c r="P38" s="310"/>
      <c r="Q38" s="310"/>
    </row>
    <row r="39" spans="1:17" ht="12" customHeight="1" thickTop="1" thickBot="1" x14ac:dyDescent="0.3">
      <c r="A39" s="429"/>
      <c r="B39" s="320" t="s">
        <v>52</v>
      </c>
      <c r="C39" s="2220">
        <v>117067</v>
      </c>
      <c r="D39" s="2221"/>
      <c r="E39" s="395"/>
      <c r="F39" s="339"/>
      <c r="G39" s="322"/>
      <c r="H39" s="310"/>
      <c r="I39" s="395"/>
      <c r="J39" s="310"/>
      <c r="K39" s="310"/>
      <c r="L39" s="310"/>
      <c r="M39" s="310"/>
      <c r="N39" s="310"/>
      <c r="O39" s="310"/>
      <c r="P39" s="310"/>
      <c r="Q39" s="310"/>
    </row>
    <row r="40" spans="1:17" ht="12" customHeight="1" thickTop="1" thickBot="1" x14ac:dyDescent="0.3">
      <c r="A40" s="429"/>
      <c r="B40" s="320" t="s">
        <v>42</v>
      </c>
      <c r="C40" s="2220">
        <v>107011</v>
      </c>
      <c r="D40" s="2221"/>
      <c r="E40" s="395"/>
      <c r="F40" s="339"/>
      <c r="G40" s="322"/>
      <c r="H40" s="310"/>
      <c r="I40" s="395"/>
      <c r="J40" s="310"/>
      <c r="K40" s="310"/>
      <c r="L40" s="310"/>
      <c r="M40" s="310"/>
      <c r="N40" s="310"/>
      <c r="O40" s="310"/>
      <c r="P40" s="310"/>
      <c r="Q40" s="310"/>
    </row>
    <row r="41" spans="1:17" ht="12" customHeight="1" thickTop="1" thickBot="1" x14ac:dyDescent="0.3">
      <c r="A41" s="429"/>
      <c r="B41" s="320" t="s">
        <v>45</v>
      </c>
      <c r="C41" s="2220">
        <v>93187</v>
      </c>
      <c r="D41" s="2221"/>
      <c r="E41" s="395"/>
      <c r="F41" s="339"/>
      <c r="G41" s="322"/>
      <c r="H41" s="310"/>
      <c r="I41" s="395"/>
      <c r="J41" s="310"/>
      <c r="K41" s="310"/>
      <c r="L41" s="310"/>
      <c r="M41" s="310"/>
      <c r="N41" s="310"/>
      <c r="O41" s="310"/>
      <c r="P41" s="310"/>
      <c r="Q41" s="310"/>
    </row>
    <row r="42" spans="1:17" ht="12" customHeight="1" thickTop="1" thickBot="1" x14ac:dyDescent="0.3">
      <c r="A42" s="429"/>
      <c r="B42" s="320" t="s">
        <v>44</v>
      </c>
      <c r="C42" s="2220">
        <v>85603</v>
      </c>
      <c r="D42" s="2221"/>
      <c r="E42" s="395"/>
      <c r="F42" s="339"/>
      <c r="G42" s="322"/>
      <c r="H42" s="310"/>
      <c r="I42" s="395"/>
      <c r="J42" s="310"/>
      <c r="K42" s="310"/>
      <c r="L42" s="310"/>
      <c r="M42" s="310"/>
      <c r="N42" s="310"/>
      <c r="O42" s="310"/>
      <c r="P42" s="310"/>
      <c r="Q42" s="310"/>
    </row>
    <row r="43" spans="1:17" ht="5.0999999999999996" customHeight="1" thickTop="1" x14ac:dyDescent="0.2">
      <c r="A43" s="359"/>
      <c r="B43" s="320"/>
      <c r="C43" s="413"/>
      <c r="D43" s="361"/>
      <c r="E43" s="395"/>
      <c r="F43" s="323"/>
      <c r="G43" s="322"/>
      <c r="H43" s="322"/>
      <c r="I43" s="395"/>
      <c r="J43" s="310"/>
      <c r="K43" s="310"/>
      <c r="L43" s="310"/>
      <c r="M43" s="310"/>
      <c r="N43" s="310"/>
      <c r="O43" s="310"/>
      <c r="P43" s="310"/>
      <c r="Q43" s="310"/>
    </row>
    <row r="44" spans="1:17" ht="5.0999999999999996" customHeight="1" x14ac:dyDescent="0.2">
      <c r="A44" s="355"/>
      <c r="B44" s="1233"/>
      <c r="C44" s="2222">
        <f>SUM(C29:D42)</f>
        <v>2844257</v>
      </c>
      <c r="D44" s="2223"/>
      <c r="E44" s="330"/>
      <c r="F44" s="331"/>
      <c r="G44" s="417"/>
      <c r="H44" s="417"/>
      <c r="I44" s="330"/>
      <c r="J44" s="310"/>
      <c r="K44" s="310"/>
      <c r="L44" s="310"/>
      <c r="M44" s="310"/>
      <c r="N44" s="310"/>
      <c r="O44" s="310"/>
      <c r="P44" s="310"/>
      <c r="Q44" s="310"/>
    </row>
    <row r="45" spans="1:17" ht="12" customHeight="1" x14ac:dyDescent="0.25">
      <c r="A45" s="2219" t="s">
        <v>697</v>
      </c>
      <c r="B45" s="2219"/>
      <c r="C45" s="2219"/>
      <c r="D45" s="2219"/>
      <c r="E45" s="2219"/>
      <c r="F45" s="2219"/>
      <c r="G45" s="2219"/>
      <c r="H45" s="2219"/>
      <c r="I45" s="2219"/>
      <c r="J45" s="2219"/>
      <c r="K45" s="2219"/>
      <c r="L45" s="2219"/>
      <c r="M45" s="2219"/>
      <c r="N45" s="2219"/>
      <c r="O45" s="2219"/>
      <c r="P45" s="2219"/>
      <c r="Q45" s="2219"/>
    </row>
    <row r="46" spans="1:17" ht="12" customHeight="1" x14ac:dyDescent="0.2">
      <c r="B46" s="320"/>
      <c r="C46" s="418"/>
      <c r="D46" s="418"/>
      <c r="E46" s="419"/>
      <c r="F46" s="420"/>
      <c r="G46" s="418"/>
      <c r="H46" s="418"/>
      <c r="I46" s="419"/>
    </row>
    <row r="47" spans="1:17" ht="12" customHeight="1" x14ac:dyDescent="0.2">
      <c r="B47" s="320"/>
      <c r="C47" s="418"/>
      <c r="D47" s="418"/>
      <c r="E47" s="419"/>
      <c r="F47" s="420"/>
      <c r="G47" s="421"/>
      <c r="H47" s="421"/>
      <c r="I47" s="419"/>
    </row>
    <row r="48" spans="1:17" ht="12" customHeight="1" x14ac:dyDescent="0.2">
      <c r="B48" s="320"/>
      <c r="C48" s="418"/>
      <c r="D48" s="418"/>
      <c r="E48" s="419"/>
      <c r="F48" s="420"/>
      <c r="G48" s="421"/>
      <c r="H48" s="421"/>
      <c r="I48" s="419"/>
    </row>
    <row r="49" spans="2:9" ht="12" customHeight="1" x14ac:dyDescent="0.2">
      <c r="B49" s="320"/>
      <c r="C49" s="418"/>
      <c r="D49" s="418"/>
      <c r="E49" s="419"/>
      <c r="F49" s="420"/>
      <c r="G49" s="421"/>
      <c r="H49" s="421"/>
      <c r="I49" s="419"/>
    </row>
    <row r="50" spans="2:9" ht="12" customHeight="1" x14ac:dyDescent="0.2">
      <c r="B50" s="320"/>
      <c r="C50" s="418"/>
      <c r="D50" s="418"/>
      <c r="E50" s="419"/>
      <c r="F50" s="420"/>
      <c r="G50" s="421"/>
      <c r="H50" s="421"/>
      <c r="I50" s="419"/>
    </row>
    <row r="51" spans="2:9" ht="12" customHeight="1" x14ac:dyDescent="0.2">
      <c r="B51" s="320"/>
      <c r="C51" s="418"/>
      <c r="D51" s="418"/>
      <c r="E51" s="419"/>
      <c r="F51" s="420"/>
      <c r="G51" s="421"/>
      <c r="H51" s="421"/>
      <c r="I51" s="419"/>
    </row>
    <row r="52" spans="2:9" ht="12" customHeight="1" x14ac:dyDescent="0.2">
      <c r="B52" s="320"/>
      <c r="C52" s="418"/>
      <c r="D52" s="418"/>
      <c r="E52" s="419"/>
      <c r="F52" s="420"/>
      <c r="G52" s="421"/>
      <c r="H52" s="421"/>
      <c r="I52" s="419"/>
    </row>
    <row r="53" spans="2:9" ht="12" customHeight="1" x14ac:dyDescent="0.2">
      <c r="B53" s="320"/>
      <c r="C53" s="418"/>
      <c r="D53" s="418"/>
      <c r="E53" s="419"/>
      <c r="F53" s="420"/>
      <c r="G53" s="421"/>
      <c r="H53" s="421"/>
      <c r="I53" s="419"/>
    </row>
    <row r="54" spans="2:9" ht="12" customHeight="1" x14ac:dyDescent="0.2">
      <c r="B54" s="320"/>
      <c r="C54" s="418"/>
      <c r="D54" s="418"/>
      <c r="E54" s="419"/>
      <c r="F54" s="420"/>
      <c r="G54" s="421"/>
      <c r="H54" s="421"/>
      <c r="I54" s="419"/>
    </row>
    <row r="55" spans="2:9" ht="12" customHeight="1" x14ac:dyDescent="0.2">
      <c r="B55" s="320"/>
      <c r="C55" s="418"/>
      <c r="D55" s="418"/>
      <c r="E55" s="419"/>
      <c r="F55" s="420"/>
      <c r="G55" s="421"/>
      <c r="H55" s="421"/>
      <c r="I55" s="419"/>
    </row>
    <row r="56" spans="2:9" ht="12" customHeight="1" x14ac:dyDescent="0.2">
      <c r="B56" s="320"/>
      <c r="C56" s="418"/>
      <c r="D56" s="418"/>
      <c r="E56" s="419"/>
      <c r="F56" s="420"/>
      <c r="G56" s="421"/>
      <c r="H56" s="421"/>
      <c r="I56" s="419"/>
    </row>
    <row r="57" spans="2:9" ht="12" customHeight="1" x14ac:dyDescent="0.2">
      <c r="B57" s="351"/>
      <c r="C57" s="421"/>
      <c r="D57" s="421"/>
      <c r="E57" s="422"/>
      <c r="F57" s="423"/>
      <c r="G57" s="421"/>
      <c r="H57" s="421"/>
      <c r="I57" s="422"/>
    </row>
    <row r="58" spans="2:9" ht="12" customHeight="1" x14ac:dyDescent="0.2">
      <c r="B58" s="351"/>
      <c r="C58" s="336"/>
      <c r="D58" s="336"/>
      <c r="E58" s="73"/>
      <c r="F58" s="339"/>
      <c r="G58" s="336"/>
      <c r="H58" s="336"/>
      <c r="I58" s="73"/>
    </row>
    <row r="59" spans="2:9" ht="5.0999999999999996" customHeight="1" x14ac:dyDescent="0.2">
      <c r="B59" s="410"/>
      <c r="C59" s="330"/>
      <c r="D59" s="330"/>
      <c r="E59" s="330"/>
      <c r="F59" s="331"/>
      <c r="G59" s="417"/>
      <c r="H59" s="417"/>
      <c r="I59" s="330"/>
    </row>
    <row r="60" spans="2:9" ht="12" customHeight="1" x14ac:dyDescent="0.2">
      <c r="B60" s="310"/>
      <c r="C60" s="310"/>
      <c r="D60" s="310"/>
      <c r="E60" s="310"/>
      <c r="F60" s="424"/>
      <c r="G60" s="310"/>
      <c r="H60" s="310"/>
      <c r="I60" s="310"/>
    </row>
    <row r="61" spans="2:9" ht="12" customHeight="1" x14ac:dyDescent="0.2">
      <c r="B61" s="310"/>
      <c r="C61" s="310"/>
      <c r="D61" s="310"/>
      <c r="E61" s="310"/>
      <c r="F61" s="424"/>
      <c r="G61" s="310"/>
      <c r="H61" s="310"/>
      <c r="I61" s="310"/>
    </row>
    <row r="62" spans="2:9" ht="12" customHeight="1" x14ac:dyDescent="0.2">
      <c r="B62" s="312"/>
      <c r="C62" s="312"/>
      <c r="D62" s="312"/>
      <c r="E62" s="312"/>
      <c r="F62" s="425"/>
      <c r="G62" s="312"/>
      <c r="H62" s="312"/>
      <c r="I62" s="312"/>
    </row>
    <row r="63" spans="2:9" ht="12" customHeight="1" x14ac:dyDescent="0.2">
      <c r="B63" s="312"/>
      <c r="C63" s="312"/>
      <c r="D63" s="312"/>
      <c r="E63" s="312"/>
      <c r="F63" s="425"/>
      <c r="G63" s="312"/>
      <c r="H63" s="312"/>
      <c r="I63" s="312"/>
    </row>
    <row r="64" spans="2:9" ht="12" customHeight="1" x14ac:dyDescent="0.2">
      <c r="B64" s="312"/>
      <c r="C64" s="312"/>
      <c r="D64" s="312"/>
      <c r="E64" s="312"/>
      <c r="F64" s="425"/>
      <c r="G64" s="312"/>
      <c r="H64" s="312"/>
      <c r="I64" s="312"/>
    </row>
    <row r="65" spans="2:9" ht="12" customHeight="1" x14ac:dyDescent="0.2">
      <c r="B65" s="312"/>
      <c r="C65" s="312"/>
      <c r="D65" s="312"/>
      <c r="E65" s="312"/>
      <c r="F65" s="425"/>
      <c r="G65" s="312"/>
      <c r="H65" s="312"/>
      <c r="I65" s="312"/>
    </row>
    <row r="66" spans="2:9" ht="12" customHeight="1" x14ac:dyDescent="0.2">
      <c r="B66" s="310"/>
      <c r="C66" s="310"/>
      <c r="D66" s="310"/>
      <c r="E66" s="310"/>
      <c r="F66" s="424"/>
      <c r="G66" s="310"/>
      <c r="H66" s="310"/>
      <c r="I66" s="310"/>
    </row>
    <row r="67" spans="2:9" ht="12" customHeight="1" x14ac:dyDescent="0.2">
      <c r="B67" s="310"/>
      <c r="C67" s="310"/>
      <c r="D67" s="310"/>
      <c r="E67" s="310"/>
      <c r="F67" s="424"/>
      <c r="G67" s="310"/>
      <c r="H67" s="310"/>
      <c r="I67" s="310"/>
    </row>
    <row r="68" spans="2:9" ht="12" customHeight="1" x14ac:dyDescent="0.2">
      <c r="B68" s="310"/>
      <c r="C68" s="310"/>
      <c r="D68" s="310"/>
      <c r="E68" s="310"/>
      <c r="F68" s="424"/>
      <c r="G68" s="310"/>
      <c r="H68" s="310"/>
      <c r="I68" s="310"/>
    </row>
    <row r="69" spans="2:9" ht="12" customHeight="1" x14ac:dyDescent="0.2">
      <c r="B69" s="310"/>
      <c r="C69" s="310"/>
      <c r="D69" s="310"/>
      <c r="E69" s="310"/>
      <c r="F69" s="424"/>
      <c r="G69" s="310"/>
      <c r="H69" s="310"/>
      <c r="I69" s="310"/>
    </row>
    <row r="70" spans="2:9" ht="12" customHeight="1" x14ac:dyDescent="0.2">
      <c r="B70" s="310"/>
      <c r="C70" s="310"/>
      <c r="D70" s="310"/>
      <c r="E70" s="310"/>
      <c r="F70" s="424"/>
      <c r="G70" s="310"/>
      <c r="H70" s="310"/>
      <c r="I70" s="310"/>
    </row>
    <row r="71" spans="2:9" ht="12" customHeight="1" x14ac:dyDescent="0.2">
      <c r="B71" s="310"/>
      <c r="C71" s="310"/>
      <c r="D71" s="310"/>
      <c r="E71" s="310"/>
      <c r="F71" s="424"/>
      <c r="G71" s="310"/>
      <c r="H71" s="310"/>
      <c r="I71" s="310"/>
    </row>
    <row r="72" spans="2:9" ht="12" customHeight="1" x14ac:dyDescent="0.2">
      <c r="B72" s="310"/>
      <c r="C72" s="310"/>
      <c r="D72" s="310"/>
      <c r="E72" s="310"/>
      <c r="F72" s="424"/>
      <c r="G72" s="310"/>
      <c r="H72" s="310"/>
      <c r="I72" s="310"/>
    </row>
    <row r="73" spans="2:9" ht="12" customHeight="1" x14ac:dyDescent="0.2">
      <c r="B73" s="310"/>
      <c r="C73" s="310"/>
      <c r="D73" s="310"/>
      <c r="E73" s="310"/>
      <c r="F73" s="424"/>
      <c r="G73" s="310"/>
      <c r="H73" s="310"/>
      <c r="I73" s="310"/>
    </row>
    <row r="74" spans="2:9" ht="12" customHeight="1" x14ac:dyDescent="0.2">
      <c r="B74" s="310"/>
      <c r="C74" s="310"/>
      <c r="D74" s="310"/>
      <c r="E74" s="310"/>
      <c r="F74" s="424"/>
      <c r="G74" s="310"/>
      <c r="H74" s="310"/>
      <c r="I74" s="310"/>
    </row>
    <row r="75" spans="2:9" ht="12" customHeight="1" x14ac:dyDescent="0.2">
      <c r="B75" s="310"/>
      <c r="C75" s="310"/>
      <c r="D75" s="310"/>
      <c r="E75" s="310"/>
      <c r="F75" s="424"/>
      <c r="G75" s="310"/>
      <c r="H75" s="310"/>
      <c r="I75" s="310"/>
    </row>
    <row r="76" spans="2:9" ht="12" customHeight="1" x14ac:dyDescent="0.2">
      <c r="B76" s="310"/>
      <c r="C76" s="310"/>
      <c r="D76" s="310"/>
      <c r="E76" s="310"/>
      <c r="F76" s="424"/>
      <c r="G76" s="310"/>
      <c r="H76" s="310"/>
      <c r="I76" s="310"/>
    </row>
    <row r="77" spans="2:9" ht="12" customHeight="1" x14ac:dyDescent="0.2">
      <c r="B77" s="310"/>
      <c r="C77" s="310"/>
      <c r="D77" s="310"/>
      <c r="E77" s="310"/>
      <c r="F77" s="424"/>
      <c r="G77" s="310"/>
      <c r="H77" s="310"/>
      <c r="I77" s="310"/>
    </row>
    <row r="78" spans="2:9" ht="12" customHeight="1" x14ac:dyDescent="0.2">
      <c r="B78" s="310"/>
      <c r="C78" s="310"/>
      <c r="D78" s="310"/>
      <c r="E78" s="310"/>
      <c r="F78" s="424"/>
      <c r="G78" s="310"/>
      <c r="H78" s="310"/>
      <c r="I78" s="310"/>
    </row>
    <row r="79" spans="2:9" ht="12" customHeight="1" x14ac:dyDescent="0.2">
      <c r="B79" s="310"/>
      <c r="C79" s="310"/>
      <c r="D79" s="310"/>
      <c r="E79" s="310"/>
      <c r="F79" s="424"/>
      <c r="G79" s="310"/>
      <c r="H79" s="310"/>
      <c r="I79" s="310"/>
    </row>
    <row r="80" spans="2:9" ht="12" customHeight="1" x14ac:dyDescent="0.2">
      <c r="B80" s="310"/>
      <c r="C80" s="310"/>
      <c r="D80" s="310"/>
      <c r="E80" s="310"/>
      <c r="F80" s="424"/>
      <c r="G80" s="310"/>
      <c r="H80" s="310"/>
      <c r="I80" s="310"/>
    </row>
    <row r="81" spans="2:9" ht="15" customHeight="1" x14ac:dyDescent="0.2">
      <c r="B81" s="310"/>
      <c r="C81" s="310"/>
      <c r="D81" s="310"/>
      <c r="E81" s="310"/>
      <c r="F81" s="424"/>
      <c r="G81" s="310"/>
      <c r="H81" s="310"/>
      <c r="I81" s="310"/>
    </row>
    <row r="82" spans="2:9" ht="15" customHeight="1" x14ac:dyDescent="0.2">
      <c r="B82" s="310"/>
      <c r="C82" s="310"/>
      <c r="D82" s="310"/>
      <c r="E82" s="310"/>
      <c r="F82" s="424"/>
      <c r="G82" s="310"/>
      <c r="H82" s="310"/>
      <c r="I82" s="310"/>
    </row>
    <row r="83" spans="2:9" ht="15" customHeight="1" x14ac:dyDescent="0.2">
      <c r="B83" s="310"/>
      <c r="C83" s="310"/>
      <c r="D83" s="310"/>
      <c r="E83" s="310"/>
      <c r="F83" s="424"/>
      <c r="G83" s="310"/>
      <c r="H83" s="310"/>
      <c r="I83" s="310"/>
    </row>
    <row r="84" spans="2:9" ht="15" customHeight="1" x14ac:dyDescent="0.2">
      <c r="B84" s="310"/>
      <c r="C84" s="310"/>
      <c r="D84" s="310"/>
      <c r="E84" s="310"/>
      <c r="F84" s="424"/>
      <c r="G84" s="310"/>
      <c r="H84" s="310"/>
      <c r="I84" s="310"/>
    </row>
    <row r="85" spans="2:9" ht="15" customHeight="1" x14ac:dyDescent="0.2">
      <c r="B85" s="310"/>
      <c r="C85" s="310"/>
      <c r="D85" s="310"/>
      <c r="E85" s="310"/>
      <c r="F85" s="424"/>
      <c r="G85" s="310"/>
      <c r="H85" s="310"/>
      <c r="I85" s="310"/>
    </row>
    <row r="86" spans="2:9" ht="15" customHeight="1" x14ac:dyDescent="0.2">
      <c r="B86" s="310"/>
      <c r="C86" s="310"/>
      <c r="D86" s="310"/>
      <c r="E86" s="310"/>
      <c r="F86" s="424"/>
      <c r="G86" s="310"/>
      <c r="H86" s="310"/>
      <c r="I86" s="310"/>
    </row>
    <row r="87" spans="2:9" ht="15" customHeight="1" x14ac:dyDescent="0.2">
      <c r="B87" s="310"/>
      <c r="C87" s="310"/>
      <c r="D87" s="310"/>
      <c r="E87" s="310"/>
      <c r="F87" s="424"/>
      <c r="G87" s="310"/>
      <c r="H87" s="310"/>
      <c r="I87" s="310"/>
    </row>
    <row r="88" spans="2:9" ht="15" customHeight="1" x14ac:dyDescent="0.2">
      <c r="B88" s="310"/>
      <c r="C88" s="310"/>
      <c r="D88" s="310"/>
      <c r="E88" s="310"/>
      <c r="F88" s="424"/>
      <c r="G88" s="310"/>
      <c r="H88" s="310"/>
      <c r="I88" s="310"/>
    </row>
    <row r="89" spans="2:9" ht="15" customHeight="1" x14ac:dyDescent="0.2">
      <c r="B89" s="310"/>
      <c r="C89" s="310"/>
      <c r="D89" s="310"/>
      <c r="E89" s="310"/>
      <c r="F89" s="424"/>
      <c r="G89" s="310"/>
      <c r="H89" s="310"/>
      <c r="I89" s="310"/>
    </row>
    <row r="90" spans="2:9" ht="15" customHeight="1" x14ac:dyDescent="0.2"/>
    <row r="91" spans="2:9" ht="15" customHeight="1" x14ac:dyDescent="0.2"/>
    <row r="92" spans="2:9" ht="15" customHeight="1" x14ac:dyDescent="0.2"/>
    <row r="93" spans="2:9" ht="15" customHeight="1" x14ac:dyDescent="0.2"/>
    <row r="94" spans="2:9" ht="15" customHeight="1" x14ac:dyDescent="0.2"/>
    <row r="95" spans="2:9" ht="15" customHeight="1" x14ac:dyDescent="0.2"/>
    <row r="96" spans="2:9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sortState ref="T10:V23">
    <sortCondition descending="1" ref="T10"/>
  </sortState>
  <mergeCells count="28">
    <mergeCell ref="A45:Q45"/>
    <mergeCell ref="C32:D32"/>
    <mergeCell ref="C31:D31"/>
    <mergeCell ref="C30:D30"/>
    <mergeCell ref="C29:D29"/>
    <mergeCell ref="C44:D44"/>
    <mergeCell ref="C42:D42"/>
    <mergeCell ref="C41:D41"/>
    <mergeCell ref="C40:D40"/>
    <mergeCell ref="C39:D39"/>
    <mergeCell ref="C38:D38"/>
    <mergeCell ref="C37:D37"/>
    <mergeCell ref="C36:D36"/>
    <mergeCell ref="C35:D35"/>
    <mergeCell ref="C34:D34"/>
    <mergeCell ref="C33:D33"/>
    <mergeCell ref="A3:N3"/>
    <mergeCell ref="A5:B7"/>
    <mergeCell ref="A25:B27"/>
    <mergeCell ref="K5:O5"/>
    <mergeCell ref="G5:J5"/>
    <mergeCell ref="G27:H27"/>
    <mergeCell ref="O3:Q3"/>
    <mergeCell ref="F26:F27"/>
    <mergeCell ref="C26:D26"/>
    <mergeCell ref="G26:H26"/>
    <mergeCell ref="C5:D5"/>
    <mergeCell ref="C27:D2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view="pageBreakPreview" zoomScaleNormal="100" zoomScaleSheetLayoutView="100" workbookViewId="0"/>
  </sheetViews>
  <sheetFormatPr defaultRowHeight="12.75" x14ac:dyDescent="0.25"/>
  <cols>
    <col min="1" max="1" width="12.28515625" style="14" customWidth="1"/>
    <col min="2" max="15" width="5.7109375" style="14" customWidth="1"/>
    <col min="16" max="16" width="7" style="14" customWidth="1"/>
    <col min="17" max="17" width="1.7109375" style="14" customWidth="1"/>
    <col min="18" max="18" width="9.28515625" style="14" bestFit="1" customWidth="1"/>
    <col min="19" max="19" width="11.42578125" style="14" bestFit="1" customWidth="1"/>
    <col min="20" max="258" width="9.140625" style="14"/>
    <col min="259" max="271" width="10.7109375" style="14" customWidth="1"/>
    <col min="272" max="514" width="9.140625" style="14"/>
    <col min="515" max="527" width="10.7109375" style="14" customWidth="1"/>
    <col min="528" max="770" width="9.140625" style="14"/>
    <col min="771" max="783" width="10.7109375" style="14" customWidth="1"/>
    <col min="784" max="1026" width="9.140625" style="14"/>
    <col min="1027" max="1039" width="10.7109375" style="14" customWidth="1"/>
    <col min="1040" max="1282" width="9.140625" style="14"/>
    <col min="1283" max="1295" width="10.7109375" style="14" customWidth="1"/>
    <col min="1296" max="1538" width="9.140625" style="14"/>
    <col min="1539" max="1551" width="10.7109375" style="14" customWidth="1"/>
    <col min="1552" max="1794" width="9.140625" style="14"/>
    <col min="1795" max="1807" width="10.7109375" style="14" customWidth="1"/>
    <col min="1808" max="2050" width="9.140625" style="14"/>
    <col min="2051" max="2063" width="10.7109375" style="14" customWidth="1"/>
    <col min="2064" max="2306" width="9.140625" style="14"/>
    <col min="2307" max="2319" width="10.7109375" style="14" customWidth="1"/>
    <col min="2320" max="2562" width="9.140625" style="14"/>
    <col min="2563" max="2575" width="10.7109375" style="14" customWidth="1"/>
    <col min="2576" max="2818" width="9.140625" style="14"/>
    <col min="2819" max="2831" width="10.7109375" style="14" customWidth="1"/>
    <col min="2832" max="3074" width="9.140625" style="14"/>
    <col min="3075" max="3087" width="10.7109375" style="14" customWidth="1"/>
    <col min="3088" max="3330" width="9.140625" style="14"/>
    <col min="3331" max="3343" width="10.7109375" style="14" customWidth="1"/>
    <col min="3344" max="3586" width="9.140625" style="14"/>
    <col min="3587" max="3599" width="10.7109375" style="14" customWidth="1"/>
    <col min="3600" max="3842" width="9.140625" style="14"/>
    <col min="3843" max="3855" width="10.7109375" style="14" customWidth="1"/>
    <col min="3856" max="4098" width="9.140625" style="14"/>
    <col min="4099" max="4111" width="10.7109375" style="14" customWidth="1"/>
    <col min="4112" max="4354" width="9.140625" style="14"/>
    <col min="4355" max="4367" width="10.7109375" style="14" customWidth="1"/>
    <col min="4368" max="4610" width="9.140625" style="14"/>
    <col min="4611" max="4623" width="10.7109375" style="14" customWidth="1"/>
    <col min="4624" max="4866" width="9.140625" style="14"/>
    <col min="4867" max="4879" width="10.7109375" style="14" customWidth="1"/>
    <col min="4880" max="5122" width="9.140625" style="14"/>
    <col min="5123" max="5135" width="10.7109375" style="14" customWidth="1"/>
    <col min="5136" max="5378" width="9.140625" style="14"/>
    <col min="5379" max="5391" width="10.7109375" style="14" customWidth="1"/>
    <col min="5392" max="5634" width="9.140625" style="14"/>
    <col min="5635" max="5647" width="10.7109375" style="14" customWidth="1"/>
    <col min="5648" max="5890" width="9.140625" style="14"/>
    <col min="5891" max="5903" width="10.7109375" style="14" customWidth="1"/>
    <col min="5904" max="6146" width="9.140625" style="14"/>
    <col min="6147" max="6159" width="10.7109375" style="14" customWidth="1"/>
    <col min="6160" max="6402" width="9.140625" style="14"/>
    <col min="6403" max="6415" width="10.7109375" style="14" customWidth="1"/>
    <col min="6416" max="6658" width="9.140625" style="14"/>
    <col min="6659" max="6671" width="10.7109375" style="14" customWidth="1"/>
    <col min="6672" max="6914" width="9.140625" style="14"/>
    <col min="6915" max="6927" width="10.7109375" style="14" customWidth="1"/>
    <col min="6928" max="7170" width="9.140625" style="14"/>
    <col min="7171" max="7183" width="10.7109375" style="14" customWidth="1"/>
    <col min="7184" max="7426" width="9.140625" style="14"/>
    <col min="7427" max="7439" width="10.7109375" style="14" customWidth="1"/>
    <col min="7440" max="7682" width="9.140625" style="14"/>
    <col min="7683" max="7695" width="10.7109375" style="14" customWidth="1"/>
    <col min="7696" max="7938" width="9.140625" style="14"/>
    <col min="7939" max="7951" width="10.7109375" style="14" customWidth="1"/>
    <col min="7952" max="8194" width="9.140625" style="14"/>
    <col min="8195" max="8207" width="10.7109375" style="14" customWidth="1"/>
    <col min="8208" max="8450" width="9.140625" style="14"/>
    <col min="8451" max="8463" width="10.7109375" style="14" customWidth="1"/>
    <col min="8464" max="8706" width="9.140625" style="14"/>
    <col min="8707" max="8719" width="10.7109375" style="14" customWidth="1"/>
    <col min="8720" max="8962" width="9.140625" style="14"/>
    <col min="8963" max="8975" width="10.7109375" style="14" customWidth="1"/>
    <col min="8976" max="9218" width="9.140625" style="14"/>
    <col min="9219" max="9231" width="10.7109375" style="14" customWidth="1"/>
    <col min="9232" max="9474" width="9.140625" style="14"/>
    <col min="9475" max="9487" width="10.7109375" style="14" customWidth="1"/>
    <col min="9488" max="9730" width="9.140625" style="14"/>
    <col min="9731" max="9743" width="10.7109375" style="14" customWidth="1"/>
    <col min="9744" max="9986" width="9.140625" style="14"/>
    <col min="9987" max="9999" width="10.7109375" style="14" customWidth="1"/>
    <col min="10000" max="10242" width="9.140625" style="14"/>
    <col min="10243" max="10255" width="10.7109375" style="14" customWidth="1"/>
    <col min="10256" max="10498" width="9.140625" style="14"/>
    <col min="10499" max="10511" width="10.7109375" style="14" customWidth="1"/>
    <col min="10512" max="10754" width="9.140625" style="14"/>
    <col min="10755" max="10767" width="10.7109375" style="14" customWidth="1"/>
    <col min="10768" max="11010" width="9.140625" style="14"/>
    <col min="11011" max="11023" width="10.7109375" style="14" customWidth="1"/>
    <col min="11024" max="11266" width="9.140625" style="14"/>
    <col min="11267" max="11279" width="10.7109375" style="14" customWidth="1"/>
    <col min="11280" max="11522" width="9.140625" style="14"/>
    <col min="11523" max="11535" width="10.7109375" style="14" customWidth="1"/>
    <col min="11536" max="11778" width="9.140625" style="14"/>
    <col min="11779" max="11791" width="10.7109375" style="14" customWidth="1"/>
    <col min="11792" max="12034" width="9.140625" style="14"/>
    <col min="12035" max="12047" width="10.7109375" style="14" customWidth="1"/>
    <col min="12048" max="12290" width="9.140625" style="14"/>
    <col min="12291" max="12303" width="10.7109375" style="14" customWidth="1"/>
    <col min="12304" max="12546" width="9.140625" style="14"/>
    <col min="12547" max="12559" width="10.7109375" style="14" customWidth="1"/>
    <col min="12560" max="12802" width="9.140625" style="14"/>
    <col min="12803" max="12815" width="10.7109375" style="14" customWidth="1"/>
    <col min="12816" max="13058" width="9.140625" style="14"/>
    <col min="13059" max="13071" width="10.7109375" style="14" customWidth="1"/>
    <col min="13072" max="13314" width="9.140625" style="14"/>
    <col min="13315" max="13327" width="10.7109375" style="14" customWidth="1"/>
    <col min="13328" max="13570" width="9.140625" style="14"/>
    <col min="13571" max="13583" width="10.7109375" style="14" customWidth="1"/>
    <col min="13584" max="13826" width="9.140625" style="14"/>
    <col min="13827" max="13839" width="10.7109375" style="14" customWidth="1"/>
    <col min="13840" max="14082" width="9.140625" style="14"/>
    <col min="14083" max="14095" width="10.7109375" style="14" customWidth="1"/>
    <col min="14096" max="14338" width="9.140625" style="14"/>
    <col min="14339" max="14351" width="10.7109375" style="14" customWidth="1"/>
    <col min="14352" max="14594" width="9.140625" style="14"/>
    <col min="14595" max="14607" width="10.7109375" style="14" customWidth="1"/>
    <col min="14608" max="14850" width="9.140625" style="14"/>
    <col min="14851" max="14863" width="10.7109375" style="14" customWidth="1"/>
    <col min="14864" max="15106" width="9.140625" style="14"/>
    <col min="15107" max="15119" width="10.7109375" style="14" customWidth="1"/>
    <col min="15120" max="15362" width="9.140625" style="14"/>
    <col min="15363" max="15375" width="10.7109375" style="14" customWidth="1"/>
    <col min="15376" max="15618" width="9.140625" style="14"/>
    <col min="15619" max="15631" width="10.7109375" style="14" customWidth="1"/>
    <col min="15632" max="15874" width="9.140625" style="14"/>
    <col min="15875" max="15887" width="10.7109375" style="14" customWidth="1"/>
    <col min="15888" max="16130" width="9.140625" style="14"/>
    <col min="16131" max="16143" width="10.7109375" style="14" customWidth="1"/>
    <col min="16144" max="16384" width="9.140625" style="14"/>
  </cols>
  <sheetData>
    <row r="1" spans="1:21" ht="13.5" customHeight="1" x14ac:dyDescent="0.25">
      <c r="Q1" s="15"/>
    </row>
    <row r="2" spans="1:21" ht="20.100000000000001" customHeight="1" thickBot="1" x14ac:dyDescent="0.3">
      <c r="A2" s="1911" t="s">
        <v>718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2160" t="s">
        <v>214</v>
      </c>
      <c r="P2" s="2160"/>
      <c r="Q2" s="2160"/>
    </row>
    <row r="3" spans="1:21" ht="10.5" customHeight="1" x14ac:dyDescent="0.25">
      <c r="A3" s="2168"/>
      <c r="B3" s="2168"/>
      <c r="C3" s="2168"/>
      <c r="D3" s="2168"/>
      <c r="E3" s="2168"/>
      <c r="F3" s="2168"/>
      <c r="G3" s="2168"/>
      <c r="H3" s="2168"/>
      <c r="I3" s="2168"/>
      <c r="J3" s="17"/>
      <c r="K3" s="16"/>
      <c r="L3" s="16"/>
      <c r="M3" s="16"/>
      <c r="N3" s="16"/>
      <c r="O3" s="16"/>
      <c r="P3" s="16"/>
    </row>
    <row r="4" spans="1:21" ht="17.25" customHeight="1" x14ac:dyDescent="0.25">
      <c r="A4" s="609"/>
      <c r="B4" s="2035" t="s">
        <v>599</v>
      </c>
      <c r="C4" s="2035"/>
      <c r="D4" s="2035"/>
      <c r="E4" s="2035"/>
      <c r="F4" s="2035"/>
      <c r="G4" s="2035"/>
      <c r="H4" s="2035"/>
      <c r="I4" s="2035"/>
      <c r="J4" s="2035"/>
      <c r="K4" s="2035"/>
      <c r="L4" s="2035"/>
      <c r="M4" s="2035"/>
      <c r="N4" s="2035"/>
      <c r="O4" s="2035"/>
      <c r="P4" s="2035"/>
    </row>
    <row r="5" spans="1:21" ht="63" customHeight="1" x14ac:dyDescent="0.25">
      <c r="A5" s="608" t="s">
        <v>350</v>
      </c>
      <c r="B5" s="1249" t="s">
        <v>355</v>
      </c>
      <c r="C5" s="1224" t="s">
        <v>356</v>
      </c>
      <c r="D5" s="1225" t="s">
        <v>357</v>
      </c>
      <c r="E5" s="1224" t="s">
        <v>433</v>
      </c>
      <c r="F5" s="1225" t="s">
        <v>358</v>
      </c>
      <c r="G5" s="1224" t="s">
        <v>359</v>
      </c>
      <c r="H5" s="1225" t="s">
        <v>360</v>
      </c>
      <c r="I5" s="1224" t="s">
        <v>361</v>
      </c>
      <c r="J5" s="1225" t="s">
        <v>362</v>
      </c>
      <c r="K5" s="1224" t="s">
        <v>363</v>
      </c>
      <c r="L5" s="1225" t="s">
        <v>364</v>
      </c>
      <c r="M5" s="1224" t="s">
        <v>365</v>
      </c>
      <c r="N5" s="1225" t="s">
        <v>366</v>
      </c>
      <c r="O5" s="1226" t="s">
        <v>367</v>
      </c>
      <c r="P5" s="1224" t="s">
        <v>354</v>
      </c>
      <c r="Q5" s="22"/>
    </row>
    <row r="6" spans="1:21" ht="15" customHeight="1" x14ac:dyDescent="0.25">
      <c r="A6" s="1184" t="s">
        <v>4</v>
      </c>
      <c r="B6" s="242">
        <f>'32'!D11</f>
        <v>119</v>
      </c>
      <c r="C6" s="243">
        <f>'32'!D18</f>
        <v>199</v>
      </c>
      <c r="D6" s="214">
        <f>'32'!D25</f>
        <v>49</v>
      </c>
      <c r="E6" s="241">
        <f>'32'!D32</f>
        <v>83</v>
      </c>
      <c r="F6" s="214">
        <f>'32'!D39</f>
        <v>98</v>
      </c>
      <c r="G6" s="241">
        <f>'32'!D46</f>
        <v>175</v>
      </c>
      <c r="H6" s="214">
        <f>'32'!D53</f>
        <v>115</v>
      </c>
      <c r="I6" s="241">
        <f>'33'!D11</f>
        <v>77</v>
      </c>
      <c r="J6" s="214">
        <f>'33'!D18</f>
        <v>78</v>
      </c>
      <c r="K6" s="243">
        <f>'33'!D25</f>
        <v>182</v>
      </c>
      <c r="L6" s="748">
        <f>'33'!D32</f>
        <v>192</v>
      </c>
      <c r="M6" s="241">
        <f>'33'!D39</f>
        <v>125</v>
      </c>
      <c r="N6" s="214">
        <f>'33'!D46</f>
        <v>100</v>
      </c>
      <c r="O6" s="399">
        <f>'33'!D53</f>
        <v>73</v>
      </c>
      <c r="P6" s="241">
        <f t="shared" ref="P6:P11" si="0">SUM(B6:O6)</f>
        <v>1665</v>
      </c>
      <c r="Q6" s="212"/>
      <c r="R6" s="212"/>
      <c r="S6" s="32"/>
      <c r="T6" s="32"/>
      <c r="U6" s="32"/>
    </row>
    <row r="7" spans="1:21" ht="15" customHeight="1" x14ac:dyDescent="0.25">
      <c r="A7" s="1184" t="s">
        <v>5</v>
      </c>
      <c r="B7" s="242">
        <f>'32'!D12</f>
        <v>321</v>
      </c>
      <c r="C7" s="243">
        <f>'32'!D19</f>
        <v>886</v>
      </c>
      <c r="D7" s="214">
        <f>'32'!D26</f>
        <v>198</v>
      </c>
      <c r="E7" s="241">
        <f>'32'!D33</f>
        <v>244</v>
      </c>
      <c r="F7" s="214">
        <f>'32'!D40</f>
        <v>304</v>
      </c>
      <c r="G7" s="241">
        <f>'32'!D47</f>
        <v>463</v>
      </c>
      <c r="H7" s="214">
        <f>'32'!D54</f>
        <v>388</v>
      </c>
      <c r="I7" s="241">
        <f>'33'!D12</f>
        <v>282</v>
      </c>
      <c r="J7" s="214">
        <f>'33'!D19</f>
        <v>340</v>
      </c>
      <c r="K7" s="243">
        <f>'33'!D26</f>
        <v>1636</v>
      </c>
      <c r="L7" s="748">
        <f>'33'!D33</f>
        <v>631</v>
      </c>
      <c r="M7" s="241">
        <f>'33'!D40</f>
        <v>328</v>
      </c>
      <c r="N7" s="214">
        <f>'33'!D47</f>
        <v>324</v>
      </c>
      <c r="O7" s="399">
        <f>'33'!D54</f>
        <v>337</v>
      </c>
      <c r="P7" s="241">
        <f t="shared" si="0"/>
        <v>6682</v>
      </c>
      <c r="Q7" s="38"/>
      <c r="R7" s="38"/>
      <c r="S7" s="32"/>
      <c r="T7" s="32"/>
      <c r="U7" s="32"/>
    </row>
    <row r="8" spans="1:21" ht="15" customHeight="1" x14ac:dyDescent="0.25">
      <c r="A8" s="1184" t="s">
        <v>6</v>
      </c>
      <c r="B8" s="242">
        <f>'32'!D13</f>
        <v>9317</v>
      </c>
      <c r="C8" s="243">
        <f>'32'!D20</f>
        <v>24531</v>
      </c>
      <c r="D8" s="214">
        <f>'32'!D27</f>
        <v>6021</v>
      </c>
      <c r="E8" s="241">
        <f>'32'!D34</f>
        <v>9604</v>
      </c>
      <c r="F8" s="214">
        <f>'32'!D41</f>
        <v>8793</v>
      </c>
      <c r="G8" s="241">
        <f>'32'!D48</f>
        <v>18279</v>
      </c>
      <c r="H8" s="214">
        <f>'32'!D55</f>
        <v>13149</v>
      </c>
      <c r="I8" s="241">
        <f>'33'!D13</f>
        <v>11077</v>
      </c>
      <c r="J8" s="214">
        <f>'33'!D20</f>
        <v>11670</v>
      </c>
      <c r="K8" s="243">
        <f>'33'!D27</f>
        <v>38701</v>
      </c>
      <c r="L8" s="748">
        <f>'33'!D34</f>
        <v>18291</v>
      </c>
      <c r="M8" s="241">
        <f>'33'!D41</f>
        <v>12487</v>
      </c>
      <c r="N8" s="214">
        <f>'33'!D48</f>
        <v>10512</v>
      </c>
      <c r="O8" s="399">
        <f>'33'!D55</f>
        <v>10683</v>
      </c>
      <c r="P8" s="366">
        <f t="shared" si="0"/>
        <v>203115</v>
      </c>
      <c r="Q8" s="218"/>
      <c r="R8" s="218"/>
      <c r="S8" s="32"/>
      <c r="T8" s="32"/>
      <c r="U8" s="32"/>
    </row>
    <row r="9" spans="1:21" ht="15" customHeight="1" x14ac:dyDescent="0.25">
      <c r="A9" s="1184" t="s">
        <v>7</v>
      </c>
      <c r="B9" s="242">
        <f>'32'!D14</f>
        <v>97243</v>
      </c>
      <c r="C9" s="243">
        <f>'32'!D21</f>
        <v>362392</v>
      </c>
      <c r="D9" s="214">
        <f>'32'!D28</f>
        <v>79330</v>
      </c>
      <c r="E9" s="241">
        <f>'32'!D35</f>
        <v>108469</v>
      </c>
      <c r="F9" s="214">
        <f>'32'!D42</f>
        <v>83985</v>
      </c>
      <c r="G9" s="241">
        <f>'32'!D49</f>
        <v>365218</v>
      </c>
      <c r="H9" s="214">
        <f>'32'!D56</f>
        <v>175479</v>
      </c>
      <c r="I9" s="241">
        <f>'33'!D14</f>
        <v>125340</v>
      </c>
      <c r="J9" s="214">
        <f>'33'!D21</f>
        <v>147658</v>
      </c>
      <c r="K9" s="243">
        <f>'33'!D28</f>
        <v>384318</v>
      </c>
      <c r="L9" s="748">
        <f>'33'!D35</f>
        <v>236976</v>
      </c>
      <c r="M9" s="241">
        <f>'33'!D42</f>
        <v>212776</v>
      </c>
      <c r="N9" s="214">
        <f>'33'!D49</f>
        <v>106120</v>
      </c>
      <c r="O9" s="399">
        <f>'33'!D56</f>
        <v>147295</v>
      </c>
      <c r="P9" s="241">
        <f t="shared" si="0"/>
        <v>2632599</v>
      </c>
      <c r="Q9" s="38"/>
      <c r="R9" s="38"/>
      <c r="S9" s="32"/>
      <c r="T9" s="32"/>
      <c r="U9" s="32"/>
    </row>
    <row r="10" spans="1:21" ht="15" customHeight="1" x14ac:dyDescent="0.25">
      <c r="A10" s="1184" t="s">
        <v>451</v>
      </c>
      <c r="B10" s="242">
        <f>'32'!D15</f>
        <v>11</v>
      </c>
      <c r="C10" s="243">
        <f>'32'!D22</f>
        <v>23</v>
      </c>
      <c r="D10" s="214">
        <f>'32'!D29</f>
        <v>5</v>
      </c>
      <c r="E10" s="241">
        <f>'32'!D36</f>
        <v>17</v>
      </c>
      <c r="F10" s="214">
        <f>'32'!D43</f>
        <v>7</v>
      </c>
      <c r="G10" s="241">
        <f>'32'!D50</f>
        <v>22</v>
      </c>
      <c r="H10" s="214">
        <f>'32'!D57</f>
        <v>12</v>
      </c>
      <c r="I10" s="241">
        <f>'33'!D15</f>
        <v>9</v>
      </c>
      <c r="J10" s="214">
        <f>'33'!D22</f>
        <v>11</v>
      </c>
      <c r="K10" s="243">
        <f>'33'!D29</f>
        <v>26</v>
      </c>
      <c r="L10" s="782">
        <f>'33'!D36</f>
        <v>23</v>
      </c>
      <c r="M10" s="241">
        <f>'33'!D43</f>
        <v>10</v>
      </c>
      <c r="N10" s="214">
        <f>'33'!D50</f>
        <v>11</v>
      </c>
      <c r="O10" s="399">
        <f>'33'!D57</f>
        <v>9</v>
      </c>
      <c r="P10" s="241">
        <f t="shared" si="0"/>
        <v>196</v>
      </c>
      <c r="Q10" s="38"/>
      <c r="R10" s="38"/>
      <c r="S10" s="32"/>
      <c r="T10" s="32"/>
      <c r="U10" s="32"/>
    </row>
    <row r="11" spans="1:21" ht="15" customHeight="1" x14ac:dyDescent="0.25">
      <c r="A11" s="822" t="s">
        <v>38</v>
      </c>
      <c r="B11" s="1251">
        <f>SUM(B6:B10)</f>
        <v>107011</v>
      </c>
      <c r="C11" s="860">
        <f t="shared" ref="C11:O11" si="1">SUM(C6:C10)</f>
        <v>388031</v>
      </c>
      <c r="D11" s="1251">
        <f t="shared" si="1"/>
        <v>85603</v>
      </c>
      <c r="E11" s="860">
        <f t="shared" si="1"/>
        <v>118417</v>
      </c>
      <c r="F11" s="1251">
        <f t="shared" si="1"/>
        <v>93187</v>
      </c>
      <c r="G11" s="860">
        <f t="shared" si="1"/>
        <v>384157</v>
      </c>
      <c r="H11" s="1251">
        <f t="shared" si="1"/>
        <v>189143</v>
      </c>
      <c r="I11" s="860">
        <f t="shared" si="1"/>
        <v>136785</v>
      </c>
      <c r="J11" s="1251">
        <f t="shared" si="1"/>
        <v>159757</v>
      </c>
      <c r="K11" s="860">
        <f t="shared" si="1"/>
        <v>424863</v>
      </c>
      <c r="L11" s="1251">
        <f t="shared" si="1"/>
        <v>256113</v>
      </c>
      <c r="M11" s="860">
        <f t="shared" si="1"/>
        <v>225726</v>
      </c>
      <c r="N11" s="1251">
        <f t="shared" si="1"/>
        <v>117067</v>
      </c>
      <c r="O11" s="860">
        <f t="shared" si="1"/>
        <v>158397</v>
      </c>
      <c r="P11" s="1252">
        <f t="shared" si="0"/>
        <v>2844257</v>
      </c>
      <c r="Q11" s="1250"/>
      <c r="R11" s="38"/>
      <c r="S11" s="237"/>
      <c r="T11" s="32"/>
      <c r="U11" s="32"/>
    </row>
    <row r="12" spans="1:21" ht="7.5" customHeight="1" x14ac:dyDescent="0.25">
      <c r="A12" s="100"/>
      <c r="B12" s="782"/>
      <c r="C12" s="214"/>
      <c r="D12" s="214"/>
      <c r="E12" s="214"/>
      <c r="F12" s="214"/>
      <c r="G12" s="214"/>
      <c r="H12" s="214"/>
      <c r="I12" s="214"/>
      <c r="J12" s="214"/>
      <c r="K12" s="782"/>
      <c r="L12" s="214"/>
      <c r="M12" s="214"/>
      <c r="N12" s="214"/>
      <c r="O12" s="214"/>
      <c r="P12" s="214"/>
      <c r="Q12" s="38"/>
      <c r="R12" s="38"/>
      <c r="S12" s="32"/>
      <c r="T12" s="32"/>
      <c r="U12" s="32"/>
    </row>
    <row r="13" spans="1:21" ht="9.9499999999999993" customHeight="1" x14ac:dyDescent="0.25">
      <c r="A13" s="2227"/>
      <c r="B13" s="2227"/>
      <c r="C13" s="2227"/>
      <c r="D13" s="2227"/>
      <c r="E13" s="2228"/>
      <c r="F13" s="2228"/>
      <c r="G13" s="2228"/>
      <c r="H13" s="2228"/>
      <c r="I13" s="2228"/>
      <c r="J13" s="2228"/>
      <c r="K13" s="2228"/>
      <c r="L13" s="2228"/>
      <c r="M13" s="2228"/>
      <c r="N13" s="2228"/>
      <c r="O13" s="2228"/>
      <c r="P13" s="2228"/>
      <c r="Q13" s="2228"/>
      <c r="R13" s="38"/>
      <c r="S13" s="32"/>
      <c r="T13" s="32"/>
      <c r="U13" s="32"/>
    </row>
    <row r="14" spans="1:21" ht="15" customHeight="1" x14ac:dyDescent="0.25">
      <c r="B14" s="496"/>
      <c r="C14" s="496"/>
      <c r="D14" s="1954" t="s">
        <v>570</v>
      </c>
      <c r="E14" s="1954"/>
      <c r="F14" s="496"/>
      <c r="G14" s="496"/>
      <c r="H14" s="214"/>
      <c r="I14" s="1424"/>
      <c r="K14" s="214"/>
      <c r="L14" s="2225" t="s">
        <v>571</v>
      </c>
      <c r="M14" s="2225"/>
      <c r="N14" s="2225"/>
      <c r="O14" s="2225"/>
      <c r="P14" s="2225"/>
      <c r="Q14" s="214"/>
      <c r="R14" s="38"/>
      <c r="S14" s="32"/>
      <c r="T14" s="32"/>
      <c r="U14" s="32"/>
    </row>
    <row r="15" spans="1:21" ht="15" customHeight="1" x14ac:dyDescent="0.25">
      <c r="A15" s="1184"/>
      <c r="B15" s="782"/>
      <c r="C15" s="214"/>
      <c r="D15" s="214"/>
      <c r="E15" s="214"/>
      <c r="F15" s="214"/>
      <c r="G15" s="214"/>
      <c r="H15" s="214"/>
      <c r="I15" s="1424"/>
      <c r="J15" s="214"/>
      <c r="K15" s="782"/>
      <c r="L15" s="214"/>
      <c r="M15" s="214"/>
      <c r="N15" s="214"/>
      <c r="O15" s="214"/>
      <c r="P15" s="214"/>
      <c r="Q15" s="38"/>
      <c r="R15" s="38"/>
      <c r="S15" s="32"/>
      <c r="T15" s="32"/>
      <c r="U15" s="32"/>
    </row>
    <row r="16" spans="1:21" ht="15" customHeight="1" x14ac:dyDescent="0.25">
      <c r="A16" s="1184"/>
      <c r="B16" s="782"/>
      <c r="C16" s="214"/>
      <c r="D16" s="214"/>
      <c r="E16" s="214"/>
      <c r="F16" s="214"/>
      <c r="G16" s="214"/>
      <c r="H16" s="214"/>
      <c r="I16" s="1424"/>
      <c r="J16" s="214"/>
      <c r="K16" s="782"/>
      <c r="L16" s="214"/>
      <c r="M16" s="214"/>
      <c r="N16" s="214"/>
      <c r="O16" s="214"/>
      <c r="P16" s="214"/>
      <c r="Q16" s="38"/>
      <c r="R16" s="38"/>
      <c r="S16" s="32"/>
      <c r="T16" s="32"/>
      <c r="U16" s="32"/>
    </row>
    <row r="17" spans="1:21" ht="15" customHeight="1" x14ac:dyDescent="0.25">
      <c r="A17" s="1184"/>
      <c r="B17" s="782"/>
      <c r="C17" s="214"/>
      <c r="D17" s="214"/>
      <c r="E17" s="214"/>
      <c r="F17" s="214"/>
      <c r="G17" s="214"/>
      <c r="H17" s="214"/>
      <c r="I17" s="1424"/>
      <c r="J17" s="214"/>
      <c r="K17" s="782"/>
      <c r="L17" s="214"/>
      <c r="M17" s="214"/>
      <c r="N17" s="214"/>
      <c r="O17" s="214"/>
      <c r="P17" s="214"/>
      <c r="Q17" s="38"/>
      <c r="R17" s="38"/>
      <c r="S17" s="32"/>
      <c r="T17" s="32"/>
      <c r="U17" s="32"/>
    </row>
    <row r="18" spans="1:21" ht="15" customHeight="1" x14ac:dyDescent="0.25">
      <c r="A18" s="1184"/>
      <c r="B18" s="782"/>
      <c r="C18" s="214"/>
      <c r="D18" s="214"/>
      <c r="E18" s="214"/>
      <c r="F18" s="214"/>
      <c r="G18" s="214"/>
      <c r="H18" s="214"/>
      <c r="I18" s="1424"/>
      <c r="J18" s="214"/>
      <c r="K18" s="782"/>
      <c r="L18" s="214"/>
      <c r="M18" s="214"/>
      <c r="N18" s="214"/>
      <c r="O18" s="214"/>
      <c r="P18" s="214"/>
      <c r="Q18" s="38"/>
      <c r="R18" s="38"/>
      <c r="S18" s="32"/>
      <c r="T18" s="32"/>
      <c r="U18" s="32"/>
    </row>
    <row r="19" spans="1:21" ht="15" customHeight="1" x14ac:dyDescent="0.25">
      <c r="A19" s="1184"/>
      <c r="B19" s="782"/>
      <c r="C19" s="782"/>
      <c r="D19" s="782"/>
      <c r="E19" s="782"/>
      <c r="F19" s="782"/>
      <c r="G19" s="782"/>
      <c r="H19" s="782"/>
      <c r="I19" s="242"/>
      <c r="J19" s="782"/>
      <c r="K19" s="782"/>
      <c r="L19" s="782"/>
      <c r="M19" s="782"/>
      <c r="N19" s="782"/>
      <c r="O19" s="782"/>
      <c r="P19" s="782"/>
    </row>
    <row r="20" spans="1:21" ht="15" customHeight="1" x14ac:dyDescent="0.25">
      <c r="A20" s="1184"/>
      <c r="B20" s="782"/>
      <c r="C20" s="782"/>
      <c r="D20" s="782"/>
      <c r="E20" s="782"/>
      <c r="F20" s="782"/>
      <c r="G20" s="782"/>
      <c r="H20" s="782"/>
      <c r="I20" s="242"/>
      <c r="J20" s="782"/>
      <c r="K20" s="782"/>
      <c r="L20" s="782"/>
      <c r="M20" s="782"/>
      <c r="N20" s="782"/>
      <c r="O20" s="782"/>
      <c r="P20" s="782"/>
    </row>
    <row r="21" spans="1:21" ht="15" customHeight="1" x14ac:dyDescent="0.25">
      <c r="A21" s="1184"/>
      <c r="B21" s="782"/>
      <c r="C21" s="782"/>
      <c r="D21" s="782"/>
      <c r="E21" s="782"/>
      <c r="F21" s="782"/>
      <c r="G21" s="782"/>
      <c r="H21" s="782"/>
      <c r="I21" s="242"/>
      <c r="J21" s="782"/>
      <c r="K21" s="782"/>
      <c r="L21" s="782"/>
      <c r="M21" s="782"/>
      <c r="N21" s="782"/>
      <c r="O21" s="782"/>
      <c r="P21" s="782"/>
    </row>
    <row r="22" spans="1:21" ht="15" customHeight="1" x14ac:dyDescent="0.25">
      <c r="A22" s="1184"/>
      <c r="B22" s="782"/>
      <c r="C22" s="782"/>
      <c r="D22" s="782"/>
      <c r="E22" s="782"/>
      <c r="F22" s="782"/>
      <c r="G22" s="782"/>
      <c r="H22" s="782"/>
      <c r="I22" s="242"/>
      <c r="J22" s="782"/>
      <c r="K22" s="782"/>
      <c r="L22" s="782"/>
      <c r="M22" s="782"/>
      <c r="N22" s="782"/>
      <c r="O22" s="782"/>
      <c r="P22" s="782"/>
    </row>
    <row r="23" spans="1:21" ht="15" customHeight="1" x14ac:dyDescent="0.25">
      <c r="A23" s="1184"/>
      <c r="B23" s="782"/>
      <c r="C23" s="782"/>
      <c r="D23" s="782"/>
      <c r="E23" s="782"/>
      <c r="F23" s="782"/>
      <c r="G23" s="782"/>
      <c r="H23" s="782"/>
      <c r="I23" s="242"/>
      <c r="J23" s="782"/>
      <c r="K23" s="782"/>
      <c r="L23" s="782"/>
      <c r="M23" s="782"/>
      <c r="N23" s="782"/>
      <c r="O23" s="782"/>
      <c r="P23" s="782"/>
    </row>
    <row r="24" spans="1:21" ht="15" customHeight="1" x14ac:dyDescent="0.25">
      <c r="A24" s="1240"/>
      <c r="B24" s="226"/>
      <c r="C24" s="226"/>
      <c r="D24" s="226"/>
      <c r="E24" s="226"/>
      <c r="F24" s="226"/>
      <c r="G24" s="226"/>
      <c r="H24" s="226"/>
      <c r="I24" s="1253"/>
      <c r="J24" s="226"/>
      <c r="K24" s="226"/>
      <c r="L24" s="226"/>
      <c r="M24" s="226"/>
      <c r="N24" s="226"/>
      <c r="O24" s="226"/>
      <c r="P24" s="226"/>
      <c r="Q24" s="22"/>
    </row>
    <row r="25" spans="1:21" ht="15" customHeight="1" x14ac:dyDescent="0.25">
      <c r="B25" s="496"/>
      <c r="D25" s="1954" t="s">
        <v>572</v>
      </c>
      <c r="E25" s="1954"/>
      <c r="F25" s="496"/>
      <c r="G25" s="496"/>
      <c r="H25" s="782"/>
      <c r="I25" s="242"/>
      <c r="L25" s="2225" t="s">
        <v>573</v>
      </c>
      <c r="M25" s="2225"/>
      <c r="N25" s="2225"/>
      <c r="O25" s="2225"/>
      <c r="P25" s="2225"/>
      <c r="Q25" s="214"/>
      <c r="R25" s="214"/>
      <c r="S25" s="214"/>
    </row>
    <row r="26" spans="1:21" ht="15" customHeight="1" x14ac:dyDescent="0.25">
      <c r="A26" s="1184"/>
      <c r="B26" s="782"/>
      <c r="C26" s="782"/>
      <c r="D26" s="782"/>
      <c r="E26" s="782"/>
      <c r="F26" s="782"/>
      <c r="G26" s="782"/>
      <c r="H26" s="782"/>
      <c r="I26" s="242"/>
      <c r="J26" s="782"/>
      <c r="K26" s="782"/>
      <c r="L26" s="782"/>
      <c r="M26" s="782"/>
      <c r="N26" s="782"/>
      <c r="O26" s="782"/>
      <c r="P26" s="782"/>
    </row>
    <row r="27" spans="1:21" ht="15" customHeight="1" x14ac:dyDescent="0.25">
      <c r="A27" s="1184"/>
      <c r="B27" s="782"/>
      <c r="C27" s="782"/>
      <c r="D27" s="782"/>
      <c r="E27" s="782"/>
      <c r="F27" s="782"/>
      <c r="G27" s="782"/>
      <c r="H27" s="782"/>
      <c r="I27" s="242"/>
      <c r="J27" s="782"/>
      <c r="K27" s="782"/>
      <c r="L27" s="782"/>
      <c r="M27" s="782"/>
      <c r="N27" s="782"/>
      <c r="O27" s="782"/>
      <c r="P27" s="782"/>
    </row>
    <row r="28" spans="1:21" ht="9.75" customHeight="1" x14ac:dyDescent="0.25">
      <c r="I28" s="1171"/>
    </row>
    <row r="29" spans="1:21" x14ac:dyDescent="0.25">
      <c r="I29" s="1171"/>
    </row>
    <row r="30" spans="1:21" ht="12" customHeight="1" x14ac:dyDescent="0.25">
      <c r="A30" s="267"/>
      <c r="B30" s="267"/>
      <c r="C30" s="267"/>
      <c r="H30" s="267"/>
      <c r="I30" s="1425"/>
      <c r="J30" s="267"/>
      <c r="K30" s="267"/>
      <c r="N30" s="237"/>
      <c r="O30" s="267"/>
      <c r="P30" s="267"/>
    </row>
    <row r="31" spans="1:21" ht="12" customHeight="1" x14ac:dyDescent="0.25">
      <c r="E31" s="55"/>
      <c r="F31" s="55"/>
      <c r="G31" s="55"/>
      <c r="H31" s="55"/>
      <c r="I31" s="1171"/>
      <c r="L31" s="55"/>
      <c r="M31" s="55"/>
      <c r="N31" s="237"/>
    </row>
    <row r="32" spans="1:21" ht="12" customHeight="1" x14ac:dyDescent="0.25">
      <c r="E32" s="55"/>
      <c r="F32" s="55"/>
      <c r="G32" s="55"/>
      <c r="I32" s="1171"/>
      <c r="L32" s="55"/>
      <c r="M32" s="55"/>
      <c r="N32" s="237"/>
    </row>
    <row r="33" spans="1:17" ht="12" customHeight="1" x14ac:dyDescent="0.25">
      <c r="E33" s="55"/>
      <c r="F33" s="55"/>
      <c r="G33" s="55"/>
      <c r="I33" s="1171"/>
      <c r="L33" s="55"/>
      <c r="M33" s="55"/>
      <c r="N33" s="237"/>
    </row>
    <row r="34" spans="1:17" ht="12" customHeight="1" x14ac:dyDescent="0.25">
      <c r="E34" s="55"/>
      <c r="F34" s="55"/>
      <c r="G34" s="55"/>
      <c r="I34" s="1171"/>
      <c r="L34" s="55"/>
      <c r="M34" s="55"/>
      <c r="N34" s="55"/>
    </row>
    <row r="35" spans="1:17" ht="12" customHeight="1" x14ac:dyDescent="0.25">
      <c r="E35" s="55"/>
      <c r="F35" s="55"/>
      <c r="G35" s="55"/>
      <c r="I35" s="1171"/>
      <c r="L35" s="55"/>
      <c r="M35" s="55"/>
      <c r="N35" s="55"/>
    </row>
    <row r="36" spans="1:17" ht="12" customHeight="1" x14ac:dyDescent="0.25">
      <c r="E36" s="55"/>
      <c r="F36" s="55"/>
      <c r="G36" s="55"/>
      <c r="I36" s="1171"/>
      <c r="L36" s="55"/>
      <c r="M36" s="55"/>
      <c r="N36" s="55"/>
    </row>
    <row r="37" spans="1:17" ht="12" customHeight="1" x14ac:dyDescent="0.25">
      <c r="E37" s="55"/>
      <c r="F37" s="55"/>
      <c r="G37" s="55"/>
      <c r="I37" s="1171"/>
      <c r="L37" s="55"/>
      <c r="M37" s="55"/>
      <c r="N37" s="55"/>
    </row>
    <row r="38" spans="1:17" ht="12" customHeight="1" x14ac:dyDescent="0.25">
      <c r="A38" s="22"/>
      <c r="B38" s="22"/>
      <c r="C38" s="22"/>
      <c r="D38" s="22"/>
      <c r="E38" s="1426"/>
      <c r="F38" s="1426"/>
      <c r="G38" s="1426"/>
      <c r="H38" s="22"/>
      <c r="I38" s="1170"/>
      <c r="J38" s="22"/>
      <c r="K38" s="22"/>
      <c r="L38" s="1426"/>
      <c r="M38" s="1426"/>
      <c r="N38" s="1426"/>
      <c r="O38" s="22"/>
      <c r="P38" s="22"/>
      <c r="Q38" s="22"/>
    </row>
    <row r="39" spans="1:17" ht="12.75" customHeight="1" x14ac:dyDescent="0.25">
      <c r="B39" s="496"/>
      <c r="C39" s="496"/>
      <c r="D39" s="2224" t="s">
        <v>600</v>
      </c>
      <c r="E39" s="2224"/>
      <c r="F39" s="496"/>
      <c r="G39" s="496"/>
      <c r="I39" s="1171"/>
      <c r="K39" s="214"/>
      <c r="L39" s="2226" t="s">
        <v>19</v>
      </c>
      <c r="M39" s="2226"/>
      <c r="N39" s="2226"/>
      <c r="O39" s="2226"/>
      <c r="P39" s="2226"/>
      <c r="Q39" s="214"/>
    </row>
    <row r="40" spans="1:17" ht="12" customHeight="1" x14ac:dyDescent="0.25">
      <c r="E40" s="55"/>
      <c r="F40" s="55"/>
      <c r="G40" s="55"/>
      <c r="I40" s="1171"/>
      <c r="L40" s="55"/>
      <c r="M40" s="55"/>
      <c r="N40" s="55"/>
    </row>
    <row r="41" spans="1:17" ht="12" customHeight="1" x14ac:dyDescent="0.25">
      <c r="E41" s="55"/>
      <c r="F41" s="55"/>
      <c r="G41" s="55"/>
      <c r="I41" s="1171"/>
      <c r="L41" s="55"/>
      <c r="M41" s="55"/>
      <c r="N41" s="55"/>
    </row>
    <row r="42" spans="1:17" ht="12" customHeight="1" x14ac:dyDescent="0.25">
      <c r="E42" s="55"/>
      <c r="F42" s="55"/>
      <c r="G42" s="55"/>
      <c r="I42" s="1171"/>
      <c r="L42" s="55"/>
      <c r="M42" s="55"/>
      <c r="N42" s="55"/>
    </row>
    <row r="43" spans="1:17" ht="12" customHeight="1" x14ac:dyDescent="0.25">
      <c r="I43" s="1171"/>
    </row>
    <row r="44" spans="1:17" ht="12" customHeight="1" x14ac:dyDescent="0.25">
      <c r="I44" s="1171"/>
    </row>
    <row r="45" spans="1:17" ht="12" customHeight="1" x14ac:dyDescent="0.25">
      <c r="I45" s="1171"/>
    </row>
    <row r="46" spans="1:17" ht="12" customHeight="1" x14ac:dyDescent="0.25">
      <c r="I46" s="1171"/>
    </row>
    <row r="47" spans="1:17" ht="12" customHeight="1" x14ac:dyDescent="0.25">
      <c r="I47" s="1171"/>
    </row>
    <row r="48" spans="1:17" x14ac:dyDescent="0.25">
      <c r="I48" s="1171"/>
    </row>
    <row r="49" spans="9:9" x14ac:dyDescent="0.25">
      <c r="I49" s="1171"/>
    </row>
    <row r="50" spans="9:9" x14ac:dyDescent="0.25">
      <c r="I50" s="1171"/>
    </row>
    <row r="51" spans="9:9" x14ac:dyDescent="0.25">
      <c r="I51" s="1171"/>
    </row>
    <row r="52" spans="9:9" x14ac:dyDescent="0.25">
      <c r="I52" s="1171"/>
    </row>
    <row r="53" spans="9:9" ht="9.9499999999999993" customHeight="1" x14ac:dyDescent="0.25"/>
  </sheetData>
  <mergeCells count="14">
    <mergeCell ref="A13:D13"/>
    <mergeCell ref="E13:H13"/>
    <mergeCell ref="I13:L13"/>
    <mergeCell ref="M13:Q13"/>
    <mergeCell ref="A2:N2"/>
    <mergeCell ref="O2:Q2"/>
    <mergeCell ref="A3:I3"/>
    <mergeCell ref="B4:P4"/>
    <mergeCell ref="D14:E14"/>
    <mergeCell ref="D25:E25"/>
    <mergeCell ref="D39:E39"/>
    <mergeCell ref="L14:P14"/>
    <mergeCell ref="L25:P25"/>
    <mergeCell ref="L39:P39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view="pageBreakPreview" zoomScaleNormal="100" zoomScaleSheetLayoutView="100" workbookViewId="0"/>
  </sheetViews>
  <sheetFormatPr defaultRowHeight="12.75" x14ac:dyDescent="0.25"/>
  <cols>
    <col min="1" max="1" width="6.85546875" style="14" customWidth="1"/>
    <col min="2" max="18" width="5.42578125" style="14" customWidth="1"/>
    <col min="19" max="19" width="1.7109375" style="14" customWidth="1"/>
    <col min="20" max="20" width="9.28515625" style="14" bestFit="1" customWidth="1"/>
    <col min="21" max="21" width="11.42578125" style="14" bestFit="1" customWidth="1"/>
    <col min="22" max="22" width="11.5703125" style="14" customWidth="1"/>
    <col min="23" max="23" width="10.85546875" style="14" bestFit="1" customWidth="1"/>
    <col min="24" max="260" width="9.140625" style="14"/>
    <col min="261" max="273" width="10.7109375" style="14" customWidth="1"/>
    <col min="274" max="516" width="9.140625" style="14"/>
    <col min="517" max="529" width="10.7109375" style="14" customWidth="1"/>
    <col min="530" max="772" width="9.140625" style="14"/>
    <col min="773" max="785" width="10.7109375" style="14" customWidth="1"/>
    <col min="786" max="1028" width="9.140625" style="14"/>
    <col min="1029" max="1041" width="10.7109375" style="14" customWidth="1"/>
    <col min="1042" max="1284" width="9.140625" style="14"/>
    <col min="1285" max="1297" width="10.7109375" style="14" customWidth="1"/>
    <col min="1298" max="1540" width="9.140625" style="14"/>
    <col min="1541" max="1553" width="10.7109375" style="14" customWidth="1"/>
    <col min="1554" max="1796" width="9.140625" style="14"/>
    <col min="1797" max="1809" width="10.7109375" style="14" customWidth="1"/>
    <col min="1810" max="2052" width="9.140625" style="14"/>
    <col min="2053" max="2065" width="10.7109375" style="14" customWidth="1"/>
    <col min="2066" max="2308" width="9.140625" style="14"/>
    <col min="2309" max="2321" width="10.7109375" style="14" customWidth="1"/>
    <col min="2322" max="2564" width="9.140625" style="14"/>
    <col min="2565" max="2577" width="10.7109375" style="14" customWidth="1"/>
    <col min="2578" max="2820" width="9.140625" style="14"/>
    <col min="2821" max="2833" width="10.7109375" style="14" customWidth="1"/>
    <col min="2834" max="3076" width="9.140625" style="14"/>
    <col min="3077" max="3089" width="10.7109375" style="14" customWidth="1"/>
    <col min="3090" max="3332" width="9.140625" style="14"/>
    <col min="3333" max="3345" width="10.7109375" style="14" customWidth="1"/>
    <col min="3346" max="3588" width="9.140625" style="14"/>
    <col min="3589" max="3601" width="10.7109375" style="14" customWidth="1"/>
    <col min="3602" max="3844" width="9.140625" style="14"/>
    <col min="3845" max="3857" width="10.7109375" style="14" customWidth="1"/>
    <col min="3858" max="4100" width="9.140625" style="14"/>
    <col min="4101" max="4113" width="10.7109375" style="14" customWidth="1"/>
    <col min="4114" max="4356" width="9.140625" style="14"/>
    <col min="4357" max="4369" width="10.7109375" style="14" customWidth="1"/>
    <col min="4370" max="4612" width="9.140625" style="14"/>
    <col min="4613" max="4625" width="10.7109375" style="14" customWidth="1"/>
    <col min="4626" max="4868" width="9.140625" style="14"/>
    <col min="4869" max="4881" width="10.7109375" style="14" customWidth="1"/>
    <col min="4882" max="5124" width="9.140625" style="14"/>
    <col min="5125" max="5137" width="10.7109375" style="14" customWidth="1"/>
    <col min="5138" max="5380" width="9.140625" style="14"/>
    <col min="5381" max="5393" width="10.7109375" style="14" customWidth="1"/>
    <col min="5394" max="5636" width="9.140625" style="14"/>
    <col min="5637" max="5649" width="10.7109375" style="14" customWidth="1"/>
    <col min="5650" max="5892" width="9.140625" style="14"/>
    <col min="5893" max="5905" width="10.7109375" style="14" customWidth="1"/>
    <col min="5906" max="6148" width="9.140625" style="14"/>
    <col min="6149" max="6161" width="10.7109375" style="14" customWidth="1"/>
    <col min="6162" max="6404" width="9.140625" style="14"/>
    <col min="6405" max="6417" width="10.7109375" style="14" customWidth="1"/>
    <col min="6418" max="6660" width="9.140625" style="14"/>
    <col min="6661" max="6673" width="10.7109375" style="14" customWidth="1"/>
    <col min="6674" max="6916" width="9.140625" style="14"/>
    <col min="6917" max="6929" width="10.7109375" style="14" customWidth="1"/>
    <col min="6930" max="7172" width="9.140625" style="14"/>
    <col min="7173" max="7185" width="10.7109375" style="14" customWidth="1"/>
    <col min="7186" max="7428" width="9.140625" style="14"/>
    <col min="7429" max="7441" width="10.7109375" style="14" customWidth="1"/>
    <col min="7442" max="7684" width="9.140625" style="14"/>
    <col min="7685" max="7697" width="10.7109375" style="14" customWidth="1"/>
    <col min="7698" max="7940" width="9.140625" style="14"/>
    <col min="7941" max="7953" width="10.7109375" style="14" customWidth="1"/>
    <col min="7954" max="8196" width="9.140625" style="14"/>
    <col min="8197" max="8209" width="10.7109375" style="14" customWidth="1"/>
    <col min="8210" max="8452" width="9.140625" style="14"/>
    <col min="8453" max="8465" width="10.7109375" style="14" customWidth="1"/>
    <col min="8466" max="8708" width="9.140625" style="14"/>
    <col min="8709" max="8721" width="10.7109375" style="14" customWidth="1"/>
    <col min="8722" max="8964" width="9.140625" style="14"/>
    <col min="8965" max="8977" width="10.7109375" style="14" customWidth="1"/>
    <col min="8978" max="9220" width="9.140625" style="14"/>
    <col min="9221" max="9233" width="10.7109375" style="14" customWidth="1"/>
    <col min="9234" max="9476" width="9.140625" style="14"/>
    <col min="9477" max="9489" width="10.7109375" style="14" customWidth="1"/>
    <col min="9490" max="9732" width="9.140625" style="14"/>
    <col min="9733" max="9745" width="10.7109375" style="14" customWidth="1"/>
    <col min="9746" max="9988" width="9.140625" style="14"/>
    <col min="9989" max="10001" width="10.7109375" style="14" customWidth="1"/>
    <col min="10002" max="10244" width="9.140625" style="14"/>
    <col min="10245" max="10257" width="10.7109375" style="14" customWidth="1"/>
    <col min="10258" max="10500" width="9.140625" style="14"/>
    <col min="10501" max="10513" width="10.7109375" style="14" customWidth="1"/>
    <col min="10514" max="10756" width="9.140625" style="14"/>
    <col min="10757" max="10769" width="10.7109375" style="14" customWidth="1"/>
    <col min="10770" max="11012" width="9.140625" style="14"/>
    <col min="11013" max="11025" width="10.7109375" style="14" customWidth="1"/>
    <col min="11026" max="11268" width="9.140625" style="14"/>
    <col min="11269" max="11281" width="10.7109375" style="14" customWidth="1"/>
    <col min="11282" max="11524" width="9.140625" style="14"/>
    <col min="11525" max="11537" width="10.7109375" style="14" customWidth="1"/>
    <col min="11538" max="11780" width="9.140625" style="14"/>
    <col min="11781" max="11793" width="10.7109375" style="14" customWidth="1"/>
    <col min="11794" max="12036" width="9.140625" style="14"/>
    <col min="12037" max="12049" width="10.7109375" style="14" customWidth="1"/>
    <col min="12050" max="12292" width="9.140625" style="14"/>
    <col min="12293" max="12305" width="10.7109375" style="14" customWidth="1"/>
    <col min="12306" max="12548" width="9.140625" style="14"/>
    <col min="12549" max="12561" width="10.7109375" style="14" customWidth="1"/>
    <col min="12562" max="12804" width="9.140625" style="14"/>
    <col min="12805" max="12817" width="10.7109375" style="14" customWidth="1"/>
    <col min="12818" max="13060" width="9.140625" style="14"/>
    <col min="13061" max="13073" width="10.7109375" style="14" customWidth="1"/>
    <col min="13074" max="13316" width="9.140625" style="14"/>
    <col min="13317" max="13329" width="10.7109375" style="14" customWidth="1"/>
    <col min="13330" max="13572" width="9.140625" style="14"/>
    <col min="13573" max="13585" width="10.7109375" style="14" customWidth="1"/>
    <col min="13586" max="13828" width="9.140625" style="14"/>
    <col min="13829" max="13841" width="10.7109375" style="14" customWidth="1"/>
    <col min="13842" max="14084" width="9.140625" style="14"/>
    <col min="14085" max="14097" width="10.7109375" style="14" customWidth="1"/>
    <col min="14098" max="14340" width="9.140625" style="14"/>
    <col min="14341" max="14353" width="10.7109375" style="14" customWidth="1"/>
    <col min="14354" max="14596" width="9.140625" style="14"/>
    <col min="14597" max="14609" width="10.7109375" style="14" customWidth="1"/>
    <col min="14610" max="14852" width="9.140625" style="14"/>
    <col min="14853" max="14865" width="10.7109375" style="14" customWidth="1"/>
    <col min="14866" max="15108" width="9.140625" style="14"/>
    <col min="15109" max="15121" width="10.7109375" style="14" customWidth="1"/>
    <col min="15122" max="15364" width="9.140625" style="14"/>
    <col min="15365" max="15377" width="10.7109375" style="14" customWidth="1"/>
    <col min="15378" max="15620" width="9.140625" style="14"/>
    <col min="15621" max="15633" width="10.7109375" style="14" customWidth="1"/>
    <col min="15634" max="15876" width="9.140625" style="14"/>
    <col min="15877" max="15889" width="10.7109375" style="14" customWidth="1"/>
    <col min="15890" max="16132" width="9.140625" style="14"/>
    <col min="16133" max="16145" width="10.7109375" style="14" customWidth="1"/>
    <col min="16146" max="16384" width="9.140625" style="14"/>
  </cols>
  <sheetData>
    <row r="1" spans="1:29" ht="13.5" customHeight="1" x14ac:dyDescent="0.25">
      <c r="S1" s="15"/>
    </row>
    <row r="2" spans="1:29" ht="20.100000000000001" customHeight="1" thickBot="1" x14ac:dyDescent="0.3">
      <c r="A2" s="1911" t="s">
        <v>592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1911"/>
      <c r="P2" s="1911"/>
      <c r="Q2" s="1964" t="s">
        <v>701</v>
      </c>
      <c r="R2" s="1964"/>
      <c r="S2" s="1964"/>
    </row>
    <row r="3" spans="1:29" ht="11.25" customHeight="1" x14ac:dyDescent="0.25">
      <c r="A3" s="2233"/>
      <c r="B3" s="2233"/>
      <c r="C3" s="2233"/>
      <c r="D3" s="2233"/>
      <c r="E3" s="2233"/>
      <c r="F3" s="2233"/>
      <c r="G3" s="2233"/>
      <c r="H3" s="2233"/>
      <c r="I3" s="2233"/>
      <c r="J3" s="17"/>
      <c r="K3" s="16"/>
      <c r="L3" s="16"/>
      <c r="M3" s="16"/>
      <c r="N3" s="16"/>
      <c r="O3" s="16"/>
      <c r="P3" s="16"/>
      <c r="Q3" s="16"/>
      <c r="R3" s="16"/>
    </row>
    <row r="4" spans="1:29" ht="33.75" customHeight="1" x14ac:dyDescent="0.25">
      <c r="A4" s="362"/>
      <c r="B4" s="2232" t="s">
        <v>593</v>
      </c>
      <c r="C4" s="2232"/>
      <c r="D4" s="2232"/>
      <c r="E4" s="2232"/>
      <c r="F4" s="2232"/>
      <c r="G4" s="2232"/>
      <c r="H4" s="2232"/>
      <c r="I4" s="2232"/>
      <c r="J4" s="2232"/>
      <c r="K4" s="2232"/>
      <c r="L4" s="2232"/>
      <c r="M4" s="2232"/>
      <c r="N4" s="2232"/>
      <c r="O4" s="2232"/>
      <c r="P4" s="2232"/>
      <c r="Q4" s="2232"/>
      <c r="R4" s="2232"/>
    </row>
    <row r="5" spans="1:29" ht="72" customHeight="1" x14ac:dyDescent="0.25">
      <c r="A5" s="864" t="str">
        <f>'12'!A7</f>
        <v>období</v>
      </c>
      <c r="B5" s="1223" t="s">
        <v>355</v>
      </c>
      <c r="C5" s="1224" t="s">
        <v>356</v>
      </c>
      <c r="D5" s="1225" t="s">
        <v>357</v>
      </c>
      <c r="E5" s="1224" t="s">
        <v>433</v>
      </c>
      <c r="F5" s="1225" t="s">
        <v>358</v>
      </c>
      <c r="G5" s="1224" t="s">
        <v>359</v>
      </c>
      <c r="H5" s="1225" t="s">
        <v>360</v>
      </c>
      <c r="I5" s="1224" t="s">
        <v>361</v>
      </c>
      <c r="J5" s="1225" t="s">
        <v>362</v>
      </c>
      <c r="K5" s="1224" t="s">
        <v>589</v>
      </c>
      <c r="L5" s="1225" t="s">
        <v>364</v>
      </c>
      <c r="M5" s="1224" t="s">
        <v>365</v>
      </c>
      <c r="N5" s="1225" t="s">
        <v>366</v>
      </c>
      <c r="O5" s="1226" t="s">
        <v>367</v>
      </c>
      <c r="P5" s="1225" t="s">
        <v>368</v>
      </c>
      <c r="Q5" s="1227" t="s">
        <v>588</v>
      </c>
      <c r="R5" s="1228" t="s">
        <v>354</v>
      </c>
      <c r="S5" s="71"/>
    </row>
    <row r="6" spans="1:29" ht="12" customHeight="1" x14ac:dyDescent="0.25">
      <c r="A6" s="100" t="str">
        <f>'12'!A8</f>
        <v>leden</v>
      </c>
      <c r="B6" s="213">
        <v>49.928124000000004</v>
      </c>
      <c r="C6" s="243">
        <v>213.35818399999997</v>
      </c>
      <c r="D6" s="214">
        <v>35.955631000000011</v>
      </c>
      <c r="E6" s="241">
        <v>61.017183000000003</v>
      </c>
      <c r="F6" s="214">
        <v>61.549096999999996</v>
      </c>
      <c r="G6" s="241">
        <v>142.71803500000001</v>
      </c>
      <c r="H6" s="214">
        <v>83.326539000000011</v>
      </c>
      <c r="I6" s="241">
        <v>66.270556000000013</v>
      </c>
      <c r="J6" s="214">
        <v>65.501497000000001</v>
      </c>
      <c r="K6" s="243">
        <v>186.39470206922289</v>
      </c>
      <c r="L6" s="782">
        <v>169.711952</v>
      </c>
      <c r="M6" s="241">
        <v>158.499529</v>
      </c>
      <c r="N6" s="214">
        <v>62.115575000000007</v>
      </c>
      <c r="O6" s="399">
        <v>76.465463</v>
      </c>
      <c r="P6" s="214">
        <f>SUM(B6:O6)</f>
        <v>1432.8120670692228</v>
      </c>
      <c r="Q6" s="400">
        <v>23.037959999046556</v>
      </c>
      <c r="R6" s="616">
        <f>SUM(P6:Q6)</f>
        <v>1455.8500270682694</v>
      </c>
      <c r="S6" s="367"/>
      <c r="T6" s="212"/>
      <c r="U6" s="212"/>
      <c r="V6" s="32"/>
      <c r="W6" s="32"/>
    </row>
    <row r="7" spans="1:29" ht="12" customHeight="1" x14ac:dyDescent="0.25">
      <c r="A7" s="535" t="str">
        <f>'12'!A9</f>
        <v>únor</v>
      </c>
      <c r="B7" s="213">
        <v>34.189629000000004</v>
      </c>
      <c r="C7" s="241">
        <v>146.25945242356758</v>
      </c>
      <c r="D7" s="214">
        <v>25.956303023532431</v>
      </c>
      <c r="E7" s="241">
        <v>42.493133553682149</v>
      </c>
      <c r="F7" s="214">
        <v>43.684617462089939</v>
      </c>
      <c r="G7" s="241">
        <v>106.62875125581083</v>
      </c>
      <c r="H7" s="214">
        <v>59.443982899700771</v>
      </c>
      <c r="I7" s="241">
        <v>46.605247735643296</v>
      </c>
      <c r="J7" s="214">
        <v>46.554557391492999</v>
      </c>
      <c r="K7" s="243">
        <v>121.84094393172015</v>
      </c>
      <c r="L7" s="214">
        <v>120.48768098160659</v>
      </c>
      <c r="M7" s="241">
        <v>114.00190954563678</v>
      </c>
      <c r="N7" s="214">
        <v>43.203799089305789</v>
      </c>
      <c r="O7" s="399">
        <v>53.499247601478487</v>
      </c>
      <c r="P7" s="214">
        <f t="shared" ref="P7:P17" si="0">SUM(B7:O7)</f>
        <v>1004.8492558952677</v>
      </c>
      <c r="Q7" s="400">
        <v>16.324360927283713</v>
      </c>
      <c r="R7" s="616">
        <f t="shared" ref="R7:R17" si="1">SUM(P7:Q7)</f>
        <v>1021.1736168225514</v>
      </c>
      <c r="S7" s="368"/>
      <c r="T7" s="38"/>
      <c r="U7" s="212"/>
      <c r="V7" s="32"/>
      <c r="W7" s="1236"/>
      <c r="X7" s="1235"/>
      <c r="Y7" s="1235"/>
      <c r="Z7" s="1235"/>
      <c r="AA7" s="1235"/>
      <c r="AB7" s="1235"/>
      <c r="AC7" s="1234"/>
    </row>
    <row r="8" spans="1:29" ht="12" customHeight="1" x14ac:dyDescent="0.25">
      <c r="A8" s="1691" t="str">
        <f>'12'!A10</f>
        <v>březen</v>
      </c>
      <c r="B8" s="216">
        <v>27.425952999999996</v>
      </c>
      <c r="C8" s="401">
        <v>111.33736065151594</v>
      </c>
      <c r="D8" s="217">
        <v>21.361958656135705</v>
      </c>
      <c r="E8" s="401">
        <v>33.419692553449956</v>
      </c>
      <c r="F8" s="217">
        <v>34.813368150703376</v>
      </c>
      <c r="G8" s="401">
        <v>87.570133904603054</v>
      </c>
      <c r="H8" s="217">
        <v>45.93806909870424</v>
      </c>
      <c r="I8" s="401">
        <v>38.359151336738236</v>
      </c>
      <c r="J8" s="217">
        <v>38.572771243466462</v>
      </c>
      <c r="K8" s="244">
        <v>90.707299999999989</v>
      </c>
      <c r="L8" s="217">
        <v>95.959331466724393</v>
      </c>
      <c r="M8" s="401">
        <v>87.735749111549353</v>
      </c>
      <c r="N8" s="217">
        <v>34.355455922577548</v>
      </c>
      <c r="O8" s="402">
        <v>42.31064122645035</v>
      </c>
      <c r="P8" s="731">
        <f t="shared" si="0"/>
        <v>789.8669363226187</v>
      </c>
      <c r="Q8" s="403">
        <v>13.758550800672648</v>
      </c>
      <c r="R8" s="727">
        <f t="shared" si="1"/>
        <v>803.62548712329135</v>
      </c>
      <c r="S8" s="370"/>
      <c r="T8" s="218"/>
      <c r="U8" s="212"/>
      <c r="V8" s="32"/>
      <c r="W8" s="1236"/>
      <c r="X8" s="1235"/>
      <c r="Y8" s="1235"/>
      <c r="Z8" s="1235"/>
      <c r="AA8" s="1235"/>
      <c r="AB8" s="1235"/>
      <c r="AC8" s="1234"/>
    </row>
    <row r="9" spans="1:29" ht="12" customHeight="1" x14ac:dyDescent="0.25">
      <c r="A9" s="535" t="str">
        <f>'12'!A11</f>
        <v>duben</v>
      </c>
      <c r="B9" s="213">
        <v>23.327386999999998</v>
      </c>
      <c r="C9" s="241">
        <v>86.914685485206022</v>
      </c>
      <c r="D9" s="214">
        <v>18.113157624398184</v>
      </c>
      <c r="E9" s="241">
        <v>26.990950077684509</v>
      </c>
      <c r="F9" s="214">
        <v>28.076023033316343</v>
      </c>
      <c r="G9" s="241">
        <v>74.037254051020284</v>
      </c>
      <c r="H9" s="214">
        <v>37.164935823068504</v>
      </c>
      <c r="I9" s="241">
        <v>31.573480238439739</v>
      </c>
      <c r="J9" s="214">
        <v>31.749436665494382</v>
      </c>
      <c r="K9" s="243">
        <v>73.81989999999999</v>
      </c>
      <c r="L9" s="214">
        <v>83.318842313290915</v>
      </c>
      <c r="M9" s="241">
        <v>72.304086391021485</v>
      </c>
      <c r="N9" s="214">
        <v>28.637871492642013</v>
      </c>
      <c r="O9" s="399">
        <v>34.590646228065502</v>
      </c>
      <c r="P9" s="214">
        <f t="shared" si="0"/>
        <v>650.61865642364796</v>
      </c>
      <c r="Q9" s="400">
        <v>11.332253810623065</v>
      </c>
      <c r="R9" s="616">
        <f t="shared" si="1"/>
        <v>661.95091023427108</v>
      </c>
      <c r="S9" s="368"/>
      <c r="T9" s="38"/>
      <c r="U9" s="212"/>
      <c r="V9" s="32"/>
      <c r="W9" s="1236"/>
      <c r="X9" s="1235"/>
      <c r="Y9" s="1235"/>
      <c r="Z9" s="1235"/>
      <c r="AA9" s="1235"/>
      <c r="AB9" s="1235"/>
      <c r="AC9" s="1234"/>
    </row>
    <row r="10" spans="1:29" ht="12" customHeight="1" x14ac:dyDescent="0.25">
      <c r="A10" s="535" t="str">
        <f>'12'!A12</f>
        <v>květen</v>
      </c>
      <c r="B10" s="213">
        <v>14.08005</v>
      </c>
      <c r="C10" s="241">
        <v>47.322799999999994</v>
      </c>
      <c r="D10" s="214">
        <v>12.0039</v>
      </c>
      <c r="E10" s="241">
        <v>17.125</v>
      </c>
      <c r="F10" s="214">
        <v>17.134499999999999</v>
      </c>
      <c r="G10" s="241">
        <v>52.968810999999995</v>
      </c>
      <c r="H10" s="214">
        <v>23.566599999999998</v>
      </c>
      <c r="I10" s="241">
        <v>20.986999999999998</v>
      </c>
      <c r="J10" s="214">
        <v>21.2681</v>
      </c>
      <c r="K10" s="243">
        <v>39.048400000000001</v>
      </c>
      <c r="L10" s="214">
        <v>60.021144</v>
      </c>
      <c r="M10" s="241">
        <v>54.156278000000007</v>
      </c>
      <c r="N10" s="214">
        <v>17.847591999999995</v>
      </c>
      <c r="O10" s="399">
        <v>20.957700000000003</v>
      </c>
      <c r="P10" s="214">
        <f t="shared" si="0"/>
        <v>418.48787499999997</v>
      </c>
      <c r="Q10" s="400">
        <v>7.2580066971497823</v>
      </c>
      <c r="R10" s="616">
        <f t="shared" si="1"/>
        <v>425.74588169714974</v>
      </c>
      <c r="S10" s="368"/>
      <c r="T10" s="38"/>
      <c r="U10" s="212"/>
      <c r="V10" s="32"/>
      <c r="W10" s="1236"/>
      <c r="X10" s="1235"/>
      <c r="Y10" s="1235"/>
      <c r="Z10" s="1235"/>
      <c r="AA10" s="1235"/>
      <c r="AB10" s="1235"/>
      <c r="AC10" s="1234"/>
    </row>
    <row r="11" spans="1:29" ht="12" customHeight="1" x14ac:dyDescent="0.25">
      <c r="A11" s="535" t="str">
        <f>'12'!A13</f>
        <v>červen</v>
      </c>
      <c r="B11" s="216">
        <v>8.9282819999999994</v>
      </c>
      <c r="C11" s="401">
        <v>29.597200000000001</v>
      </c>
      <c r="D11" s="217">
        <v>8.8366000000000007</v>
      </c>
      <c r="E11" s="401">
        <v>11.7666</v>
      </c>
      <c r="F11" s="217">
        <v>12.128499999999999</v>
      </c>
      <c r="G11" s="401">
        <v>41.725906999999999</v>
      </c>
      <c r="H11" s="217">
        <v>15.644100000000002</v>
      </c>
      <c r="I11" s="401">
        <v>15.746199999999998</v>
      </c>
      <c r="J11" s="217">
        <v>15.070699999999999</v>
      </c>
      <c r="K11" s="244">
        <v>20.358175483281535</v>
      </c>
      <c r="L11" s="217">
        <v>47.828395999999991</v>
      </c>
      <c r="M11" s="401">
        <v>79.599753000000007</v>
      </c>
      <c r="N11" s="217">
        <v>12.569595</v>
      </c>
      <c r="O11" s="402">
        <v>13.965000000000002</v>
      </c>
      <c r="P11" s="731">
        <f t="shared" si="0"/>
        <v>333.76500848328152</v>
      </c>
      <c r="Q11" s="403">
        <v>7.4081118396932055</v>
      </c>
      <c r="R11" s="727">
        <f t="shared" si="1"/>
        <v>341.17312032297474</v>
      </c>
      <c r="S11" s="368"/>
      <c r="T11" s="38"/>
      <c r="U11" s="212"/>
      <c r="V11" s="32"/>
      <c r="W11" s="1236"/>
      <c r="X11" s="1235"/>
      <c r="Y11" s="1235"/>
      <c r="Z11" s="1235"/>
      <c r="AA11" s="1235"/>
      <c r="AB11" s="1235"/>
      <c r="AC11" s="1234"/>
    </row>
    <row r="12" spans="1:29" ht="12" customHeight="1" x14ac:dyDescent="0.25">
      <c r="A12" s="535" t="str">
        <f>'12'!A14</f>
        <v>červenec</v>
      </c>
      <c r="B12" s="213">
        <v>8.8525939999999999</v>
      </c>
      <c r="C12" s="241">
        <v>27.459699999999998</v>
      </c>
      <c r="D12" s="214">
        <v>9.6771999999999991</v>
      </c>
      <c r="E12" s="241">
        <v>10.204000000000001</v>
      </c>
      <c r="F12" s="214">
        <v>10.776999999999999</v>
      </c>
      <c r="G12" s="241">
        <v>38.449026999999994</v>
      </c>
      <c r="H12" s="214">
        <v>15.472199999999999</v>
      </c>
      <c r="I12" s="241">
        <v>15.1813</v>
      </c>
      <c r="J12" s="214">
        <v>13.436699999999998</v>
      </c>
      <c r="K12" s="243">
        <v>20.686482890115457</v>
      </c>
      <c r="L12" s="214">
        <v>46.899995000000004</v>
      </c>
      <c r="M12" s="241">
        <v>98.692867000000007</v>
      </c>
      <c r="N12" s="214">
        <v>11.311763999999998</v>
      </c>
      <c r="O12" s="399">
        <v>13.135200000000001</v>
      </c>
      <c r="P12" s="214">
        <f t="shared" si="0"/>
        <v>340.23602989011545</v>
      </c>
      <c r="Q12" s="400">
        <v>7.0022047956114211</v>
      </c>
      <c r="R12" s="616">
        <f t="shared" si="1"/>
        <v>347.23823468572687</v>
      </c>
      <c r="S12" s="368"/>
      <c r="T12" s="38"/>
      <c r="U12" s="212"/>
      <c r="V12" s="32"/>
      <c r="W12" s="1236"/>
      <c r="X12" s="1235"/>
      <c r="Y12" s="1235"/>
      <c r="Z12" s="1235"/>
      <c r="AA12" s="1235"/>
      <c r="AB12" s="1235"/>
      <c r="AC12" s="1234"/>
    </row>
    <row r="13" spans="1:29" ht="12" customHeight="1" x14ac:dyDescent="0.25">
      <c r="A13" s="535" t="str">
        <f>'12'!A15</f>
        <v>srpen</v>
      </c>
      <c r="B13" s="213">
        <v>8.8168509999999998</v>
      </c>
      <c r="C13" s="241">
        <v>28.540299999999995</v>
      </c>
      <c r="D13" s="214">
        <v>8.7422999999999984</v>
      </c>
      <c r="E13" s="241">
        <v>10.874599999999999</v>
      </c>
      <c r="F13" s="214">
        <v>11.0184</v>
      </c>
      <c r="G13" s="241">
        <v>34.849989999999998</v>
      </c>
      <c r="H13" s="214">
        <v>15.681100000000002</v>
      </c>
      <c r="I13" s="241">
        <v>14.223800000000001</v>
      </c>
      <c r="J13" s="214">
        <v>14.710000000000003</v>
      </c>
      <c r="K13" s="243">
        <v>19.828306170349773</v>
      </c>
      <c r="L13" s="214">
        <v>46.289395999999996</v>
      </c>
      <c r="M13" s="241">
        <v>78.116319999999988</v>
      </c>
      <c r="N13" s="214">
        <v>11.673026</v>
      </c>
      <c r="O13" s="399">
        <v>13.947699999999999</v>
      </c>
      <c r="P13" s="214">
        <f t="shared" si="0"/>
        <v>317.31208917034974</v>
      </c>
      <c r="Q13" s="400">
        <v>8.4407761126619523</v>
      </c>
      <c r="R13" s="616">
        <f t="shared" si="1"/>
        <v>325.75286528301172</v>
      </c>
      <c r="S13" s="368"/>
      <c r="T13" s="38"/>
      <c r="U13" s="212"/>
      <c r="V13" s="32"/>
      <c r="W13" s="1236"/>
      <c r="X13" s="1235"/>
      <c r="Y13" s="1235"/>
      <c r="Z13" s="1235"/>
      <c r="AA13" s="1235"/>
      <c r="AB13" s="1235"/>
      <c r="AC13" s="1234"/>
    </row>
    <row r="14" spans="1:29" ht="12" customHeight="1" x14ac:dyDescent="0.25">
      <c r="A14" s="535" t="str">
        <f>'12'!A16</f>
        <v>září</v>
      </c>
      <c r="B14" s="216">
        <v>13.768436000000001</v>
      </c>
      <c r="C14" s="401">
        <v>47.438499999999998</v>
      </c>
      <c r="D14" s="217">
        <v>12.1556</v>
      </c>
      <c r="E14" s="401">
        <v>17.917000000000005</v>
      </c>
      <c r="F14" s="217">
        <v>17.4496</v>
      </c>
      <c r="G14" s="401">
        <v>52.249051000000009</v>
      </c>
      <c r="H14" s="217">
        <v>23.012499999999999</v>
      </c>
      <c r="I14" s="401">
        <v>21.424499999999998</v>
      </c>
      <c r="J14" s="217">
        <v>20.875700000000002</v>
      </c>
      <c r="K14" s="244">
        <v>38.037515366615416</v>
      </c>
      <c r="L14" s="217">
        <v>64.860713999999987</v>
      </c>
      <c r="M14" s="401">
        <v>83.153200999999996</v>
      </c>
      <c r="N14" s="217">
        <v>18.458487000000002</v>
      </c>
      <c r="O14" s="402">
        <v>20.567899999999998</v>
      </c>
      <c r="P14" s="731">
        <f t="shared" si="0"/>
        <v>451.36870436661536</v>
      </c>
      <c r="Q14" s="403">
        <v>9.2840457010208421</v>
      </c>
      <c r="R14" s="727">
        <f t="shared" si="1"/>
        <v>460.65275006763619</v>
      </c>
      <c r="S14" s="368"/>
      <c r="T14" s="38"/>
      <c r="U14" s="212"/>
      <c r="V14" s="32"/>
      <c r="W14" s="1236"/>
      <c r="X14" s="1235"/>
      <c r="Y14" s="1235"/>
      <c r="Z14" s="1235"/>
      <c r="AA14" s="1235"/>
      <c r="AB14" s="1235"/>
      <c r="AC14" s="1234"/>
    </row>
    <row r="15" spans="1:29" ht="12" customHeight="1" x14ac:dyDescent="0.25">
      <c r="A15" s="100" t="str">
        <f>'12'!A17</f>
        <v>říjen</v>
      </c>
      <c r="B15" s="213">
        <v>20.815501000000005</v>
      </c>
      <c r="C15" s="241">
        <v>86.378</v>
      </c>
      <c r="D15" s="214">
        <v>16.864699999999996</v>
      </c>
      <c r="E15" s="241">
        <v>28.415599999999998</v>
      </c>
      <c r="F15" s="214">
        <v>25.5762</v>
      </c>
      <c r="G15" s="241">
        <v>71.853719999999996</v>
      </c>
      <c r="H15" s="214">
        <v>38.415100000000002</v>
      </c>
      <c r="I15" s="241">
        <v>30.6312</v>
      </c>
      <c r="J15" s="214">
        <v>30.0518</v>
      </c>
      <c r="K15" s="243">
        <v>63.9074833954406</v>
      </c>
      <c r="L15" s="214">
        <v>86.045822000000001</v>
      </c>
      <c r="M15" s="241">
        <v>85.116917000000001</v>
      </c>
      <c r="N15" s="214">
        <v>27.317716000000004</v>
      </c>
      <c r="O15" s="399">
        <v>32.261200000000002</v>
      </c>
      <c r="P15" s="214">
        <f t="shared" si="0"/>
        <v>643.65095939544051</v>
      </c>
      <c r="Q15" s="400">
        <v>13.693237093920031</v>
      </c>
      <c r="R15" s="616">
        <f t="shared" si="1"/>
        <v>657.34419648936057</v>
      </c>
      <c r="S15" s="368"/>
      <c r="T15" s="38"/>
      <c r="U15" s="212"/>
      <c r="V15" s="32"/>
      <c r="W15" s="1236"/>
      <c r="X15" s="1235"/>
      <c r="Y15" s="1235"/>
      <c r="Z15" s="1235"/>
      <c r="AA15" s="1235"/>
      <c r="AB15" s="1235"/>
      <c r="AC15" s="1234"/>
    </row>
    <row r="16" spans="1:29" ht="12" customHeight="1" x14ac:dyDescent="0.25">
      <c r="A16" s="535" t="str">
        <f>'12'!A18</f>
        <v>listopad</v>
      </c>
      <c r="B16" s="213">
        <v>32.165737</v>
      </c>
      <c r="C16" s="241">
        <v>132.68470000000002</v>
      </c>
      <c r="D16" s="214">
        <v>23.786099999999998</v>
      </c>
      <c r="E16" s="241">
        <v>41.006800000000005</v>
      </c>
      <c r="F16" s="214">
        <v>39.027099999999997</v>
      </c>
      <c r="G16" s="241">
        <v>95.393231</v>
      </c>
      <c r="H16" s="214">
        <v>54.688499999999991</v>
      </c>
      <c r="I16" s="241">
        <v>43.945799999999998</v>
      </c>
      <c r="J16" s="214">
        <v>43.114799999999995</v>
      </c>
      <c r="K16" s="243">
        <v>105.22357583847773</v>
      </c>
      <c r="L16" s="214">
        <v>118.091751</v>
      </c>
      <c r="M16" s="241">
        <v>113.797561</v>
      </c>
      <c r="N16" s="214">
        <v>39.248328999999998</v>
      </c>
      <c r="O16" s="399">
        <v>48.384600000000006</v>
      </c>
      <c r="P16" s="214">
        <f t="shared" si="0"/>
        <v>930.55858483847783</v>
      </c>
      <c r="Q16" s="400">
        <v>16.492122279131255</v>
      </c>
      <c r="R16" s="616">
        <f t="shared" si="1"/>
        <v>947.05070711760914</v>
      </c>
      <c r="S16" s="368"/>
      <c r="T16" s="38"/>
      <c r="U16" s="212"/>
      <c r="V16" s="32"/>
      <c r="W16" s="1236"/>
      <c r="X16" s="1235"/>
      <c r="Y16" s="1235"/>
      <c r="Z16" s="1235"/>
      <c r="AA16" s="1235"/>
      <c r="AB16" s="1235"/>
      <c r="AC16" s="1234"/>
    </row>
    <row r="17" spans="1:34" ht="12" customHeight="1" x14ac:dyDescent="0.25">
      <c r="A17" s="21" t="str">
        <f>'12'!A19</f>
        <v>prosinec</v>
      </c>
      <c r="B17" s="216">
        <v>37.615315000000002</v>
      </c>
      <c r="C17" s="401">
        <v>167.97879999999998</v>
      </c>
      <c r="D17" s="217">
        <v>28.6494</v>
      </c>
      <c r="E17" s="401">
        <v>49.832899999999995</v>
      </c>
      <c r="F17" s="217">
        <v>48.320599999999992</v>
      </c>
      <c r="G17" s="401">
        <v>112.545995</v>
      </c>
      <c r="H17" s="217">
        <v>67.546399999999991</v>
      </c>
      <c r="I17" s="401">
        <v>52.889099999999999</v>
      </c>
      <c r="J17" s="217">
        <v>51.694900000000004</v>
      </c>
      <c r="K17" s="244">
        <v>132.3722665560197</v>
      </c>
      <c r="L17" s="217">
        <v>138.189919</v>
      </c>
      <c r="M17" s="401">
        <v>106.819822</v>
      </c>
      <c r="N17" s="217">
        <v>48.627203999999999</v>
      </c>
      <c r="O17" s="402">
        <v>62.974299999999992</v>
      </c>
      <c r="P17" s="731">
        <f t="shared" si="0"/>
        <v>1106.0569215560197</v>
      </c>
      <c r="Q17" s="403">
        <v>-26.131965048951912</v>
      </c>
      <c r="R17" s="727">
        <f t="shared" si="1"/>
        <v>1079.9249565070677</v>
      </c>
      <c r="S17" s="229"/>
      <c r="T17" s="38"/>
      <c r="U17" s="212"/>
      <c r="V17" s="32"/>
      <c r="W17" s="1236"/>
      <c r="X17" s="1235"/>
      <c r="Y17" s="1235"/>
      <c r="Z17" s="1235"/>
      <c r="AA17" s="1235"/>
      <c r="AB17" s="1235"/>
      <c r="AC17" s="1234"/>
    </row>
    <row r="18" spans="1:34" ht="12" customHeight="1" x14ac:dyDescent="0.25">
      <c r="A18" s="100" t="str">
        <f>'12'!A20</f>
        <v>I. čtvrtletí</v>
      </c>
      <c r="B18" s="213">
        <f>SUM(B6:B8)</f>
        <v>111.543706</v>
      </c>
      <c r="C18" s="243">
        <f>SUM(C6:C8)</f>
        <v>470.9549970750835</v>
      </c>
      <c r="D18" s="782">
        <f t="shared" ref="D18:J18" si="2">SUM(D6:D8)</f>
        <v>83.273892679668137</v>
      </c>
      <c r="E18" s="243">
        <f t="shared" si="2"/>
        <v>136.93000910713209</v>
      </c>
      <c r="F18" s="782">
        <f t="shared" si="2"/>
        <v>140.0470826127933</v>
      </c>
      <c r="G18" s="243">
        <f t="shared" si="2"/>
        <v>336.91692016041389</v>
      </c>
      <c r="H18" s="782">
        <f t="shared" si="2"/>
        <v>188.70859099840501</v>
      </c>
      <c r="I18" s="243">
        <f t="shared" si="2"/>
        <v>151.23495507238152</v>
      </c>
      <c r="J18" s="782">
        <f t="shared" si="2"/>
        <v>150.62882563495947</v>
      </c>
      <c r="K18" s="243">
        <f>SUM(K6:K8)</f>
        <v>398.94294600094298</v>
      </c>
      <c r="L18" s="782">
        <f t="shared" ref="L18:R18" si="3">SUM(L6:L8)</f>
        <v>386.15896444833095</v>
      </c>
      <c r="M18" s="243">
        <f t="shared" si="3"/>
        <v>360.23718765718615</v>
      </c>
      <c r="N18" s="782">
        <f t="shared" si="3"/>
        <v>139.67483001188333</v>
      </c>
      <c r="O18" s="406">
        <f t="shared" si="3"/>
        <v>172.27535182792883</v>
      </c>
      <c r="P18" s="782">
        <f t="shared" si="3"/>
        <v>3227.528259287109</v>
      </c>
      <c r="Q18" s="404">
        <f t="shared" si="3"/>
        <v>53.120871727002921</v>
      </c>
      <c r="R18" s="728">
        <f t="shared" si="3"/>
        <v>3280.6491310141118</v>
      </c>
      <c r="S18" s="19"/>
      <c r="U18" s="1124"/>
      <c r="V18" s="32"/>
      <c r="W18" s="1236"/>
      <c r="X18" s="1235"/>
      <c r="Y18" s="1235"/>
      <c r="Z18" s="1235"/>
      <c r="AA18" s="1235"/>
      <c r="AB18" s="1235"/>
      <c r="AC18" s="1234"/>
    </row>
    <row r="19" spans="1:34" ht="12" customHeight="1" x14ac:dyDescent="0.25">
      <c r="A19" s="535" t="str">
        <f>'12'!A21</f>
        <v>II. čtvrtletí</v>
      </c>
      <c r="B19" s="213">
        <f>SUM(B9:B11)</f>
        <v>46.335718999999997</v>
      </c>
      <c r="C19" s="243">
        <f>SUM(C9:C11)</f>
        <v>163.83468548520602</v>
      </c>
      <c r="D19" s="782">
        <f t="shared" ref="D19:J19" si="4">SUM(D9:D11)</f>
        <v>38.95365762439819</v>
      </c>
      <c r="E19" s="243">
        <f t="shared" si="4"/>
        <v>55.882550077684513</v>
      </c>
      <c r="F19" s="782">
        <f t="shared" si="4"/>
        <v>57.339023033316337</v>
      </c>
      <c r="G19" s="243">
        <f t="shared" si="4"/>
        <v>168.73197205102028</v>
      </c>
      <c r="H19" s="782">
        <f t="shared" si="4"/>
        <v>76.375635823068507</v>
      </c>
      <c r="I19" s="243">
        <f t="shared" si="4"/>
        <v>68.306680238439739</v>
      </c>
      <c r="J19" s="782">
        <f t="shared" si="4"/>
        <v>68.088236665494378</v>
      </c>
      <c r="K19" s="243">
        <f>SUM(K9:K11)</f>
        <v>133.22647548328152</v>
      </c>
      <c r="L19" s="782">
        <f t="shared" ref="L19:R19" si="5">SUM(L9:L11)</f>
        <v>191.16838231329092</v>
      </c>
      <c r="M19" s="243">
        <f t="shared" si="5"/>
        <v>206.06011739102149</v>
      </c>
      <c r="N19" s="782">
        <f t="shared" si="5"/>
        <v>59.055058492642011</v>
      </c>
      <c r="O19" s="406">
        <f t="shared" si="5"/>
        <v>69.513346228065501</v>
      </c>
      <c r="P19" s="782">
        <f t="shared" si="5"/>
        <v>1402.8715399069295</v>
      </c>
      <c r="Q19" s="404">
        <f t="shared" si="5"/>
        <v>25.998372347466052</v>
      </c>
      <c r="R19" s="728">
        <f t="shared" si="5"/>
        <v>1428.8699122543956</v>
      </c>
      <c r="S19" s="19"/>
      <c r="U19" s="1124"/>
      <c r="V19" s="32"/>
      <c r="W19" s="1236"/>
      <c r="X19" s="1235"/>
      <c r="Y19" s="1235"/>
      <c r="Z19" s="1235"/>
      <c r="AA19" s="1235"/>
      <c r="AB19" s="1235"/>
      <c r="AC19" s="1234"/>
    </row>
    <row r="20" spans="1:34" ht="12" customHeight="1" x14ac:dyDescent="0.25">
      <c r="A20" s="535" t="str">
        <f>'12'!A22</f>
        <v>III. čtvrtletí</v>
      </c>
      <c r="B20" s="213">
        <f>SUM(B12:B14)</f>
        <v>31.437881000000001</v>
      </c>
      <c r="C20" s="243">
        <f>SUM(C12:C14)</f>
        <v>103.43849999999999</v>
      </c>
      <c r="D20" s="782">
        <f t="shared" ref="D20:J20" si="6">SUM(D12:D14)</f>
        <v>30.575099999999999</v>
      </c>
      <c r="E20" s="243">
        <f t="shared" si="6"/>
        <v>38.99560000000001</v>
      </c>
      <c r="F20" s="782">
        <f t="shared" si="6"/>
        <v>39.245000000000005</v>
      </c>
      <c r="G20" s="243">
        <f t="shared" si="6"/>
        <v>125.548068</v>
      </c>
      <c r="H20" s="782">
        <f t="shared" si="6"/>
        <v>54.165800000000004</v>
      </c>
      <c r="I20" s="243">
        <f t="shared" si="6"/>
        <v>50.829599999999999</v>
      </c>
      <c r="J20" s="782">
        <f t="shared" si="6"/>
        <v>49.022400000000005</v>
      </c>
      <c r="K20" s="243">
        <f>SUM(K12:K14)</f>
        <v>78.552304427080657</v>
      </c>
      <c r="L20" s="782">
        <f t="shared" ref="L20:R20" si="7">SUM(L12:L14)</f>
        <v>158.05010499999997</v>
      </c>
      <c r="M20" s="243">
        <f t="shared" si="7"/>
        <v>259.96238800000003</v>
      </c>
      <c r="N20" s="782">
        <f t="shared" si="7"/>
        <v>41.443276999999995</v>
      </c>
      <c r="O20" s="406">
        <f t="shared" si="7"/>
        <v>47.650800000000004</v>
      </c>
      <c r="P20" s="782">
        <f t="shared" si="7"/>
        <v>1108.9168234270805</v>
      </c>
      <c r="Q20" s="404">
        <f t="shared" si="7"/>
        <v>24.727026609294214</v>
      </c>
      <c r="R20" s="728">
        <f t="shared" si="7"/>
        <v>1133.6438500363747</v>
      </c>
      <c r="S20" s="19"/>
      <c r="V20" s="32"/>
      <c r="W20" s="1235"/>
      <c r="X20" s="1235"/>
      <c r="Y20" s="1235"/>
      <c r="Z20" s="1235"/>
      <c r="AA20" s="1235"/>
      <c r="AB20" s="1235"/>
      <c r="AC20" s="1234"/>
    </row>
    <row r="21" spans="1:34" ht="12" customHeight="1" x14ac:dyDescent="0.25">
      <c r="A21" s="21" t="str">
        <f>'12'!A23</f>
        <v>IV. čtvrtletí</v>
      </c>
      <c r="B21" s="216">
        <f>SUM(B15:B17)</f>
        <v>90.596553</v>
      </c>
      <c r="C21" s="244">
        <f>SUM(C15:C17)</f>
        <v>387.04149999999998</v>
      </c>
      <c r="D21" s="226">
        <f t="shared" ref="D21:J21" si="8">SUM(D15:D17)</f>
        <v>69.30019999999999</v>
      </c>
      <c r="E21" s="244">
        <f t="shared" si="8"/>
        <v>119.25530000000001</v>
      </c>
      <c r="F21" s="226">
        <f t="shared" si="8"/>
        <v>112.92389999999997</v>
      </c>
      <c r="G21" s="244">
        <f t="shared" si="8"/>
        <v>279.79294600000003</v>
      </c>
      <c r="H21" s="226">
        <f t="shared" si="8"/>
        <v>160.64999999999998</v>
      </c>
      <c r="I21" s="244">
        <f t="shared" si="8"/>
        <v>127.4661</v>
      </c>
      <c r="J21" s="226">
        <f t="shared" si="8"/>
        <v>124.86149999999999</v>
      </c>
      <c r="K21" s="244">
        <f>SUM(K15:K17)</f>
        <v>301.503325789938</v>
      </c>
      <c r="L21" s="226">
        <f t="shared" ref="L21:R21" si="9">SUM(L15:L17)</f>
        <v>342.32749200000001</v>
      </c>
      <c r="M21" s="244">
        <f t="shared" si="9"/>
        <v>305.73430000000002</v>
      </c>
      <c r="N21" s="226">
        <f t="shared" si="9"/>
        <v>115.19324900000001</v>
      </c>
      <c r="O21" s="432">
        <f t="shared" si="9"/>
        <v>143.62010000000001</v>
      </c>
      <c r="P21" s="226">
        <f t="shared" si="9"/>
        <v>2680.2664657899377</v>
      </c>
      <c r="Q21" s="405">
        <f t="shared" si="9"/>
        <v>4.0533943240993722</v>
      </c>
      <c r="R21" s="729">
        <f t="shared" si="9"/>
        <v>2684.3198601140375</v>
      </c>
      <c r="S21" s="71"/>
      <c r="V21" s="32"/>
    </row>
    <row r="22" spans="1:34" ht="12" customHeight="1" x14ac:dyDescent="0.25">
      <c r="A22" s="541" t="str">
        <f>'12'!A24</f>
        <v>I. pololetí</v>
      </c>
      <c r="B22" s="213">
        <f>SUM(B6:B11)</f>
        <v>157.879425</v>
      </c>
      <c r="C22" s="243">
        <f>SUM(C6:C11)</f>
        <v>634.78968256028963</v>
      </c>
      <c r="D22" s="782">
        <f t="shared" ref="D22:J22" si="10">SUM(D6:D11)</f>
        <v>122.22755030406633</v>
      </c>
      <c r="E22" s="243">
        <f t="shared" si="10"/>
        <v>192.81255918481662</v>
      </c>
      <c r="F22" s="782">
        <f t="shared" si="10"/>
        <v>197.38610564610966</v>
      </c>
      <c r="G22" s="243">
        <f t="shared" si="10"/>
        <v>505.6488922114342</v>
      </c>
      <c r="H22" s="782">
        <f t="shared" si="10"/>
        <v>265.08422682147352</v>
      </c>
      <c r="I22" s="243">
        <f t="shared" si="10"/>
        <v>219.54163531082125</v>
      </c>
      <c r="J22" s="782">
        <f t="shared" si="10"/>
        <v>218.71706230045385</v>
      </c>
      <c r="K22" s="243">
        <f>SUM(K6:K11)</f>
        <v>532.16942148422459</v>
      </c>
      <c r="L22" s="782">
        <f t="shared" ref="L22:R22" si="11">SUM(L6:L11)</f>
        <v>577.32734676162192</v>
      </c>
      <c r="M22" s="243">
        <f t="shared" si="11"/>
        <v>566.29730504820759</v>
      </c>
      <c r="N22" s="782">
        <f t="shared" si="11"/>
        <v>198.72988850452532</v>
      </c>
      <c r="O22" s="406">
        <f t="shared" si="11"/>
        <v>241.78869805599433</v>
      </c>
      <c r="P22" s="782">
        <f t="shared" si="11"/>
        <v>4630.3997991940378</v>
      </c>
      <c r="Q22" s="404">
        <f t="shared" si="11"/>
        <v>79.11924407446898</v>
      </c>
      <c r="R22" s="728">
        <f t="shared" si="11"/>
        <v>4709.5190432685067</v>
      </c>
      <c r="S22" s="19"/>
      <c r="V22" s="32"/>
    </row>
    <row r="23" spans="1:34" ht="12" customHeight="1" thickBot="1" x14ac:dyDescent="0.3">
      <c r="A23" s="623" t="str">
        <f>'12'!A25</f>
        <v>II. pololetí</v>
      </c>
      <c r="B23" s="624">
        <f>SUM(B12:B17)</f>
        <v>122.034434</v>
      </c>
      <c r="C23" s="396">
        <f>SUM(C12:C17)</f>
        <v>490.48</v>
      </c>
      <c r="D23" s="397">
        <f t="shared" ref="D23:J23" si="12">SUM(D12:D17)</f>
        <v>99.875299999999996</v>
      </c>
      <c r="E23" s="396">
        <f t="shared" si="12"/>
        <v>158.2509</v>
      </c>
      <c r="F23" s="397">
        <f t="shared" si="12"/>
        <v>152.16889999999998</v>
      </c>
      <c r="G23" s="396">
        <f t="shared" si="12"/>
        <v>405.34101400000003</v>
      </c>
      <c r="H23" s="397">
        <f t="shared" si="12"/>
        <v>214.81580000000002</v>
      </c>
      <c r="I23" s="396">
        <f t="shared" si="12"/>
        <v>178.29570000000001</v>
      </c>
      <c r="J23" s="397">
        <f t="shared" si="12"/>
        <v>173.88389999999998</v>
      </c>
      <c r="K23" s="396">
        <f>SUM(K12:K17)</f>
        <v>380.05563021701869</v>
      </c>
      <c r="L23" s="397">
        <f t="shared" ref="L23:R23" si="13">SUM(L12:L17)</f>
        <v>500.37759699999992</v>
      </c>
      <c r="M23" s="396">
        <f t="shared" si="13"/>
        <v>565.69668800000011</v>
      </c>
      <c r="N23" s="397">
        <f t="shared" si="13"/>
        <v>156.636526</v>
      </c>
      <c r="O23" s="625">
        <f t="shared" si="13"/>
        <v>191.27090000000001</v>
      </c>
      <c r="P23" s="397">
        <f t="shared" si="13"/>
        <v>3789.1832892170187</v>
      </c>
      <c r="Q23" s="626">
        <f t="shared" si="13"/>
        <v>28.780420933393586</v>
      </c>
      <c r="R23" s="730">
        <f t="shared" si="13"/>
        <v>3817.9637101504122</v>
      </c>
      <c r="S23" s="627"/>
      <c r="V23" s="32"/>
    </row>
    <row r="24" spans="1:34" ht="12" customHeight="1" thickTop="1" x14ac:dyDescent="0.25">
      <c r="A24" s="1124" t="str">
        <f>'12'!A26</f>
        <v>rok</v>
      </c>
      <c r="B24" s="213">
        <f>SUM(B6:B17)</f>
        <v>279.91385900000006</v>
      </c>
      <c r="C24" s="243">
        <f>SUM(C6:C17)</f>
        <v>1125.2696825602898</v>
      </c>
      <c r="D24" s="782">
        <f t="shared" ref="D24:J24" si="14">SUM(D6:D17)</f>
        <v>222.10285030406635</v>
      </c>
      <c r="E24" s="243">
        <f t="shared" si="14"/>
        <v>351.06345918481662</v>
      </c>
      <c r="F24" s="782">
        <f t="shared" si="14"/>
        <v>349.55500564610969</v>
      </c>
      <c r="G24" s="243">
        <f t="shared" si="14"/>
        <v>910.98990621143412</v>
      </c>
      <c r="H24" s="782">
        <f t="shared" si="14"/>
        <v>479.90002682147349</v>
      </c>
      <c r="I24" s="243">
        <f t="shared" si="14"/>
        <v>397.83733531082123</v>
      </c>
      <c r="J24" s="782">
        <f t="shared" si="14"/>
        <v>392.60096230045389</v>
      </c>
      <c r="K24" s="243">
        <f>SUM(K6:K17)</f>
        <v>912.22505170124316</v>
      </c>
      <c r="L24" s="782">
        <f t="shared" ref="L24:R24" si="15">SUM(L6:L17)</f>
        <v>1077.704943761622</v>
      </c>
      <c r="M24" s="243">
        <f t="shared" si="15"/>
        <v>1131.9939930482076</v>
      </c>
      <c r="N24" s="782">
        <f t="shared" si="15"/>
        <v>355.36641450452532</v>
      </c>
      <c r="O24" s="406">
        <f t="shared" si="15"/>
        <v>433.05959805599434</v>
      </c>
      <c r="P24" s="782">
        <f t="shared" si="15"/>
        <v>8419.5830884110565</v>
      </c>
      <c r="Q24" s="404">
        <f t="shared" si="15"/>
        <v>107.89966500786258</v>
      </c>
      <c r="R24" s="728">
        <f t="shared" si="15"/>
        <v>8527.4827534189189</v>
      </c>
      <c r="S24" s="19"/>
      <c r="V24" s="32"/>
    </row>
    <row r="25" spans="1:34" ht="11.1" customHeight="1" x14ac:dyDescent="0.25"/>
    <row r="26" spans="1:34" ht="27.75" customHeight="1" x14ac:dyDescent="0.25">
      <c r="B26" s="2232" t="s">
        <v>594</v>
      </c>
      <c r="C26" s="2232"/>
      <c r="D26" s="2232"/>
      <c r="E26" s="2232"/>
      <c r="F26" s="2232"/>
      <c r="G26" s="2232"/>
      <c r="H26" s="2232"/>
      <c r="I26" s="2232"/>
      <c r="J26" s="2232"/>
      <c r="K26" s="2232"/>
      <c r="L26" s="2232"/>
      <c r="M26" s="2232"/>
      <c r="N26" s="2232"/>
      <c r="O26" s="2232"/>
      <c r="P26" s="2232"/>
      <c r="Q26" s="2232"/>
      <c r="R26" s="2232"/>
    </row>
    <row r="27" spans="1:34" ht="3.75" customHeight="1" x14ac:dyDescent="0.25">
      <c r="B27" s="437" t="str">
        <f>B5</f>
        <v xml:space="preserve"> Jihočeský</v>
      </c>
      <c r="C27" s="437" t="str">
        <f t="shared" ref="C27:O27" si="16">C5</f>
        <v xml:space="preserve"> Jihomoravský</v>
      </c>
      <c r="D27" s="437" t="str">
        <f t="shared" si="16"/>
        <v xml:space="preserve"> Karlovarský</v>
      </c>
      <c r="E27" s="437" t="str">
        <f t="shared" si="16"/>
        <v xml:space="preserve"> Královéhradecký</v>
      </c>
      <c r="F27" s="437" t="str">
        <f t="shared" si="16"/>
        <v xml:space="preserve"> Liberecký</v>
      </c>
      <c r="G27" s="437" t="str">
        <f t="shared" si="16"/>
        <v xml:space="preserve"> Moravskoslezský</v>
      </c>
      <c r="H27" s="437" t="str">
        <f t="shared" si="16"/>
        <v xml:space="preserve"> Olomoucký</v>
      </c>
      <c r="I27" s="437" t="str">
        <f t="shared" si="16"/>
        <v xml:space="preserve"> Pardubický</v>
      </c>
      <c r="J27" s="437" t="str">
        <f t="shared" si="16"/>
        <v xml:space="preserve"> Plzeňský</v>
      </c>
      <c r="K27" s="437" t="str">
        <f t="shared" si="16"/>
        <v xml:space="preserve"> Hlavní město Praha</v>
      </c>
      <c r="L27" s="437" t="str">
        <f t="shared" si="16"/>
        <v xml:space="preserve"> Středočeský</v>
      </c>
      <c r="M27" s="437" t="str">
        <f t="shared" si="16"/>
        <v xml:space="preserve"> Ústecký</v>
      </c>
      <c r="N27" s="437" t="str">
        <f t="shared" si="16"/>
        <v xml:space="preserve"> Vysočina</v>
      </c>
      <c r="O27" s="437" t="str">
        <f t="shared" si="16"/>
        <v xml:space="preserve"> Zlínský</v>
      </c>
    </row>
    <row r="28" spans="1:34" ht="12" customHeight="1" x14ac:dyDescent="0.25">
      <c r="A28" s="1124">
        <v>2008</v>
      </c>
      <c r="B28" s="213">
        <v>330.309144</v>
      </c>
      <c r="C28" s="243">
        <v>1205.0766999999998</v>
      </c>
      <c r="D28" s="214">
        <v>249.17195254241477</v>
      </c>
      <c r="E28" s="241">
        <v>363.25162667403316</v>
      </c>
      <c r="F28" s="214">
        <v>347.37736922288542</v>
      </c>
      <c r="G28" s="241">
        <v>953.2163611713778</v>
      </c>
      <c r="H28" s="214">
        <v>537.95489416355667</v>
      </c>
      <c r="I28" s="241">
        <v>382.18541349284038</v>
      </c>
      <c r="J28" s="214">
        <v>427.42965880117202</v>
      </c>
      <c r="K28" s="243">
        <v>1009.583226847061</v>
      </c>
      <c r="L28" s="782">
        <v>986.13515029520192</v>
      </c>
      <c r="M28" s="241">
        <v>853.45119999999997</v>
      </c>
      <c r="N28" s="214">
        <v>396.64327776750144</v>
      </c>
      <c r="O28" s="399">
        <v>463.40448744817581</v>
      </c>
      <c r="P28" s="214">
        <f>SUM(B28:O28)</f>
        <v>8505.1904624262206</v>
      </c>
      <c r="Q28" s="400">
        <v>180.009537573779</v>
      </c>
      <c r="R28" s="616">
        <v>8685.2000000000007</v>
      </c>
      <c r="S28" s="367"/>
      <c r="U28" s="1245"/>
      <c r="V28" s="1245"/>
      <c r="W28" s="1245"/>
      <c r="X28" s="1245"/>
      <c r="Y28" s="1245"/>
      <c r="Z28" s="1245"/>
      <c r="AA28" s="1245"/>
      <c r="AB28" s="1245"/>
      <c r="AC28" s="1245"/>
      <c r="AD28" s="1245"/>
      <c r="AE28" s="1245"/>
      <c r="AF28" s="1245"/>
      <c r="AG28" s="1245"/>
      <c r="AH28" s="1245"/>
    </row>
    <row r="29" spans="1:34" ht="12" customHeight="1" x14ac:dyDescent="0.25">
      <c r="A29" s="1125">
        <v>2009</v>
      </c>
      <c r="B29" s="216">
        <v>302.93084228815121</v>
      </c>
      <c r="C29" s="401">
        <v>1165.5074973861369</v>
      </c>
      <c r="D29" s="217">
        <v>225.01010005300247</v>
      </c>
      <c r="E29" s="401">
        <v>340.35196520069883</v>
      </c>
      <c r="F29" s="217">
        <v>298.02197365545948</v>
      </c>
      <c r="G29" s="401">
        <v>927.37030180855493</v>
      </c>
      <c r="H29" s="217">
        <v>465.06465525732813</v>
      </c>
      <c r="I29" s="401">
        <v>362.99444617259678</v>
      </c>
      <c r="J29" s="217">
        <v>384.04370700386318</v>
      </c>
      <c r="K29" s="244">
        <v>986.43126677839712</v>
      </c>
      <c r="L29" s="217">
        <v>926.20279476493465</v>
      </c>
      <c r="M29" s="401">
        <v>756.15380000000005</v>
      </c>
      <c r="N29" s="217">
        <v>375.45449642958232</v>
      </c>
      <c r="O29" s="402">
        <v>428.37356207587885</v>
      </c>
      <c r="P29" s="217">
        <f t="shared" ref="P29:P37" si="17">SUM(B29:O29)</f>
        <v>7943.9114088745846</v>
      </c>
      <c r="Q29" s="403">
        <v>217.38859112541564</v>
      </c>
      <c r="R29" s="727">
        <v>8161.3</v>
      </c>
      <c r="S29" s="229"/>
      <c r="U29" s="1245"/>
      <c r="V29" s="1245"/>
      <c r="W29" s="1245"/>
      <c r="X29" s="1245"/>
      <c r="Y29" s="1245"/>
      <c r="Z29" s="1245"/>
      <c r="AA29" s="1245"/>
      <c r="AB29" s="1245"/>
      <c r="AC29" s="1245"/>
      <c r="AD29" s="1245"/>
      <c r="AE29" s="1245"/>
      <c r="AF29" s="1245"/>
      <c r="AG29" s="1245"/>
      <c r="AH29" s="1245"/>
    </row>
    <row r="30" spans="1:34" ht="12" customHeight="1" x14ac:dyDescent="0.25">
      <c r="A30" s="1124">
        <v>2010</v>
      </c>
      <c r="B30" s="213">
        <v>310.90603887456615</v>
      </c>
      <c r="C30" s="241">
        <v>1248.7110388745662</v>
      </c>
      <c r="D30" s="214">
        <v>253.16203887456615</v>
      </c>
      <c r="E30" s="241">
        <v>363.12303887456613</v>
      </c>
      <c r="F30" s="214">
        <v>383.34503887456617</v>
      </c>
      <c r="G30" s="241">
        <v>1046.2070388745663</v>
      </c>
      <c r="H30" s="214">
        <v>510.02803887456616</v>
      </c>
      <c r="I30" s="241">
        <v>412.02003887456613</v>
      </c>
      <c r="J30" s="214">
        <v>444.32903887456615</v>
      </c>
      <c r="K30" s="243">
        <v>1086.9650388745661</v>
      </c>
      <c r="L30" s="214">
        <v>1037.7280388745662</v>
      </c>
      <c r="M30" s="241">
        <v>811.07203887456626</v>
      </c>
      <c r="N30" s="214">
        <v>419.00003887456614</v>
      </c>
      <c r="O30" s="399">
        <v>475.42303887456615</v>
      </c>
      <c r="P30" s="1229">
        <f t="shared" si="17"/>
        <v>8802.0195442439253</v>
      </c>
      <c r="Q30" s="400">
        <v>177.18045575607383</v>
      </c>
      <c r="R30" s="616">
        <v>8979.2000000000007</v>
      </c>
      <c r="S30" s="370"/>
      <c r="U30" s="1245"/>
      <c r="V30" s="1245"/>
      <c r="W30" s="1245"/>
      <c r="X30" s="1245"/>
      <c r="Y30" s="1245"/>
      <c r="Z30" s="1245"/>
      <c r="AA30" s="1245"/>
      <c r="AB30" s="1245"/>
      <c r="AC30" s="1245"/>
      <c r="AD30" s="1245"/>
      <c r="AE30" s="1245"/>
      <c r="AF30" s="1245"/>
      <c r="AG30" s="1245"/>
      <c r="AH30" s="1245"/>
    </row>
    <row r="31" spans="1:34" ht="12" customHeight="1" x14ac:dyDescent="0.25">
      <c r="A31" s="1125">
        <v>2011</v>
      </c>
      <c r="B31" s="216">
        <v>266.65683509880415</v>
      </c>
      <c r="C31" s="401">
        <v>1110.0808350988043</v>
      </c>
      <c r="D31" s="217">
        <v>227.27683509880418</v>
      </c>
      <c r="E31" s="401">
        <v>330.93283509880416</v>
      </c>
      <c r="F31" s="217">
        <v>344.76783509880414</v>
      </c>
      <c r="G31" s="401">
        <v>956.01683509880422</v>
      </c>
      <c r="H31" s="217">
        <v>471.46983509880414</v>
      </c>
      <c r="I31" s="401">
        <v>379.41883509880415</v>
      </c>
      <c r="J31" s="217">
        <v>393.45583509880413</v>
      </c>
      <c r="K31" s="244">
        <v>927.42183509880419</v>
      </c>
      <c r="L31" s="217">
        <v>945.24983509880417</v>
      </c>
      <c r="M31" s="401">
        <v>753.13683509880423</v>
      </c>
      <c r="N31" s="217">
        <v>375.92183509880414</v>
      </c>
      <c r="O31" s="402">
        <v>449.35683509880414</v>
      </c>
      <c r="P31" s="217">
        <f t="shared" si="17"/>
        <v>7931.163691383259</v>
      </c>
      <c r="Q31" s="403">
        <v>154.63630861674156</v>
      </c>
      <c r="R31" s="727">
        <v>8085.8</v>
      </c>
      <c r="S31" s="229"/>
      <c r="U31" s="1245"/>
      <c r="V31" s="1245"/>
      <c r="W31" s="1245"/>
      <c r="X31" s="1245"/>
      <c r="Y31" s="1245"/>
      <c r="Z31" s="1245"/>
      <c r="AA31" s="1245"/>
      <c r="AB31" s="1245"/>
      <c r="AC31" s="1245"/>
      <c r="AD31" s="1245"/>
      <c r="AE31" s="1245"/>
      <c r="AF31" s="1245"/>
      <c r="AG31" s="1245"/>
      <c r="AH31" s="1245"/>
    </row>
    <row r="32" spans="1:34" ht="12" customHeight="1" x14ac:dyDescent="0.25">
      <c r="A32" s="1124">
        <v>2012</v>
      </c>
      <c r="B32" s="213">
        <v>266.97294206215321</v>
      </c>
      <c r="C32" s="241">
        <v>1110.3409420621533</v>
      </c>
      <c r="D32" s="214">
        <v>231.03194206215321</v>
      </c>
      <c r="E32" s="241">
        <v>338.0239420621532</v>
      </c>
      <c r="F32" s="214">
        <v>348.58294206215317</v>
      </c>
      <c r="G32" s="241">
        <v>938.42694206215322</v>
      </c>
      <c r="H32" s="214">
        <v>462.20494206215318</v>
      </c>
      <c r="I32" s="241">
        <v>382.95294206215317</v>
      </c>
      <c r="J32" s="214">
        <v>389.33294206215317</v>
      </c>
      <c r="K32" s="243">
        <v>948.46294206215327</v>
      </c>
      <c r="L32" s="214">
        <v>985.04694206215322</v>
      </c>
      <c r="M32" s="241">
        <v>777.95894206215326</v>
      </c>
      <c r="N32" s="214">
        <v>383.4539420621532</v>
      </c>
      <c r="O32" s="399">
        <v>447.02594206215321</v>
      </c>
      <c r="P32" s="214">
        <f t="shared" si="17"/>
        <v>8009.819188870144</v>
      </c>
      <c r="Q32" s="400">
        <v>148.4058161801789</v>
      </c>
      <c r="R32" s="616">
        <v>8158.2250050503235</v>
      </c>
      <c r="S32" s="368"/>
      <c r="U32" s="1245"/>
      <c r="V32" s="1245"/>
      <c r="W32" s="1245"/>
      <c r="X32" s="1245"/>
      <c r="Y32" s="1245"/>
      <c r="Z32" s="1245"/>
      <c r="AA32" s="1245"/>
      <c r="AB32" s="1245"/>
      <c r="AC32" s="1245"/>
      <c r="AD32" s="1245"/>
      <c r="AE32" s="1245"/>
      <c r="AF32" s="1245"/>
      <c r="AG32" s="1245"/>
      <c r="AH32" s="1245"/>
    </row>
    <row r="33" spans="1:34" ht="12" customHeight="1" x14ac:dyDescent="0.25">
      <c r="A33" s="1125">
        <v>2013</v>
      </c>
      <c r="B33" s="216">
        <v>267.00997620683597</v>
      </c>
      <c r="C33" s="401">
        <v>1122.6489762068361</v>
      </c>
      <c r="D33" s="217">
        <v>223.63997620683602</v>
      </c>
      <c r="E33" s="401">
        <v>332.145976206836</v>
      </c>
      <c r="F33" s="217">
        <v>357.82997620683602</v>
      </c>
      <c r="G33" s="401">
        <v>911.33697620683608</v>
      </c>
      <c r="H33" s="217">
        <v>458.27197620683597</v>
      </c>
      <c r="I33" s="401">
        <v>357.22597620683598</v>
      </c>
      <c r="J33" s="217">
        <v>384.71397620683598</v>
      </c>
      <c r="K33" s="244">
        <v>968.41997620683605</v>
      </c>
      <c r="L33" s="217">
        <v>1026.8499762068361</v>
      </c>
      <c r="M33" s="401">
        <v>881.43897620683606</v>
      </c>
      <c r="N33" s="217">
        <v>382.48097620683598</v>
      </c>
      <c r="O33" s="402">
        <v>450.43497620683598</v>
      </c>
      <c r="P33" s="731">
        <f t="shared" si="17"/>
        <v>8124.4486668957034</v>
      </c>
      <c r="Q33" s="403">
        <v>152.64574787374585</v>
      </c>
      <c r="R33" s="727">
        <v>8277.0944147694499</v>
      </c>
      <c r="S33" s="229"/>
      <c r="U33" s="1245"/>
      <c r="V33" s="1245"/>
      <c r="W33" s="1245"/>
      <c r="X33" s="1245"/>
      <c r="Y33" s="1245"/>
      <c r="Z33" s="1245"/>
      <c r="AA33" s="1245"/>
      <c r="AB33" s="1245"/>
      <c r="AC33" s="1245"/>
      <c r="AD33" s="1245"/>
      <c r="AE33" s="1245"/>
      <c r="AF33" s="1245"/>
      <c r="AG33" s="1245"/>
      <c r="AH33" s="1245"/>
    </row>
    <row r="34" spans="1:34" ht="12" customHeight="1" x14ac:dyDescent="0.25">
      <c r="A34" s="1124">
        <v>2014</v>
      </c>
      <c r="B34" s="213">
        <v>237.60887250261194</v>
      </c>
      <c r="C34" s="241">
        <v>953.537872502612</v>
      </c>
      <c r="D34" s="214">
        <v>195.81287250261195</v>
      </c>
      <c r="E34" s="241">
        <v>295.30887250261196</v>
      </c>
      <c r="F34" s="214">
        <v>301.83087250261195</v>
      </c>
      <c r="G34" s="241">
        <v>826.92887250261197</v>
      </c>
      <c r="H34" s="214">
        <v>406.33187250261193</v>
      </c>
      <c r="I34" s="241">
        <v>314.46887250261193</v>
      </c>
      <c r="J34" s="214">
        <v>343.03387250261193</v>
      </c>
      <c r="K34" s="243">
        <v>796.96987250261191</v>
      </c>
      <c r="L34" s="214">
        <v>933.27687250261192</v>
      </c>
      <c r="M34" s="241">
        <v>785.80087250261192</v>
      </c>
      <c r="N34" s="214">
        <v>328.19187250261194</v>
      </c>
      <c r="O34" s="399">
        <v>384.00487250261193</v>
      </c>
      <c r="P34" s="214">
        <f t="shared" si="17"/>
        <v>7103.1072150365662</v>
      </c>
      <c r="Q34" s="400">
        <v>177.3125345628485</v>
      </c>
      <c r="R34" s="616">
        <v>7280.4197495994158</v>
      </c>
      <c r="S34" s="368"/>
      <c r="U34" s="1245"/>
      <c r="V34" s="1245"/>
      <c r="W34" s="1245"/>
      <c r="X34" s="1245"/>
      <c r="Y34" s="1245"/>
      <c r="Z34" s="1245"/>
      <c r="AA34" s="1245"/>
      <c r="AB34" s="1245"/>
      <c r="AC34" s="1245"/>
      <c r="AD34" s="1245"/>
      <c r="AE34" s="1245"/>
      <c r="AF34" s="1245"/>
      <c r="AG34" s="1245"/>
      <c r="AH34" s="1245"/>
    </row>
    <row r="35" spans="1:34" ht="12" customHeight="1" x14ac:dyDescent="0.25">
      <c r="A35" s="1125">
        <v>2015</v>
      </c>
      <c r="B35" s="216">
        <v>256.49098662569412</v>
      </c>
      <c r="C35" s="401">
        <v>1034.957986625694</v>
      </c>
      <c r="D35" s="217">
        <v>206.74598662569414</v>
      </c>
      <c r="E35" s="401">
        <v>303.66698662569416</v>
      </c>
      <c r="F35" s="217">
        <v>321.82698662569413</v>
      </c>
      <c r="G35" s="401">
        <v>868.28898662569406</v>
      </c>
      <c r="H35" s="217">
        <v>424.93598662569417</v>
      </c>
      <c r="I35" s="401">
        <v>353.57898662569414</v>
      </c>
      <c r="J35" s="217">
        <v>358.32698662569413</v>
      </c>
      <c r="K35" s="244">
        <v>820.34098662569409</v>
      </c>
      <c r="L35" s="217">
        <v>963.11898662569411</v>
      </c>
      <c r="M35" s="401">
        <v>860.11298662569413</v>
      </c>
      <c r="N35" s="217">
        <v>329.97098662569414</v>
      </c>
      <c r="O35" s="402">
        <v>389.24398662569416</v>
      </c>
      <c r="P35" s="217">
        <f t="shared" si="17"/>
        <v>7491.6078127597184</v>
      </c>
      <c r="Q35" s="403">
        <v>115.95682018521987</v>
      </c>
      <c r="R35" s="727">
        <v>7607.5646329449382</v>
      </c>
      <c r="S35" s="229"/>
      <c r="U35" s="1245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5"/>
      <c r="AF35" s="1245"/>
      <c r="AG35" s="1245"/>
      <c r="AH35" s="1245"/>
    </row>
    <row r="36" spans="1:34" ht="12" customHeight="1" x14ac:dyDescent="0.25">
      <c r="A36" s="1124">
        <v>2016</v>
      </c>
      <c r="B36" s="213">
        <v>274.84591988778703</v>
      </c>
      <c r="C36" s="241">
        <v>1087.0979198877869</v>
      </c>
      <c r="D36" s="214">
        <v>218.59291988778699</v>
      </c>
      <c r="E36" s="241">
        <v>325.844919887787</v>
      </c>
      <c r="F36" s="214">
        <v>340.25691988778703</v>
      </c>
      <c r="G36" s="241">
        <v>915.82291988778695</v>
      </c>
      <c r="H36" s="214">
        <v>458.87691988778704</v>
      </c>
      <c r="I36" s="241">
        <v>368.89491988778701</v>
      </c>
      <c r="J36" s="214">
        <v>379.67791988778703</v>
      </c>
      <c r="K36" s="243">
        <v>886.344919887787</v>
      </c>
      <c r="L36" s="214">
        <v>1035.4359198877869</v>
      </c>
      <c r="M36" s="241">
        <v>1098.317919887787</v>
      </c>
      <c r="N36" s="214">
        <v>348.844919887787</v>
      </c>
      <c r="O36" s="399">
        <v>420.15791988778705</v>
      </c>
      <c r="P36" s="1229">
        <f t="shared" si="17"/>
        <v>8159.0128784290182</v>
      </c>
      <c r="Q36" s="400">
        <v>96.121355104837562</v>
      </c>
      <c r="R36" s="616">
        <v>8255.1342335338559</v>
      </c>
      <c r="S36" s="368"/>
      <c r="U36" s="1245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5"/>
      <c r="AF36" s="1245"/>
      <c r="AG36" s="1245"/>
      <c r="AH36" s="1245"/>
    </row>
    <row r="37" spans="1:34" ht="12" customHeight="1" x14ac:dyDescent="0.25">
      <c r="A37" s="1124">
        <v>2017</v>
      </c>
      <c r="B37" s="213">
        <v>279.91385512014267</v>
      </c>
      <c r="C37" s="241">
        <v>1125.2696786804322</v>
      </c>
      <c r="D37" s="214">
        <v>222.10284642420908</v>
      </c>
      <c r="E37" s="241">
        <v>351.06345530495935</v>
      </c>
      <c r="F37" s="214">
        <v>349.5550017662523</v>
      </c>
      <c r="G37" s="241">
        <v>910.98990233157679</v>
      </c>
      <c r="H37" s="214">
        <v>479.90002294161627</v>
      </c>
      <c r="I37" s="241">
        <v>397.83733143096401</v>
      </c>
      <c r="J37" s="214">
        <v>392.60095842059661</v>
      </c>
      <c r="K37" s="243">
        <v>912.22504782138594</v>
      </c>
      <c r="L37" s="214">
        <v>1077.7049398817649</v>
      </c>
      <c r="M37" s="241">
        <v>1131.9939891683503</v>
      </c>
      <c r="N37" s="214">
        <v>355.36641062466811</v>
      </c>
      <c r="O37" s="399">
        <v>433.05959417613718</v>
      </c>
      <c r="P37" s="214">
        <f t="shared" si="17"/>
        <v>8419.5830340930552</v>
      </c>
      <c r="Q37" s="400">
        <v>107.89971932586282</v>
      </c>
      <c r="R37" s="616">
        <v>8527.4827534189189</v>
      </c>
      <c r="S37" s="368"/>
      <c r="U37" s="1245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5"/>
      <c r="AF37" s="1245"/>
      <c r="AG37" s="1245"/>
      <c r="AH37" s="1245"/>
    </row>
    <row r="38" spans="1:34" ht="11.1" customHeight="1" x14ac:dyDescent="0.25">
      <c r="A38" s="535"/>
      <c r="B38" s="782"/>
      <c r="C38" s="214"/>
      <c r="D38" s="214"/>
      <c r="E38" s="214"/>
      <c r="F38" s="214"/>
      <c r="G38" s="214"/>
      <c r="H38" s="214"/>
      <c r="I38" s="214"/>
      <c r="J38" s="214"/>
      <c r="K38" s="782"/>
      <c r="L38" s="214"/>
      <c r="M38" s="214"/>
      <c r="N38" s="214"/>
      <c r="O38" s="214"/>
      <c r="P38" s="214"/>
      <c r="Q38" s="214"/>
      <c r="R38" s="214"/>
      <c r="S38" s="368"/>
      <c r="U38" s="1245"/>
      <c r="V38" s="1245"/>
      <c r="W38" s="1245"/>
      <c r="X38" s="1245"/>
      <c r="Y38" s="1245"/>
      <c r="Z38" s="1245"/>
      <c r="AA38" s="1245"/>
      <c r="AB38" s="1245"/>
      <c r="AC38" s="1245"/>
      <c r="AD38" s="1245"/>
      <c r="AE38" s="1245"/>
      <c r="AF38" s="1245"/>
      <c r="AG38" s="1245"/>
      <c r="AH38" s="1245"/>
    </row>
    <row r="39" spans="1:34" ht="11.1" customHeight="1" x14ac:dyDescent="0.25">
      <c r="A39" s="535"/>
      <c r="B39" s="2229" t="s">
        <v>597</v>
      </c>
      <c r="C39" s="2230"/>
      <c r="D39" s="2230"/>
      <c r="E39" s="2230"/>
      <c r="F39" s="2230"/>
      <c r="G39" s="2230"/>
      <c r="H39" s="2230"/>
      <c r="I39" s="2230"/>
      <c r="J39" s="2230"/>
      <c r="K39" s="2230"/>
      <c r="L39" s="2230"/>
      <c r="M39" s="2230"/>
      <c r="N39" s="2230"/>
      <c r="O39" s="2230"/>
      <c r="P39" s="2230"/>
      <c r="Q39" s="2230"/>
      <c r="R39" s="2231"/>
      <c r="S39" s="368"/>
      <c r="U39" s="1245"/>
      <c r="V39" s="1245"/>
      <c r="W39" s="1245"/>
      <c r="X39" s="1245"/>
      <c r="Y39" s="1245"/>
      <c r="Z39" s="1245"/>
      <c r="AA39" s="1245"/>
      <c r="AB39" s="1245"/>
      <c r="AC39" s="1245"/>
      <c r="AD39" s="1245"/>
      <c r="AE39" s="1245"/>
      <c r="AF39" s="1245"/>
      <c r="AG39" s="1245"/>
      <c r="AH39" s="1245"/>
    </row>
    <row r="40" spans="1:34" ht="15" customHeight="1" x14ac:dyDescent="0.25">
      <c r="A40" s="535"/>
      <c r="B40" s="2229"/>
      <c r="C40" s="2230"/>
      <c r="D40" s="2230"/>
      <c r="E40" s="2230"/>
      <c r="F40" s="2230"/>
      <c r="G40" s="2230"/>
      <c r="H40" s="2230"/>
      <c r="I40" s="2230"/>
      <c r="J40" s="2230"/>
      <c r="K40" s="2230"/>
      <c r="L40" s="2230"/>
      <c r="M40" s="2230"/>
      <c r="N40" s="2230"/>
      <c r="O40" s="2230"/>
      <c r="P40" s="2230"/>
      <c r="Q40" s="2230"/>
      <c r="R40" s="2231"/>
      <c r="S40" s="19"/>
    </row>
    <row r="41" spans="1:34" ht="11.1" customHeight="1" x14ac:dyDescent="0.25">
      <c r="A41" s="535"/>
      <c r="B41" s="782"/>
      <c r="C41" s="782"/>
      <c r="D41" s="782"/>
      <c r="E41" s="782"/>
      <c r="F41" s="782"/>
      <c r="G41" s="782"/>
      <c r="H41" s="782"/>
      <c r="I41" s="782"/>
      <c r="J41" s="782"/>
      <c r="K41" s="782"/>
      <c r="L41" s="782"/>
      <c r="M41" s="782"/>
      <c r="N41" s="782"/>
      <c r="O41" s="782"/>
      <c r="P41" s="782"/>
      <c r="Q41" s="782"/>
      <c r="R41" s="782"/>
      <c r="S41" s="19"/>
    </row>
    <row r="42" spans="1:34" ht="11.1" customHeight="1" x14ac:dyDescent="0.25">
      <c r="A42" s="535"/>
      <c r="B42" s="782"/>
      <c r="C42" s="782"/>
      <c r="D42" s="782"/>
      <c r="E42" s="782"/>
      <c r="F42" s="782"/>
      <c r="G42" s="782"/>
      <c r="H42" s="782"/>
      <c r="I42" s="782"/>
      <c r="J42" s="782"/>
      <c r="K42" s="782"/>
      <c r="L42" s="782"/>
      <c r="M42" s="782"/>
      <c r="N42" s="782"/>
      <c r="O42" s="782"/>
      <c r="P42" s="782"/>
      <c r="Q42" s="782"/>
      <c r="R42" s="782"/>
      <c r="S42" s="19"/>
    </row>
    <row r="43" spans="1:34" ht="11.1" customHeight="1" x14ac:dyDescent="0.25">
      <c r="A43" s="535"/>
      <c r="B43" s="782"/>
      <c r="C43" s="782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782"/>
      <c r="O43" s="782"/>
      <c r="P43" s="782"/>
      <c r="Q43" s="782"/>
      <c r="R43" s="782"/>
      <c r="S43" s="19"/>
    </row>
    <row r="44" spans="1:34" ht="11.1" customHeight="1" x14ac:dyDescent="0.25">
      <c r="A44" s="535"/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N44" s="782"/>
      <c r="O44" s="782"/>
      <c r="P44" s="782"/>
      <c r="Q44" s="782"/>
      <c r="R44" s="782"/>
      <c r="S44" s="19"/>
    </row>
    <row r="45" spans="1:34" ht="11.1" customHeight="1" x14ac:dyDescent="0.25">
      <c r="A45" s="535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82"/>
      <c r="Q45" s="782"/>
      <c r="R45" s="782"/>
      <c r="S45" s="19"/>
    </row>
    <row r="46" spans="1:34" ht="11.1" customHeight="1" x14ac:dyDescent="0.25">
      <c r="A46" s="535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782"/>
      <c r="O46" s="782"/>
      <c r="P46" s="782"/>
      <c r="Q46" s="782"/>
      <c r="R46" s="782"/>
      <c r="S46" s="19"/>
    </row>
    <row r="47" spans="1:34" x14ac:dyDescent="0.25">
      <c r="A47" s="1248"/>
      <c r="S47" s="19"/>
    </row>
    <row r="48" spans="1:34" x14ac:dyDescent="0.25">
      <c r="A48" s="1248"/>
      <c r="S48" s="19"/>
    </row>
    <row r="49" spans="1:19" x14ac:dyDescent="0.25">
      <c r="A49" s="1248"/>
      <c r="S49" s="19"/>
    </row>
    <row r="50" spans="1:19" x14ac:dyDescent="0.25">
      <c r="A50" s="1248"/>
      <c r="S50" s="19"/>
    </row>
    <row r="51" spans="1:19" x14ac:dyDescent="0.25">
      <c r="A51" s="1248"/>
      <c r="S51" s="19"/>
    </row>
    <row r="52" spans="1:19" x14ac:dyDescent="0.25">
      <c r="A52" s="1248"/>
      <c r="S52" s="19"/>
    </row>
    <row r="53" spans="1:19" x14ac:dyDescent="0.25">
      <c r="A53" s="1248"/>
      <c r="S53" s="19"/>
    </row>
    <row r="54" spans="1:19" x14ac:dyDescent="0.25">
      <c r="A54" s="1248"/>
      <c r="S54" s="19"/>
    </row>
    <row r="55" spans="1:19" x14ac:dyDescent="0.25">
      <c r="A55" s="1248"/>
      <c r="S55" s="19"/>
    </row>
    <row r="56" spans="1:19" x14ac:dyDescent="0.25">
      <c r="A56" s="1248"/>
      <c r="S56" s="19"/>
    </row>
    <row r="57" spans="1:19" x14ac:dyDescent="0.25">
      <c r="A57" s="1248"/>
      <c r="S57" s="19"/>
    </row>
  </sheetData>
  <sortState ref="V7:AC20">
    <sortCondition ref="V7"/>
  </sortState>
  <mergeCells count="6">
    <mergeCell ref="B39:R40"/>
    <mergeCell ref="B26:R26"/>
    <mergeCell ref="A3:I3"/>
    <mergeCell ref="B4:R4"/>
    <mergeCell ref="A2:P2"/>
    <mergeCell ref="Q2:S2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>
    <oddFooter>&amp;C36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view="pageBreakPreview" zoomScaleNormal="100" zoomScaleSheetLayoutView="100" workbookViewId="0"/>
  </sheetViews>
  <sheetFormatPr defaultRowHeight="12.75" x14ac:dyDescent="0.25"/>
  <cols>
    <col min="1" max="1" width="7" style="14" customWidth="1"/>
    <col min="2" max="18" width="5.42578125" style="14" customWidth="1"/>
    <col min="19" max="19" width="1.7109375" style="14" customWidth="1"/>
    <col min="20" max="20" width="9.28515625" style="14" bestFit="1" customWidth="1"/>
    <col min="21" max="21" width="11.42578125" style="14" bestFit="1" customWidth="1"/>
    <col min="22" max="22" width="11.5703125" style="14" customWidth="1"/>
    <col min="23" max="23" width="10.85546875" style="14" bestFit="1" customWidth="1"/>
    <col min="24" max="260" width="9.140625" style="14"/>
    <col min="261" max="273" width="10.7109375" style="14" customWidth="1"/>
    <col min="274" max="516" width="9.140625" style="14"/>
    <col min="517" max="529" width="10.7109375" style="14" customWidth="1"/>
    <col min="530" max="772" width="9.140625" style="14"/>
    <col min="773" max="785" width="10.7109375" style="14" customWidth="1"/>
    <col min="786" max="1028" width="9.140625" style="14"/>
    <col min="1029" max="1041" width="10.7109375" style="14" customWidth="1"/>
    <col min="1042" max="1284" width="9.140625" style="14"/>
    <col min="1285" max="1297" width="10.7109375" style="14" customWidth="1"/>
    <col min="1298" max="1540" width="9.140625" style="14"/>
    <col min="1541" max="1553" width="10.7109375" style="14" customWidth="1"/>
    <col min="1554" max="1796" width="9.140625" style="14"/>
    <col min="1797" max="1809" width="10.7109375" style="14" customWidth="1"/>
    <col min="1810" max="2052" width="9.140625" style="14"/>
    <col min="2053" max="2065" width="10.7109375" style="14" customWidth="1"/>
    <col min="2066" max="2308" width="9.140625" style="14"/>
    <col min="2309" max="2321" width="10.7109375" style="14" customWidth="1"/>
    <col min="2322" max="2564" width="9.140625" style="14"/>
    <col min="2565" max="2577" width="10.7109375" style="14" customWidth="1"/>
    <col min="2578" max="2820" width="9.140625" style="14"/>
    <col min="2821" max="2833" width="10.7109375" style="14" customWidth="1"/>
    <col min="2834" max="3076" width="9.140625" style="14"/>
    <col min="3077" max="3089" width="10.7109375" style="14" customWidth="1"/>
    <col min="3090" max="3332" width="9.140625" style="14"/>
    <col min="3333" max="3345" width="10.7109375" style="14" customWidth="1"/>
    <col min="3346" max="3588" width="9.140625" style="14"/>
    <col min="3589" max="3601" width="10.7109375" style="14" customWidth="1"/>
    <col min="3602" max="3844" width="9.140625" style="14"/>
    <col min="3845" max="3857" width="10.7109375" style="14" customWidth="1"/>
    <col min="3858" max="4100" width="9.140625" style="14"/>
    <col min="4101" max="4113" width="10.7109375" style="14" customWidth="1"/>
    <col min="4114" max="4356" width="9.140625" style="14"/>
    <col min="4357" max="4369" width="10.7109375" style="14" customWidth="1"/>
    <col min="4370" max="4612" width="9.140625" style="14"/>
    <col min="4613" max="4625" width="10.7109375" style="14" customWidth="1"/>
    <col min="4626" max="4868" width="9.140625" style="14"/>
    <col min="4869" max="4881" width="10.7109375" style="14" customWidth="1"/>
    <col min="4882" max="5124" width="9.140625" style="14"/>
    <col min="5125" max="5137" width="10.7109375" style="14" customWidth="1"/>
    <col min="5138" max="5380" width="9.140625" style="14"/>
    <col min="5381" max="5393" width="10.7109375" style="14" customWidth="1"/>
    <col min="5394" max="5636" width="9.140625" style="14"/>
    <col min="5637" max="5649" width="10.7109375" style="14" customWidth="1"/>
    <col min="5650" max="5892" width="9.140625" style="14"/>
    <col min="5893" max="5905" width="10.7109375" style="14" customWidth="1"/>
    <col min="5906" max="6148" width="9.140625" style="14"/>
    <col min="6149" max="6161" width="10.7109375" style="14" customWidth="1"/>
    <col min="6162" max="6404" width="9.140625" style="14"/>
    <col min="6405" max="6417" width="10.7109375" style="14" customWidth="1"/>
    <col min="6418" max="6660" width="9.140625" style="14"/>
    <col min="6661" max="6673" width="10.7109375" style="14" customWidth="1"/>
    <col min="6674" max="6916" width="9.140625" style="14"/>
    <col min="6917" max="6929" width="10.7109375" style="14" customWidth="1"/>
    <col min="6930" max="7172" width="9.140625" style="14"/>
    <col min="7173" max="7185" width="10.7109375" style="14" customWidth="1"/>
    <col min="7186" max="7428" width="9.140625" style="14"/>
    <col min="7429" max="7441" width="10.7109375" style="14" customWidth="1"/>
    <col min="7442" max="7684" width="9.140625" style="14"/>
    <col min="7685" max="7697" width="10.7109375" style="14" customWidth="1"/>
    <col min="7698" max="7940" width="9.140625" style="14"/>
    <col min="7941" max="7953" width="10.7109375" style="14" customWidth="1"/>
    <col min="7954" max="8196" width="9.140625" style="14"/>
    <col min="8197" max="8209" width="10.7109375" style="14" customWidth="1"/>
    <col min="8210" max="8452" width="9.140625" style="14"/>
    <col min="8453" max="8465" width="10.7109375" style="14" customWidth="1"/>
    <col min="8466" max="8708" width="9.140625" style="14"/>
    <col min="8709" max="8721" width="10.7109375" style="14" customWidth="1"/>
    <col min="8722" max="8964" width="9.140625" style="14"/>
    <col min="8965" max="8977" width="10.7109375" style="14" customWidth="1"/>
    <col min="8978" max="9220" width="9.140625" style="14"/>
    <col min="9221" max="9233" width="10.7109375" style="14" customWidth="1"/>
    <col min="9234" max="9476" width="9.140625" style="14"/>
    <col min="9477" max="9489" width="10.7109375" style="14" customWidth="1"/>
    <col min="9490" max="9732" width="9.140625" style="14"/>
    <col min="9733" max="9745" width="10.7109375" style="14" customWidth="1"/>
    <col min="9746" max="9988" width="9.140625" style="14"/>
    <col min="9989" max="10001" width="10.7109375" style="14" customWidth="1"/>
    <col min="10002" max="10244" width="9.140625" style="14"/>
    <col min="10245" max="10257" width="10.7109375" style="14" customWidth="1"/>
    <col min="10258" max="10500" width="9.140625" style="14"/>
    <col min="10501" max="10513" width="10.7109375" style="14" customWidth="1"/>
    <col min="10514" max="10756" width="9.140625" style="14"/>
    <col min="10757" max="10769" width="10.7109375" style="14" customWidth="1"/>
    <col min="10770" max="11012" width="9.140625" style="14"/>
    <col min="11013" max="11025" width="10.7109375" style="14" customWidth="1"/>
    <col min="11026" max="11268" width="9.140625" style="14"/>
    <col min="11269" max="11281" width="10.7109375" style="14" customWidth="1"/>
    <col min="11282" max="11524" width="9.140625" style="14"/>
    <col min="11525" max="11537" width="10.7109375" style="14" customWidth="1"/>
    <col min="11538" max="11780" width="9.140625" style="14"/>
    <col min="11781" max="11793" width="10.7109375" style="14" customWidth="1"/>
    <col min="11794" max="12036" width="9.140625" style="14"/>
    <col min="12037" max="12049" width="10.7109375" style="14" customWidth="1"/>
    <col min="12050" max="12292" width="9.140625" style="14"/>
    <col min="12293" max="12305" width="10.7109375" style="14" customWidth="1"/>
    <col min="12306" max="12548" width="9.140625" style="14"/>
    <col min="12549" max="12561" width="10.7109375" style="14" customWidth="1"/>
    <col min="12562" max="12804" width="9.140625" style="14"/>
    <col min="12805" max="12817" width="10.7109375" style="14" customWidth="1"/>
    <col min="12818" max="13060" width="9.140625" style="14"/>
    <col min="13061" max="13073" width="10.7109375" style="14" customWidth="1"/>
    <col min="13074" max="13316" width="9.140625" style="14"/>
    <col min="13317" max="13329" width="10.7109375" style="14" customWidth="1"/>
    <col min="13330" max="13572" width="9.140625" style="14"/>
    <col min="13573" max="13585" width="10.7109375" style="14" customWidth="1"/>
    <col min="13586" max="13828" width="9.140625" style="14"/>
    <col min="13829" max="13841" width="10.7109375" style="14" customWidth="1"/>
    <col min="13842" max="14084" width="9.140625" style="14"/>
    <col min="14085" max="14097" width="10.7109375" style="14" customWidth="1"/>
    <col min="14098" max="14340" width="9.140625" style="14"/>
    <col min="14341" max="14353" width="10.7109375" style="14" customWidth="1"/>
    <col min="14354" max="14596" width="9.140625" style="14"/>
    <col min="14597" max="14609" width="10.7109375" style="14" customWidth="1"/>
    <col min="14610" max="14852" width="9.140625" style="14"/>
    <col min="14853" max="14865" width="10.7109375" style="14" customWidth="1"/>
    <col min="14866" max="15108" width="9.140625" style="14"/>
    <col min="15109" max="15121" width="10.7109375" style="14" customWidth="1"/>
    <col min="15122" max="15364" width="9.140625" style="14"/>
    <col min="15365" max="15377" width="10.7109375" style="14" customWidth="1"/>
    <col min="15378" max="15620" width="9.140625" style="14"/>
    <col min="15621" max="15633" width="10.7109375" style="14" customWidth="1"/>
    <col min="15634" max="15876" width="9.140625" style="14"/>
    <col min="15877" max="15889" width="10.7109375" style="14" customWidth="1"/>
    <col min="15890" max="16132" width="9.140625" style="14"/>
    <col min="16133" max="16145" width="10.7109375" style="14" customWidth="1"/>
    <col min="16146" max="16384" width="9.140625" style="14"/>
  </cols>
  <sheetData>
    <row r="1" spans="1:29" ht="13.5" customHeight="1" x14ac:dyDescent="0.25">
      <c r="S1" s="15"/>
    </row>
    <row r="2" spans="1:29" ht="20.100000000000001" customHeight="1" thickBot="1" x14ac:dyDescent="0.3">
      <c r="A2" s="1911" t="s">
        <v>592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1911"/>
      <c r="P2" s="1911"/>
      <c r="Q2" s="1964" t="s">
        <v>702</v>
      </c>
      <c r="R2" s="1964"/>
      <c r="S2" s="1964"/>
    </row>
    <row r="3" spans="1:29" ht="12" customHeight="1" x14ac:dyDescent="0.25">
      <c r="A3" s="2233"/>
      <c r="B3" s="2233"/>
      <c r="C3" s="2233"/>
      <c r="D3" s="2233"/>
      <c r="E3" s="2233"/>
      <c r="F3" s="2233"/>
      <c r="G3" s="2233"/>
      <c r="H3" s="2233"/>
      <c r="I3" s="2233"/>
      <c r="J3" s="17"/>
      <c r="K3" s="16"/>
      <c r="L3" s="16"/>
      <c r="M3" s="16"/>
      <c r="N3" s="16"/>
      <c r="O3" s="16"/>
      <c r="P3" s="16"/>
      <c r="Q3" s="16"/>
      <c r="R3" s="16"/>
    </row>
    <row r="4" spans="1:29" ht="33.75" customHeight="1" x14ac:dyDescent="0.25">
      <c r="A4" s="1186"/>
      <c r="B4" s="2237" t="s">
        <v>596</v>
      </c>
      <c r="C4" s="2237"/>
      <c r="D4" s="2237"/>
      <c r="E4" s="2237"/>
      <c r="F4" s="2237"/>
      <c r="G4" s="2237"/>
      <c r="H4" s="2237"/>
      <c r="I4" s="2237"/>
      <c r="J4" s="2237"/>
      <c r="K4" s="2237"/>
      <c r="L4" s="2237"/>
      <c r="M4" s="2237"/>
      <c r="N4" s="2237"/>
      <c r="O4" s="2237"/>
      <c r="P4" s="2237"/>
      <c r="Q4" s="2237"/>
      <c r="R4" s="2237"/>
    </row>
    <row r="5" spans="1:29" ht="72" customHeight="1" x14ac:dyDescent="0.25">
      <c r="A5" s="864" t="str">
        <f>'12'!A7</f>
        <v>období</v>
      </c>
      <c r="B5" s="1223" t="s">
        <v>355</v>
      </c>
      <c r="C5" s="1224" t="s">
        <v>356</v>
      </c>
      <c r="D5" s="1225" t="s">
        <v>357</v>
      </c>
      <c r="E5" s="1224" t="s">
        <v>433</v>
      </c>
      <c r="F5" s="1225" t="s">
        <v>358</v>
      </c>
      <c r="G5" s="1224" t="s">
        <v>359</v>
      </c>
      <c r="H5" s="1225" t="s">
        <v>360</v>
      </c>
      <c r="I5" s="1224" t="s">
        <v>361</v>
      </c>
      <c r="J5" s="1225" t="s">
        <v>362</v>
      </c>
      <c r="K5" s="1224" t="s">
        <v>589</v>
      </c>
      <c r="L5" s="1225" t="s">
        <v>364</v>
      </c>
      <c r="M5" s="1224" t="s">
        <v>365</v>
      </c>
      <c r="N5" s="1225" t="s">
        <v>366</v>
      </c>
      <c r="O5" s="1226" t="s">
        <v>367</v>
      </c>
      <c r="P5" s="1225" t="s">
        <v>368</v>
      </c>
      <c r="Q5" s="1227" t="s">
        <v>588</v>
      </c>
      <c r="R5" s="1228" t="s">
        <v>354</v>
      </c>
      <c r="S5" s="71"/>
    </row>
    <row r="6" spans="1:29" ht="12" customHeight="1" x14ac:dyDescent="0.25">
      <c r="A6" s="1184" t="str">
        <f>'12'!A8</f>
        <v>leden</v>
      </c>
      <c r="B6" s="213">
        <v>534.09950798</v>
      </c>
      <c r="C6" s="243">
        <v>2279.0190058900002</v>
      </c>
      <c r="D6" s="214">
        <v>384.06632765000012</v>
      </c>
      <c r="E6" s="241">
        <v>651.76439258999983</v>
      </c>
      <c r="F6" s="214">
        <v>657.44582524999998</v>
      </c>
      <c r="G6" s="241">
        <v>1524.1498823400002</v>
      </c>
      <c r="H6" s="214">
        <v>890.06505590000006</v>
      </c>
      <c r="I6" s="241">
        <v>707.88009655999986</v>
      </c>
      <c r="J6" s="214">
        <v>699.66456927000013</v>
      </c>
      <c r="K6" s="243">
        <v>1984.2833719689195</v>
      </c>
      <c r="L6" s="782">
        <v>1812.8165206899998</v>
      </c>
      <c r="M6" s="241">
        <v>1691.2954990000001</v>
      </c>
      <c r="N6" s="214">
        <v>663.60763579000002</v>
      </c>
      <c r="O6" s="399">
        <v>816.77861476999999</v>
      </c>
      <c r="P6" s="214">
        <f>SUM(B6:O6)</f>
        <v>15296.93630564892</v>
      </c>
      <c r="Q6" s="400">
        <v>246.12348938599999</v>
      </c>
      <c r="R6" s="616">
        <f>SUM(P6:Q6)</f>
        <v>15543.05979503492</v>
      </c>
      <c r="S6" s="367"/>
      <c r="T6" s="212"/>
      <c r="U6" s="212"/>
      <c r="V6" s="32"/>
      <c r="W6" s="32"/>
    </row>
    <row r="7" spans="1:29" ht="12" customHeight="1" x14ac:dyDescent="0.25">
      <c r="A7" s="535" t="str">
        <f>'12'!A9</f>
        <v>únor</v>
      </c>
      <c r="B7" s="213">
        <v>364.84792890000006</v>
      </c>
      <c r="C7" s="241">
        <v>1561.27077697</v>
      </c>
      <c r="D7" s="214">
        <v>277.07492996999997</v>
      </c>
      <c r="E7" s="241">
        <v>453.59836035000006</v>
      </c>
      <c r="F7" s="214">
        <v>466.31792167000015</v>
      </c>
      <c r="G7" s="241">
        <v>1138.0020628000002</v>
      </c>
      <c r="H7" s="214">
        <v>634.54446399999995</v>
      </c>
      <c r="I7" s="241">
        <v>497.49352919999995</v>
      </c>
      <c r="J7" s="214">
        <v>496.95480922000007</v>
      </c>
      <c r="K7" s="243">
        <v>1297.7766832729239</v>
      </c>
      <c r="L7" s="214">
        <v>1286.13879722</v>
      </c>
      <c r="M7" s="241">
        <v>1216.22054925</v>
      </c>
      <c r="N7" s="214">
        <v>461.16958734999997</v>
      </c>
      <c r="O7" s="399">
        <v>571.08521498000016</v>
      </c>
      <c r="P7" s="214">
        <f t="shared" ref="P7:P17" si="0">SUM(B7:O7)</f>
        <v>10722.495615152922</v>
      </c>
      <c r="Q7" s="400">
        <v>174.26514928899999</v>
      </c>
      <c r="R7" s="616">
        <f t="shared" ref="R7:R17" si="1">SUM(P7:Q7)</f>
        <v>10896.760764441922</v>
      </c>
      <c r="S7" s="368"/>
      <c r="T7" s="38"/>
      <c r="U7" s="212"/>
      <c r="V7" s="1237"/>
      <c r="W7" s="1236"/>
      <c r="X7" s="1235"/>
      <c r="Y7" s="1235"/>
      <c r="Z7" s="1235"/>
      <c r="AA7" s="1235"/>
      <c r="AB7" s="1235"/>
      <c r="AC7" s="1234"/>
    </row>
    <row r="8" spans="1:29" ht="12" customHeight="1" x14ac:dyDescent="0.25">
      <c r="A8" s="1691" t="str">
        <f>'12'!A10</f>
        <v>březen</v>
      </c>
      <c r="B8" s="216">
        <v>292.68955699960003</v>
      </c>
      <c r="C8" s="401">
        <v>1188.6259877500001</v>
      </c>
      <c r="D8" s="217">
        <v>228.05836217999996</v>
      </c>
      <c r="E8" s="401">
        <v>356.78529193000003</v>
      </c>
      <c r="F8" s="217">
        <v>371.66466040999984</v>
      </c>
      <c r="G8" s="401">
        <v>934.62769884999989</v>
      </c>
      <c r="H8" s="217">
        <v>490.43042673000002</v>
      </c>
      <c r="I8" s="401">
        <v>409.51832788000002</v>
      </c>
      <c r="J8" s="217">
        <v>411.79915990000001</v>
      </c>
      <c r="K8" s="244">
        <v>967.7654</v>
      </c>
      <c r="L8" s="217">
        <v>1024.4373693299999</v>
      </c>
      <c r="M8" s="401">
        <v>936.49673115000007</v>
      </c>
      <c r="N8" s="217">
        <v>366.75800934290004</v>
      </c>
      <c r="O8" s="402">
        <v>451.70456185</v>
      </c>
      <c r="P8" s="731">
        <f t="shared" si="0"/>
        <v>8431.361544302501</v>
      </c>
      <c r="Q8" s="403">
        <v>146.43994166699989</v>
      </c>
      <c r="R8" s="727">
        <f t="shared" si="1"/>
        <v>8577.8014859695013</v>
      </c>
      <c r="S8" s="370"/>
      <c r="T8" s="218"/>
      <c r="U8" s="212"/>
      <c r="V8" s="1237"/>
      <c r="W8" s="1236"/>
      <c r="X8" s="1235"/>
      <c r="Y8" s="1235"/>
      <c r="Z8" s="1235"/>
      <c r="AA8" s="1235"/>
      <c r="AB8" s="1235"/>
      <c r="AC8" s="1234"/>
    </row>
    <row r="9" spans="1:29" ht="12" customHeight="1" x14ac:dyDescent="0.25">
      <c r="A9" s="535" t="str">
        <f>'12'!A11</f>
        <v>duben</v>
      </c>
      <c r="B9" s="213">
        <v>249.03149114000001</v>
      </c>
      <c r="C9" s="241">
        <v>929.16940390999991</v>
      </c>
      <c r="D9" s="214">
        <v>193.64098919</v>
      </c>
      <c r="E9" s="241">
        <v>288.54986375999999</v>
      </c>
      <c r="F9" s="214">
        <v>300.14820484999996</v>
      </c>
      <c r="G9" s="241">
        <v>791.28112650000003</v>
      </c>
      <c r="H9" s="214">
        <v>397.31364119000006</v>
      </c>
      <c r="I9" s="241">
        <v>337.53921150000002</v>
      </c>
      <c r="J9" s="214">
        <v>339.41934598999995</v>
      </c>
      <c r="K9" s="243">
        <v>788.25580000000002</v>
      </c>
      <c r="L9" s="214">
        <v>890.7146529700002</v>
      </c>
      <c r="M9" s="241">
        <v>772.87943237000002</v>
      </c>
      <c r="N9" s="214">
        <v>306.09678588000003</v>
      </c>
      <c r="O9" s="399">
        <v>369.79326613000001</v>
      </c>
      <c r="P9" s="214">
        <f t="shared" si="0"/>
        <v>6953.8332153800011</v>
      </c>
      <c r="Q9" s="400">
        <v>121.15492495900001</v>
      </c>
      <c r="R9" s="616">
        <f t="shared" si="1"/>
        <v>7074.9881403390009</v>
      </c>
      <c r="S9" s="368"/>
      <c r="T9" s="38"/>
      <c r="U9" s="212"/>
      <c r="V9" s="1237"/>
      <c r="W9" s="1236"/>
      <c r="X9" s="1235"/>
      <c r="Y9" s="1235"/>
      <c r="Z9" s="1235"/>
      <c r="AA9" s="1235"/>
      <c r="AB9" s="1235"/>
      <c r="AC9" s="1234"/>
    </row>
    <row r="10" spans="1:29" ht="12" customHeight="1" x14ac:dyDescent="0.25">
      <c r="A10" s="535" t="str">
        <f>'12'!A12</f>
        <v>květen</v>
      </c>
      <c r="B10" s="213">
        <v>150.35675739999999</v>
      </c>
      <c r="C10" s="241">
        <v>505.76489961000004</v>
      </c>
      <c r="D10" s="214">
        <v>128.29244341</v>
      </c>
      <c r="E10" s="241">
        <v>183.02334489999998</v>
      </c>
      <c r="F10" s="214">
        <v>183.12546512000006</v>
      </c>
      <c r="G10" s="241">
        <v>565.90429123999991</v>
      </c>
      <c r="H10" s="214">
        <v>251.8682968600001</v>
      </c>
      <c r="I10" s="241">
        <v>224.30084222000005</v>
      </c>
      <c r="J10" s="214">
        <v>227.30384028</v>
      </c>
      <c r="K10" s="243">
        <v>417.23609999999996</v>
      </c>
      <c r="L10" s="214">
        <v>641.4776297200001</v>
      </c>
      <c r="M10" s="241">
        <v>578.81043576000013</v>
      </c>
      <c r="N10" s="214">
        <v>190.71815555999999</v>
      </c>
      <c r="O10" s="399">
        <v>223.98638850999995</v>
      </c>
      <c r="P10" s="214">
        <f t="shared" si="0"/>
        <v>4472.16889059</v>
      </c>
      <c r="Q10" s="400">
        <v>77.494190911999993</v>
      </c>
      <c r="R10" s="616">
        <f t="shared" si="1"/>
        <v>4549.6630815019998</v>
      </c>
      <c r="S10" s="368"/>
      <c r="T10" s="38"/>
      <c r="U10" s="212"/>
      <c r="V10" s="1237"/>
      <c r="W10" s="1236"/>
      <c r="X10" s="1235"/>
      <c r="Y10" s="1235"/>
      <c r="Z10" s="1235"/>
      <c r="AA10" s="1235"/>
      <c r="AB10" s="1235"/>
      <c r="AC10" s="1234"/>
    </row>
    <row r="11" spans="1:29" ht="12" customHeight="1" x14ac:dyDescent="0.25">
      <c r="A11" s="535" t="str">
        <f>'12'!A13</f>
        <v>červen</v>
      </c>
      <c r="B11" s="216">
        <v>95.357013260000002</v>
      </c>
      <c r="C11" s="401">
        <v>316.38695993999994</v>
      </c>
      <c r="D11" s="217">
        <v>94.460780060000047</v>
      </c>
      <c r="E11" s="401">
        <v>125.78235354999994</v>
      </c>
      <c r="F11" s="217">
        <v>129.65118082999996</v>
      </c>
      <c r="G11" s="401">
        <v>445.83978175999999</v>
      </c>
      <c r="H11" s="217">
        <v>167.23179795000004</v>
      </c>
      <c r="I11" s="401">
        <v>168.32226410999996</v>
      </c>
      <c r="J11" s="217">
        <v>161.10268217999999</v>
      </c>
      <c r="K11" s="244">
        <v>217.48231009000003</v>
      </c>
      <c r="L11" s="217">
        <v>511.26507047000007</v>
      </c>
      <c r="M11" s="401">
        <v>850.51715215000013</v>
      </c>
      <c r="N11" s="217">
        <v>134.34476716</v>
      </c>
      <c r="O11" s="402">
        <v>149.28213933999999</v>
      </c>
      <c r="P11" s="731">
        <f t="shared" si="0"/>
        <v>3567.0262528500002</v>
      </c>
      <c r="Q11" s="403">
        <v>79.273012892000011</v>
      </c>
      <c r="R11" s="727">
        <f t="shared" si="1"/>
        <v>3646.2992657420004</v>
      </c>
      <c r="S11" s="368"/>
      <c r="T11" s="38"/>
      <c r="U11" s="212"/>
      <c r="V11" s="1237"/>
      <c r="W11" s="1236"/>
      <c r="X11" s="1235"/>
      <c r="Y11" s="1235"/>
      <c r="Z11" s="1235"/>
      <c r="AA11" s="1235"/>
      <c r="AB11" s="1235"/>
      <c r="AC11" s="1234"/>
    </row>
    <row r="12" spans="1:29" ht="12" customHeight="1" x14ac:dyDescent="0.25">
      <c r="A12" s="535" t="str">
        <f>'12'!A14</f>
        <v>červenec</v>
      </c>
      <c r="B12" s="213">
        <v>94.521886530000003</v>
      </c>
      <c r="C12" s="241">
        <v>293.1404667700001</v>
      </c>
      <c r="D12" s="214">
        <v>103.30741757999999</v>
      </c>
      <c r="E12" s="241">
        <v>108.93161069000006</v>
      </c>
      <c r="F12" s="214">
        <v>115.04791497999997</v>
      </c>
      <c r="G12" s="241">
        <v>410.26848549000005</v>
      </c>
      <c r="H12" s="214">
        <v>165.17125552999994</v>
      </c>
      <c r="I12" s="241">
        <v>162.06410112</v>
      </c>
      <c r="J12" s="214">
        <v>143.44134945000005</v>
      </c>
      <c r="K12" s="243">
        <v>220.73098589599897</v>
      </c>
      <c r="L12" s="214">
        <v>500.65739442</v>
      </c>
      <c r="M12" s="241">
        <v>1052.7258762599999</v>
      </c>
      <c r="N12" s="214">
        <v>120.76145835000001</v>
      </c>
      <c r="O12" s="399">
        <v>140.22308921999999</v>
      </c>
      <c r="P12" s="214">
        <f t="shared" si="0"/>
        <v>3630.9932922859989</v>
      </c>
      <c r="Q12" s="400">
        <v>74.862800948</v>
      </c>
      <c r="R12" s="616">
        <f t="shared" si="1"/>
        <v>3705.8560932339988</v>
      </c>
      <c r="S12" s="368"/>
      <c r="T12" s="38"/>
      <c r="U12" s="212"/>
      <c r="V12" s="1237"/>
      <c r="W12" s="1236"/>
      <c r="X12" s="1235"/>
      <c r="Y12" s="1235"/>
      <c r="Z12" s="1235"/>
      <c r="AA12" s="1235"/>
      <c r="AB12" s="1235"/>
      <c r="AC12" s="1234"/>
    </row>
    <row r="13" spans="1:29" ht="12" customHeight="1" x14ac:dyDescent="0.25">
      <c r="A13" s="535" t="str">
        <f>'12'!A15</f>
        <v>srpen</v>
      </c>
      <c r="B13" s="213">
        <v>94.070149450000002</v>
      </c>
      <c r="C13" s="241">
        <v>304.12301468999988</v>
      </c>
      <c r="D13" s="214">
        <v>93.157972200000003</v>
      </c>
      <c r="E13" s="241">
        <v>115.87848471000001</v>
      </c>
      <c r="F13" s="214">
        <v>117.41138955999999</v>
      </c>
      <c r="G13" s="241">
        <v>371.22469669000009</v>
      </c>
      <c r="H13" s="214">
        <v>167.09615507999993</v>
      </c>
      <c r="I13" s="241">
        <v>151.56722981000004</v>
      </c>
      <c r="J13" s="214">
        <v>156.74879919</v>
      </c>
      <c r="K13" s="243">
        <v>211.2150712699999</v>
      </c>
      <c r="L13" s="214">
        <v>493.24203079999995</v>
      </c>
      <c r="M13" s="241">
        <v>832.18926853000016</v>
      </c>
      <c r="N13" s="214">
        <v>124.41477531</v>
      </c>
      <c r="O13" s="399">
        <v>148.62667082999999</v>
      </c>
      <c r="P13" s="214">
        <f t="shared" si="0"/>
        <v>3380.9657081199998</v>
      </c>
      <c r="Q13" s="400">
        <v>90.109038969000011</v>
      </c>
      <c r="R13" s="616">
        <f t="shared" si="1"/>
        <v>3471.0747470889996</v>
      </c>
      <c r="S13" s="368"/>
      <c r="T13" s="38"/>
      <c r="U13" s="212"/>
      <c r="V13" s="1237"/>
      <c r="W13" s="1236"/>
      <c r="X13" s="1235"/>
      <c r="Y13" s="1235"/>
      <c r="Z13" s="1235"/>
      <c r="AA13" s="1235"/>
      <c r="AB13" s="1235"/>
      <c r="AC13" s="1234"/>
    </row>
    <row r="14" spans="1:29" ht="12" customHeight="1" x14ac:dyDescent="0.25">
      <c r="A14" s="535" t="str">
        <f>'12'!A16</f>
        <v>září</v>
      </c>
      <c r="B14" s="216">
        <v>146.97982597000001</v>
      </c>
      <c r="C14" s="401">
        <v>506.67508899999996</v>
      </c>
      <c r="D14" s="217">
        <v>129.83106334000001</v>
      </c>
      <c r="E14" s="401">
        <v>191.36582087000002</v>
      </c>
      <c r="F14" s="217">
        <v>186.37468220000002</v>
      </c>
      <c r="G14" s="401">
        <v>557.85298922999993</v>
      </c>
      <c r="H14" s="217">
        <v>245.78841757000004</v>
      </c>
      <c r="I14" s="401">
        <v>228.82831930000003</v>
      </c>
      <c r="J14" s="217">
        <v>222.96619068999996</v>
      </c>
      <c r="K14" s="244">
        <v>405.98962031703303</v>
      </c>
      <c r="L14" s="217">
        <v>692.73885213999995</v>
      </c>
      <c r="M14" s="401">
        <v>887.97091792999981</v>
      </c>
      <c r="N14" s="217">
        <v>197.13071056999999</v>
      </c>
      <c r="O14" s="402">
        <v>219.67946405000001</v>
      </c>
      <c r="P14" s="731">
        <f t="shared" si="0"/>
        <v>4820.1719631770329</v>
      </c>
      <c r="Q14" s="403">
        <v>99.221977948000031</v>
      </c>
      <c r="R14" s="727">
        <f t="shared" si="1"/>
        <v>4919.3939411250331</v>
      </c>
      <c r="S14" s="368"/>
      <c r="T14" s="38"/>
      <c r="U14" s="212"/>
      <c r="V14" s="1237"/>
      <c r="W14" s="1236"/>
      <c r="X14" s="1235"/>
      <c r="Y14" s="1235"/>
      <c r="Z14" s="1235"/>
      <c r="AA14" s="1235"/>
      <c r="AB14" s="1235"/>
      <c r="AC14" s="1234"/>
    </row>
    <row r="15" spans="1:29" ht="12" customHeight="1" x14ac:dyDescent="0.25">
      <c r="A15" s="1184" t="str">
        <f>'12'!A17</f>
        <v>říjen</v>
      </c>
      <c r="B15" s="213">
        <v>221.91245522450001</v>
      </c>
      <c r="C15" s="241">
        <v>920.5071892599999</v>
      </c>
      <c r="D15" s="214">
        <v>179.72375355</v>
      </c>
      <c r="E15" s="241">
        <v>302.81713258999997</v>
      </c>
      <c r="F15" s="214">
        <v>272.55803770000006</v>
      </c>
      <c r="G15" s="241">
        <v>765.50566319000018</v>
      </c>
      <c r="H15" s="214">
        <v>409.38037217999999</v>
      </c>
      <c r="I15" s="241">
        <v>326.42787226999997</v>
      </c>
      <c r="J15" s="214">
        <v>320.25261681000006</v>
      </c>
      <c r="K15" s="243">
        <v>680.65938448501936</v>
      </c>
      <c r="L15" s="214">
        <v>916.95811584</v>
      </c>
      <c r="M15" s="241">
        <v>906.80037844999993</v>
      </c>
      <c r="N15" s="214">
        <v>291.13312932000008</v>
      </c>
      <c r="O15" s="399">
        <v>343.79866931000004</v>
      </c>
      <c r="P15" s="214">
        <f t="shared" si="0"/>
        <v>6858.4347701795195</v>
      </c>
      <c r="Q15" s="400">
        <v>145.95978654280003</v>
      </c>
      <c r="R15" s="616">
        <f t="shared" si="1"/>
        <v>7004.39455672232</v>
      </c>
      <c r="S15" s="368"/>
      <c r="T15" s="38"/>
      <c r="U15" s="212"/>
      <c r="V15" s="1237"/>
      <c r="W15" s="1236"/>
      <c r="X15" s="1235"/>
      <c r="Y15" s="1235"/>
      <c r="Z15" s="1235"/>
      <c r="AA15" s="1235"/>
      <c r="AB15" s="1235"/>
      <c r="AC15" s="1234"/>
    </row>
    <row r="16" spans="1:29" ht="12" customHeight="1" x14ac:dyDescent="0.25">
      <c r="A16" s="535" t="str">
        <f>'12'!A18</f>
        <v>listopad</v>
      </c>
      <c r="B16" s="213">
        <v>342.94796308000002</v>
      </c>
      <c r="C16" s="241">
        <v>1414.6373988500004</v>
      </c>
      <c r="D16" s="214">
        <v>253.59920959999999</v>
      </c>
      <c r="E16" s="241">
        <v>437.20040701000005</v>
      </c>
      <c r="F16" s="214">
        <v>416.09239826999982</v>
      </c>
      <c r="G16" s="241">
        <v>1016.78396025</v>
      </c>
      <c r="H16" s="214">
        <v>583.06897780999986</v>
      </c>
      <c r="I16" s="241">
        <v>468.53450731000009</v>
      </c>
      <c r="J16" s="214">
        <v>459.67477874999992</v>
      </c>
      <c r="K16" s="243">
        <v>1120.2838324302209</v>
      </c>
      <c r="L16" s="214">
        <v>1259.0330315400001</v>
      </c>
      <c r="M16" s="241">
        <v>1212.9983664400002</v>
      </c>
      <c r="N16" s="214">
        <v>418.45278557</v>
      </c>
      <c r="O16" s="399">
        <v>515.85837165999999</v>
      </c>
      <c r="P16" s="214">
        <f t="shared" si="0"/>
        <v>9919.1659885702211</v>
      </c>
      <c r="Q16" s="400">
        <v>175.98584779000001</v>
      </c>
      <c r="R16" s="616">
        <f t="shared" si="1"/>
        <v>10095.151836360221</v>
      </c>
      <c r="S16" s="368"/>
      <c r="T16" s="38"/>
      <c r="U16" s="212"/>
      <c r="V16" s="1237"/>
      <c r="W16" s="1236"/>
      <c r="X16" s="1235"/>
      <c r="Y16" s="1235"/>
      <c r="Z16" s="1235"/>
      <c r="AA16" s="1235"/>
      <c r="AB16" s="1235"/>
      <c r="AC16" s="1234"/>
    </row>
    <row r="17" spans="1:34" ht="12" customHeight="1" x14ac:dyDescent="0.25">
      <c r="A17" s="1185" t="str">
        <f>'12'!A19</f>
        <v>prosinec</v>
      </c>
      <c r="B17" s="216">
        <v>401.27190436000006</v>
      </c>
      <c r="C17" s="401">
        <v>1790.9773373000005</v>
      </c>
      <c r="D17" s="217">
        <v>305.45715902000001</v>
      </c>
      <c r="E17" s="401">
        <v>531.31485292000002</v>
      </c>
      <c r="F17" s="217">
        <v>515.19079510999995</v>
      </c>
      <c r="G17" s="401">
        <v>1199.68111709</v>
      </c>
      <c r="H17" s="217">
        <v>720.17367472000001</v>
      </c>
      <c r="I17" s="401">
        <v>563.90017982000006</v>
      </c>
      <c r="J17" s="217">
        <v>551.1666720999998</v>
      </c>
      <c r="K17" s="244">
        <v>1409.3470071098839</v>
      </c>
      <c r="L17" s="217">
        <v>1473.3636774700003</v>
      </c>
      <c r="M17" s="401">
        <v>1138.6801964099998</v>
      </c>
      <c r="N17" s="217">
        <v>518.49263183000005</v>
      </c>
      <c r="O17" s="402">
        <v>671.42698485999995</v>
      </c>
      <c r="P17" s="731">
        <f t="shared" si="0"/>
        <v>11790.444190119884</v>
      </c>
      <c r="Q17" s="403">
        <v>-278.66617069999978</v>
      </c>
      <c r="R17" s="727">
        <f t="shared" si="1"/>
        <v>11511.778019419884</v>
      </c>
      <c r="S17" s="229"/>
      <c r="T17" s="38"/>
      <c r="U17" s="212"/>
      <c r="V17" s="1237"/>
      <c r="W17" s="1236"/>
      <c r="X17" s="1235"/>
      <c r="Y17" s="1235"/>
      <c r="Z17" s="1235"/>
      <c r="AA17" s="1235"/>
      <c r="AB17" s="1235"/>
      <c r="AC17" s="1234"/>
    </row>
    <row r="18" spans="1:34" ht="12" customHeight="1" x14ac:dyDescent="0.25">
      <c r="A18" s="1184" t="str">
        <f>'12'!A20</f>
        <v>I. čtvrtletí</v>
      </c>
      <c r="B18" s="213">
        <f>SUM(B6:B8)</f>
        <v>1191.6369938796001</v>
      </c>
      <c r="C18" s="243">
        <f>SUM(C6:C8)</f>
        <v>5028.9157706100004</v>
      </c>
      <c r="D18" s="782">
        <f t="shared" ref="D18:J18" si="2">SUM(D6:D8)</f>
        <v>889.19961979999994</v>
      </c>
      <c r="E18" s="243">
        <f t="shared" si="2"/>
        <v>1462.1480448699999</v>
      </c>
      <c r="F18" s="782">
        <f t="shared" si="2"/>
        <v>1495.42840733</v>
      </c>
      <c r="G18" s="243">
        <f t="shared" si="2"/>
        <v>3596.7796439900003</v>
      </c>
      <c r="H18" s="782">
        <f t="shared" si="2"/>
        <v>2015.03994663</v>
      </c>
      <c r="I18" s="243">
        <f t="shared" si="2"/>
        <v>1614.8919536399999</v>
      </c>
      <c r="J18" s="782">
        <f t="shared" si="2"/>
        <v>1608.4185383900001</v>
      </c>
      <c r="K18" s="243">
        <f>SUM(K6:K8)</f>
        <v>4249.8254552418439</v>
      </c>
      <c r="L18" s="782">
        <f t="shared" ref="L18:R18" si="3">SUM(L6:L8)</f>
        <v>4123.3926872399998</v>
      </c>
      <c r="M18" s="243">
        <f t="shared" si="3"/>
        <v>3844.0127794</v>
      </c>
      <c r="N18" s="782">
        <f t="shared" si="3"/>
        <v>1491.5352324829</v>
      </c>
      <c r="O18" s="406">
        <f t="shared" si="3"/>
        <v>1839.5683916000003</v>
      </c>
      <c r="P18" s="782">
        <f t="shared" si="3"/>
        <v>34450.793465104347</v>
      </c>
      <c r="Q18" s="404">
        <f t="shared" si="3"/>
        <v>566.8285803419999</v>
      </c>
      <c r="R18" s="728">
        <f t="shared" si="3"/>
        <v>35017.622045446347</v>
      </c>
      <c r="S18" s="19"/>
      <c r="U18" s="1184"/>
      <c r="V18" s="1237"/>
      <c r="W18" s="1236"/>
      <c r="X18" s="1235"/>
      <c r="Y18" s="1235"/>
      <c r="Z18" s="1235"/>
      <c r="AA18" s="1235"/>
      <c r="AB18" s="1235"/>
      <c r="AC18" s="1234"/>
    </row>
    <row r="19" spans="1:34" ht="12" customHeight="1" x14ac:dyDescent="0.25">
      <c r="A19" s="535" t="str">
        <f>'12'!A21</f>
        <v>II. čtvrtletí</v>
      </c>
      <c r="B19" s="213">
        <f>SUM(B9:B11)</f>
        <v>494.74526179999998</v>
      </c>
      <c r="C19" s="243">
        <f>SUM(C9:C11)</f>
        <v>1751.32126346</v>
      </c>
      <c r="D19" s="782">
        <f t="shared" ref="D19:J19" si="4">SUM(D9:D11)</f>
        <v>416.39421266000005</v>
      </c>
      <c r="E19" s="243">
        <f t="shared" si="4"/>
        <v>597.3555622099999</v>
      </c>
      <c r="F19" s="782">
        <f t="shared" si="4"/>
        <v>612.92485079999994</v>
      </c>
      <c r="G19" s="243">
        <f t="shared" si="4"/>
        <v>1803.0251995000001</v>
      </c>
      <c r="H19" s="782">
        <f t="shared" si="4"/>
        <v>816.4137360000002</v>
      </c>
      <c r="I19" s="243">
        <f t="shared" si="4"/>
        <v>730.16231783000001</v>
      </c>
      <c r="J19" s="782">
        <f t="shared" si="4"/>
        <v>727.82586844999992</v>
      </c>
      <c r="K19" s="243">
        <f>SUM(K9:K11)</f>
        <v>1422.97421009</v>
      </c>
      <c r="L19" s="782">
        <f t="shared" ref="L19:R19" si="5">SUM(L9:L11)</f>
        <v>2043.4573531600004</v>
      </c>
      <c r="M19" s="243">
        <f t="shared" si="5"/>
        <v>2202.2070202800005</v>
      </c>
      <c r="N19" s="782">
        <f t="shared" si="5"/>
        <v>631.15970859999993</v>
      </c>
      <c r="O19" s="406">
        <f t="shared" si="5"/>
        <v>743.06179397999995</v>
      </c>
      <c r="P19" s="782">
        <f t="shared" si="5"/>
        <v>14993.028358820002</v>
      </c>
      <c r="Q19" s="404">
        <f t="shared" si="5"/>
        <v>277.92212876299999</v>
      </c>
      <c r="R19" s="728">
        <f t="shared" si="5"/>
        <v>15270.950487583001</v>
      </c>
      <c r="S19" s="19"/>
      <c r="U19" s="1184"/>
      <c r="V19" s="1237"/>
      <c r="W19" s="1236"/>
      <c r="X19" s="1235"/>
      <c r="Y19" s="1235"/>
      <c r="Z19" s="1235"/>
      <c r="AA19" s="1235"/>
      <c r="AB19" s="1235"/>
      <c r="AC19" s="1234"/>
    </row>
    <row r="20" spans="1:34" ht="12" customHeight="1" x14ac:dyDescent="0.25">
      <c r="A20" s="535" t="str">
        <f>'12'!A22</f>
        <v>III. čtvrtletí</v>
      </c>
      <c r="B20" s="213">
        <f>SUM(B12:B14)</f>
        <v>335.57186194999997</v>
      </c>
      <c r="C20" s="243">
        <f>SUM(C12:C14)</f>
        <v>1103.9385704599999</v>
      </c>
      <c r="D20" s="782">
        <f t="shared" ref="D20:J20" si="6">SUM(D12:D14)</f>
        <v>326.29645312000002</v>
      </c>
      <c r="E20" s="243">
        <f t="shared" si="6"/>
        <v>416.17591627000013</v>
      </c>
      <c r="F20" s="782">
        <f t="shared" si="6"/>
        <v>418.83398674</v>
      </c>
      <c r="G20" s="243">
        <f t="shared" si="6"/>
        <v>1339.3461714099999</v>
      </c>
      <c r="H20" s="782">
        <f t="shared" si="6"/>
        <v>578.05582817999993</v>
      </c>
      <c r="I20" s="243">
        <f t="shared" si="6"/>
        <v>542.45965023000008</v>
      </c>
      <c r="J20" s="782">
        <f t="shared" si="6"/>
        <v>523.15633933000004</v>
      </c>
      <c r="K20" s="243">
        <f>SUM(K12:K14)</f>
        <v>837.9356774830319</v>
      </c>
      <c r="L20" s="782">
        <f t="shared" ref="L20:R20" si="7">SUM(L12:L14)</f>
        <v>1686.6382773599998</v>
      </c>
      <c r="M20" s="243">
        <f t="shared" si="7"/>
        <v>2772.8860627200002</v>
      </c>
      <c r="N20" s="782">
        <f t="shared" si="7"/>
        <v>442.30694423</v>
      </c>
      <c r="O20" s="406">
        <f t="shared" si="7"/>
        <v>508.52922409999996</v>
      </c>
      <c r="P20" s="782">
        <f t="shared" si="7"/>
        <v>11832.130963583033</v>
      </c>
      <c r="Q20" s="404">
        <f t="shared" si="7"/>
        <v>264.19381786500003</v>
      </c>
      <c r="R20" s="728">
        <f t="shared" si="7"/>
        <v>12096.324781448031</v>
      </c>
      <c r="S20" s="19"/>
      <c r="V20" s="1238"/>
      <c r="W20" s="1235"/>
      <c r="X20" s="1235"/>
      <c r="Y20" s="1235"/>
      <c r="Z20" s="1235"/>
      <c r="AA20" s="1235"/>
      <c r="AB20" s="1235"/>
      <c r="AC20" s="1234"/>
    </row>
    <row r="21" spans="1:34" ht="12" customHeight="1" x14ac:dyDescent="0.25">
      <c r="A21" s="1185" t="str">
        <f>'12'!A23</f>
        <v>IV. čtvrtletí</v>
      </c>
      <c r="B21" s="216">
        <f>SUM(B15:B17)</f>
        <v>966.13232266450018</v>
      </c>
      <c r="C21" s="244">
        <f>SUM(C15:C17)</f>
        <v>4126.1219254100006</v>
      </c>
      <c r="D21" s="226">
        <f t="shared" ref="D21:J21" si="8">SUM(D15:D17)</f>
        <v>738.78012216999991</v>
      </c>
      <c r="E21" s="244">
        <f t="shared" si="8"/>
        <v>1271.33239252</v>
      </c>
      <c r="F21" s="226">
        <f t="shared" si="8"/>
        <v>1203.8412310799999</v>
      </c>
      <c r="G21" s="244">
        <f t="shared" si="8"/>
        <v>2981.9707405300001</v>
      </c>
      <c r="H21" s="226">
        <f t="shared" si="8"/>
        <v>1712.6230247099998</v>
      </c>
      <c r="I21" s="244">
        <f t="shared" si="8"/>
        <v>1358.8625594</v>
      </c>
      <c r="J21" s="226">
        <f t="shared" si="8"/>
        <v>1331.0940676599998</v>
      </c>
      <c r="K21" s="244">
        <f>SUM(K15:K17)</f>
        <v>3210.2902240251242</v>
      </c>
      <c r="L21" s="226">
        <f t="shared" ref="L21:R21" si="9">SUM(L15:L17)</f>
        <v>3649.3548248500006</v>
      </c>
      <c r="M21" s="244">
        <f t="shared" si="9"/>
        <v>3258.4789412999999</v>
      </c>
      <c r="N21" s="226">
        <f t="shared" si="9"/>
        <v>1228.0785467200003</v>
      </c>
      <c r="O21" s="432">
        <f t="shared" si="9"/>
        <v>1531.08402583</v>
      </c>
      <c r="P21" s="226">
        <f t="shared" si="9"/>
        <v>28568.044948869625</v>
      </c>
      <c r="Q21" s="405">
        <f t="shared" si="9"/>
        <v>43.279463632800287</v>
      </c>
      <c r="R21" s="729">
        <f t="shared" si="9"/>
        <v>28611.324412502428</v>
      </c>
      <c r="S21" s="71"/>
    </row>
    <row r="22" spans="1:34" ht="12" customHeight="1" x14ac:dyDescent="0.25">
      <c r="A22" s="541" t="str">
        <f>'12'!A24</f>
        <v>I. pololetí</v>
      </c>
      <c r="B22" s="213">
        <f>SUM(B6:B11)</f>
        <v>1686.3822556796001</v>
      </c>
      <c r="C22" s="243">
        <f>SUM(C6:C11)</f>
        <v>6780.2370340699999</v>
      </c>
      <c r="D22" s="782">
        <f t="shared" ref="D22:J22" si="10">SUM(D6:D11)</f>
        <v>1305.5938324600002</v>
      </c>
      <c r="E22" s="243">
        <f t="shared" si="10"/>
        <v>2059.5036070799997</v>
      </c>
      <c r="F22" s="782">
        <f t="shared" si="10"/>
        <v>2108.3532581300001</v>
      </c>
      <c r="G22" s="243">
        <f t="shared" si="10"/>
        <v>5399.8048434900002</v>
      </c>
      <c r="H22" s="782">
        <f t="shared" si="10"/>
        <v>2831.45368263</v>
      </c>
      <c r="I22" s="243">
        <f t="shared" si="10"/>
        <v>2345.05427147</v>
      </c>
      <c r="J22" s="782">
        <f t="shared" si="10"/>
        <v>2336.24440684</v>
      </c>
      <c r="K22" s="243">
        <f>SUM(K6:K11)</f>
        <v>5672.7996653318442</v>
      </c>
      <c r="L22" s="782">
        <f t="shared" ref="L22:R22" si="11">SUM(L6:L11)</f>
        <v>6166.8500403999997</v>
      </c>
      <c r="M22" s="243">
        <f t="shared" si="11"/>
        <v>6046.2197996800005</v>
      </c>
      <c r="N22" s="782">
        <f t="shared" si="11"/>
        <v>2122.6949410829002</v>
      </c>
      <c r="O22" s="406">
        <f t="shared" si="11"/>
        <v>2582.6301855800002</v>
      </c>
      <c r="P22" s="782">
        <f t="shared" si="11"/>
        <v>49443.821823924351</v>
      </c>
      <c r="Q22" s="404">
        <f t="shared" si="11"/>
        <v>844.75070910499994</v>
      </c>
      <c r="R22" s="728">
        <f t="shared" si="11"/>
        <v>50288.572533029357</v>
      </c>
      <c r="S22" s="19"/>
    </row>
    <row r="23" spans="1:34" ht="12" customHeight="1" thickBot="1" x14ac:dyDescent="0.3">
      <c r="A23" s="623" t="str">
        <f>'12'!A25</f>
        <v>II. pololetí</v>
      </c>
      <c r="B23" s="624">
        <f>SUM(B12:B17)</f>
        <v>1301.7041846145</v>
      </c>
      <c r="C23" s="396">
        <f>SUM(C12:C17)</f>
        <v>5230.0604958700005</v>
      </c>
      <c r="D23" s="397">
        <f t="shared" ref="D23:J23" si="12">SUM(D12:D17)</f>
        <v>1065.0765752899999</v>
      </c>
      <c r="E23" s="396">
        <f t="shared" si="12"/>
        <v>1687.50830879</v>
      </c>
      <c r="F23" s="397">
        <f t="shared" si="12"/>
        <v>1622.6752178199999</v>
      </c>
      <c r="G23" s="396">
        <f t="shared" si="12"/>
        <v>4321.31691194</v>
      </c>
      <c r="H23" s="397">
        <f t="shared" si="12"/>
        <v>2290.6788528899997</v>
      </c>
      <c r="I23" s="396">
        <f t="shared" si="12"/>
        <v>1901.3222096300001</v>
      </c>
      <c r="J23" s="397">
        <f t="shared" si="12"/>
        <v>1854.2504069899996</v>
      </c>
      <c r="K23" s="396">
        <f>SUM(K12:K17)</f>
        <v>4048.2259015081554</v>
      </c>
      <c r="L23" s="397">
        <f t="shared" ref="L23:R23" si="13">SUM(L12:L17)</f>
        <v>5335.9931022100009</v>
      </c>
      <c r="M23" s="396">
        <f t="shared" si="13"/>
        <v>6031.3650040199991</v>
      </c>
      <c r="N23" s="397">
        <f t="shared" si="13"/>
        <v>1670.3854909500001</v>
      </c>
      <c r="O23" s="625">
        <f t="shared" si="13"/>
        <v>2039.6132499299999</v>
      </c>
      <c r="P23" s="397">
        <f t="shared" si="13"/>
        <v>40400.175912452658</v>
      </c>
      <c r="Q23" s="626">
        <f t="shared" si="13"/>
        <v>307.47328149780031</v>
      </c>
      <c r="R23" s="730">
        <f t="shared" si="13"/>
        <v>40707.649193950456</v>
      </c>
      <c r="S23" s="627"/>
    </row>
    <row r="24" spans="1:34" ht="12" customHeight="1" thickTop="1" x14ac:dyDescent="0.25">
      <c r="A24" s="1184" t="str">
        <f>'12'!A26</f>
        <v>rok</v>
      </c>
      <c r="B24" s="213">
        <f>SUM(B6:B17)</f>
        <v>2988.0864402941002</v>
      </c>
      <c r="C24" s="243">
        <f>SUM(C6:C17)</f>
        <v>12010.29752994</v>
      </c>
      <c r="D24" s="782">
        <f t="shared" ref="D24:J24" si="14">SUM(D6:D17)</f>
        <v>2370.6704077500003</v>
      </c>
      <c r="E24" s="243">
        <f t="shared" si="14"/>
        <v>3747.0119158699999</v>
      </c>
      <c r="F24" s="782">
        <f t="shared" si="14"/>
        <v>3731.0284759499991</v>
      </c>
      <c r="G24" s="243">
        <f t="shared" si="14"/>
        <v>9721.1217554300019</v>
      </c>
      <c r="H24" s="782">
        <f t="shared" si="14"/>
        <v>5122.1325355199997</v>
      </c>
      <c r="I24" s="243">
        <f t="shared" si="14"/>
        <v>4246.3764811000001</v>
      </c>
      <c r="J24" s="782">
        <f t="shared" si="14"/>
        <v>4190.4948138300006</v>
      </c>
      <c r="K24" s="243">
        <f>SUM(K6:K17)</f>
        <v>9721.0255668399986</v>
      </c>
      <c r="L24" s="782">
        <f t="shared" ref="L24:R24" si="15">SUM(L6:L17)</f>
        <v>11502.843142610001</v>
      </c>
      <c r="M24" s="243">
        <f t="shared" si="15"/>
        <v>12077.5848037</v>
      </c>
      <c r="N24" s="782">
        <f t="shared" si="15"/>
        <v>3793.0804320328998</v>
      </c>
      <c r="O24" s="406">
        <f t="shared" si="15"/>
        <v>4622.2434355100004</v>
      </c>
      <c r="P24" s="782">
        <f t="shared" si="15"/>
        <v>89843.997736377001</v>
      </c>
      <c r="Q24" s="404">
        <f t="shared" si="15"/>
        <v>1152.2239906028001</v>
      </c>
      <c r="R24" s="728">
        <f t="shared" si="15"/>
        <v>90996.221726979813</v>
      </c>
      <c r="S24" s="19"/>
    </row>
    <row r="25" spans="1:34" ht="11.1" customHeight="1" x14ac:dyDescent="0.25"/>
    <row r="26" spans="1:34" ht="27.75" customHeight="1" x14ac:dyDescent="0.25">
      <c r="B26" s="2237" t="s">
        <v>595</v>
      </c>
      <c r="C26" s="2237"/>
      <c r="D26" s="2237"/>
      <c r="E26" s="2237"/>
      <c r="F26" s="2237"/>
      <c r="G26" s="2237"/>
      <c r="H26" s="2237"/>
      <c r="I26" s="2237"/>
      <c r="J26" s="2237"/>
      <c r="K26" s="2237"/>
      <c r="L26" s="2237"/>
      <c r="M26" s="2237"/>
      <c r="N26" s="2237"/>
      <c r="O26" s="2237"/>
      <c r="P26" s="2237"/>
      <c r="Q26" s="2237"/>
      <c r="R26" s="2237"/>
    </row>
    <row r="27" spans="1:34" ht="3.75" customHeight="1" x14ac:dyDescent="0.25">
      <c r="B27" s="437" t="str">
        <f>B5</f>
        <v xml:space="preserve"> Jihočeský</v>
      </c>
      <c r="C27" s="437" t="str">
        <f t="shared" ref="C27:O27" si="16">C5</f>
        <v xml:space="preserve"> Jihomoravský</v>
      </c>
      <c r="D27" s="437" t="str">
        <f t="shared" si="16"/>
        <v xml:space="preserve"> Karlovarský</v>
      </c>
      <c r="E27" s="437" t="str">
        <f t="shared" si="16"/>
        <v xml:space="preserve"> Královéhradecký</v>
      </c>
      <c r="F27" s="437" t="str">
        <f t="shared" si="16"/>
        <v xml:space="preserve"> Liberecký</v>
      </c>
      <c r="G27" s="437" t="str">
        <f t="shared" si="16"/>
        <v xml:space="preserve"> Moravskoslezský</v>
      </c>
      <c r="H27" s="437" t="str">
        <f t="shared" si="16"/>
        <v xml:space="preserve"> Olomoucký</v>
      </c>
      <c r="I27" s="437" t="str">
        <f t="shared" si="16"/>
        <v xml:space="preserve"> Pardubický</v>
      </c>
      <c r="J27" s="437" t="str">
        <f t="shared" si="16"/>
        <v xml:space="preserve"> Plzeňský</v>
      </c>
      <c r="K27" s="437" t="str">
        <f t="shared" si="16"/>
        <v xml:space="preserve"> Hlavní město Praha</v>
      </c>
      <c r="L27" s="437" t="str">
        <f t="shared" si="16"/>
        <v xml:space="preserve"> Středočeský</v>
      </c>
      <c r="M27" s="437" t="str">
        <f t="shared" si="16"/>
        <v xml:space="preserve"> Ústecký</v>
      </c>
      <c r="N27" s="437" t="str">
        <f t="shared" si="16"/>
        <v xml:space="preserve"> Vysočina</v>
      </c>
      <c r="O27" s="437" t="str">
        <f t="shared" si="16"/>
        <v xml:space="preserve"> Zlínský</v>
      </c>
    </row>
    <row r="28" spans="1:34" ht="12" customHeight="1" x14ac:dyDescent="0.25">
      <c r="A28" s="1184">
        <v>2008</v>
      </c>
      <c r="B28" s="213">
        <v>3485.5727089999996</v>
      </c>
      <c r="C28" s="243">
        <v>12739.986358</v>
      </c>
      <c r="D28" s="214">
        <v>2629.9941042738474</v>
      </c>
      <c r="E28" s="241">
        <v>3832.2357609997634</v>
      </c>
      <c r="F28" s="214">
        <v>3612.1333670057079</v>
      </c>
      <c r="G28" s="241">
        <v>10067.662511959999</v>
      </c>
      <c r="H28" s="214">
        <v>5681.91701749</v>
      </c>
      <c r="I28" s="241">
        <v>4032.206914560682</v>
      </c>
      <c r="J28" s="214">
        <v>4511.492851297181</v>
      </c>
      <c r="K28" s="243">
        <v>10648.827924000001</v>
      </c>
      <c r="L28" s="782">
        <v>10403.675297024363</v>
      </c>
      <c r="M28" s="241">
        <v>9038.4543000000012</v>
      </c>
      <c r="N28" s="214">
        <v>4190.8083606193904</v>
      </c>
      <c r="O28" s="399">
        <v>4897.36295281</v>
      </c>
      <c r="P28" s="214">
        <f>SUM(B28:O28)</f>
        <v>89772.330429040929</v>
      </c>
      <c r="Q28" s="400">
        <v>1900.7695709590614</v>
      </c>
      <c r="R28" s="616">
        <v>91673.1</v>
      </c>
      <c r="S28" s="367"/>
      <c r="U28" s="1245"/>
      <c r="V28" s="1245"/>
      <c r="W28" s="1245"/>
      <c r="X28" s="1245"/>
      <c r="Y28" s="1245"/>
      <c r="Z28" s="1245"/>
      <c r="AA28" s="1245"/>
      <c r="AB28" s="1245"/>
      <c r="AC28" s="1245"/>
      <c r="AD28" s="1245"/>
      <c r="AE28" s="1245"/>
      <c r="AF28" s="1245"/>
      <c r="AG28" s="1245"/>
      <c r="AH28" s="1245"/>
    </row>
    <row r="29" spans="1:34" ht="12" customHeight="1" x14ac:dyDescent="0.25">
      <c r="A29" s="1185">
        <v>2009</v>
      </c>
      <c r="B29" s="216">
        <v>3200.4357776910001</v>
      </c>
      <c r="C29" s="401">
        <v>12338.139410956001</v>
      </c>
      <c r="D29" s="217">
        <v>2379.8104254462646</v>
      </c>
      <c r="E29" s="401">
        <v>3592.0106516531509</v>
      </c>
      <c r="F29" s="217">
        <v>3141.8974195183509</v>
      </c>
      <c r="G29" s="401">
        <v>9818.1985910540006</v>
      </c>
      <c r="H29" s="217">
        <v>4922.5742024299998</v>
      </c>
      <c r="I29" s="401">
        <v>3831.1300726238674</v>
      </c>
      <c r="J29" s="217">
        <v>4061.0106390810256</v>
      </c>
      <c r="K29" s="244">
        <v>10392.810165999999</v>
      </c>
      <c r="L29" s="217">
        <v>9767.2498385773742</v>
      </c>
      <c r="M29" s="401">
        <v>7973.5002000000013</v>
      </c>
      <c r="N29" s="217">
        <v>3971.8316351701101</v>
      </c>
      <c r="O29" s="402">
        <v>4534.0214097119997</v>
      </c>
      <c r="P29" s="217">
        <f t="shared" ref="P29:P37" si="17">SUM(B29:O29)</f>
        <v>83924.620439913153</v>
      </c>
      <c r="Q29" s="403">
        <v>2291.5795600868314</v>
      </c>
      <c r="R29" s="727">
        <v>86216.2</v>
      </c>
      <c r="S29" s="229"/>
      <c r="U29" s="1245"/>
      <c r="V29" s="1245"/>
      <c r="W29" s="1245"/>
      <c r="X29" s="1245"/>
      <c r="Y29" s="1245"/>
      <c r="Z29" s="1245"/>
      <c r="AA29" s="1245"/>
      <c r="AB29" s="1245"/>
      <c r="AC29" s="1245"/>
      <c r="AD29" s="1245"/>
      <c r="AE29" s="1245"/>
      <c r="AF29" s="1245"/>
      <c r="AG29" s="1245"/>
      <c r="AH29" s="1245"/>
    </row>
    <row r="30" spans="1:34" ht="12" customHeight="1" x14ac:dyDescent="0.25">
      <c r="A30" s="1184">
        <v>2010</v>
      </c>
      <c r="B30" s="213">
        <v>3292.6368374199678</v>
      </c>
      <c r="C30" s="241">
        <v>13255.404837419968</v>
      </c>
      <c r="D30" s="214">
        <v>2677.3888374199678</v>
      </c>
      <c r="E30" s="241">
        <v>3846.7638374199678</v>
      </c>
      <c r="F30" s="214">
        <v>4054.7478374199677</v>
      </c>
      <c r="G30" s="241">
        <v>11106.909837419968</v>
      </c>
      <c r="H30" s="214">
        <v>5414.8668374199669</v>
      </c>
      <c r="I30" s="241">
        <v>4365.0638374199671</v>
      </c>
      <c r="J30" s="214">
        <v>4698.6408374199673</v>
      </c>
      <c r="K30" s="243">
        <v>11502.141837419967</v>
      </c>
      <c r="L30" s="214">
        <v>10973.640837419967</v>
      </c>
      <c r="M30" s="241">
        <v>8578.2638374199687</v>
      </c>
      <c r="N30" s="214">
        <v>4447.853837419967</v>
      </c>
      <c r="O30" s="399">
        <v>5046.804837419967</v>
      </c>
      <c r="P30" s="1229">
        <f t="shared" si="17"/>
        <v>93261.128723879563</v>
      </c>
      <c r="Q30" s="400">
        <v>1877.2712761204541</v>
      </c>
      <c r="R30" s="616">
        <v>95138.4</v>
      </c>
      <c r="S30" s="370"/>
      <c r="U30" s="1245"/>
      <c r="V30" s="1245"/>
      <c r="W30" s="1245"/>
      <c r="X30" s="1245"/>
      <c r="Y30" s="1245"/>
      <c r="Z30" s="1245"/>
      <c r="AA30" s="1245"/>
      <c r="AB30" s="1245"/>
      <c r="AC30" s="1245"/>
      <c r="AD30" s="1245"/>
      <c r="AE30" s="1245"/>
      <c r="AF30" s="1245"/>
      <c r="AG30" s="1245"/>
      <c r="AH30" s="1245"/>
    </row>
    <row r="31" spans="1:34" ht="12" customHeight="1" x14ac:dyDescent="0.25">
      <c r="A31" s="1185">
        <v>2011</v>
      </c>
      <c r="B31" s="216">
        <v>2829.9580914064645</v>
      </c>
      <c r="C31" s="401">
        <v>11787.208091406465</v>
      </c>
      <c r="D31" s="217">
        <v>2401.7980914064647</v>
      </c>
      <c r="E31" s="401">
        <v>3503.1260914064646</v>
      </c>
      <c r="F31" s="217">
        <v>3643.7890914064646</v>
      </c>
      <c r="G31" s="401">
        <v>10150.466091406464</v>
      </c>
      <c r="H31" s="217">
        <v>5006.6720914064645</v>
      </c>
      <c r="I31" s="401">
        <v>4016.7570914064645</v>
      </c>
      <c r="J31" s="217">
        <v>4157.6860914064637</v>
      </c>
      <c r="K31" s="244">
        <v>9801.625091406464</v>
      </c>
      <c r="L31" s="217">
        <v>9988.4610914064651</v>
      </c>
      <c r="M31" s="401">
        <v>7959.7590914064649</v>
      </c>
      <c r="N31" s="217">
        <v>3989.2000914064647</v>
      </c>
      <c r="O31" s="402">
        <v>4771.4950914064648</v>
      </c>
      <c r="P31" s="217">
        <f t="shared" si="17"/>
        <v>84008.001279690507</v>
      </c>
      <c r="Q31" s="403">
        <v>1637.598720309496</v>
      </c>
      <c r="R31" s="727">
        <v>85645.6</v>
      </c>
      <c r="S31" s="229"/>
      <c r="U31" s="1245"/>
      <c r="V31" s="1245"/>
      <c r="W31" s="1245"/>
      <c r="X31" s="1245"/>
      <c r="Y31" s="1245"/>
      <c r="Z31" s="1245"/>
      <c r="AA31" s="1245"/>
      <c r="AB31" s="1245"/>
      <c r="AC31" s="1245"/>
      <c r="AD31" s="1245"/>
      <c r="AE31" s="1245"/>
      <c r="AF31" s="1245"/>
      <c r="AG31" s="1245"/>
      <c r="AH31" s="1245"/>
    </row>
    <row r="32" spans="1:34" ht="12" customHeight="1" x14ac:dyDescent="0.25">
      <c r="A32" s="1184">
        <v>2012</v>
      </c>
      <c r="B32" s="213">
        <v>2828.7958862934156</v>
      </c>
      <c r="C32" s="241">
        <v>11780.324886293414</v>
      </c>
      <c r="D32" s="214">
        <v>2439.0578862934153</v>
      </c>
      <c r="E32" s="241">
        <v>3569.1478862934155</v>
      </c>
      <c r="F32" s="214">
        <v>3680.2348862934155</v>
      </c>
      <c r="G32" s="241">
        <v>9964.7608862934158</v>
      </c>
      <c r="H32" s="214">
        <v>4907.9928862934157</v>
      </c>
      <c r="I32" s="241">
        <v>4043.5928862934156</v>
      </c>
      <c r="J32" s="214">
        <v>4110.1798862934156</v>
      </c>
      <c r="K32" s="243">
        <v>10009.679886293416</v>
      </c>
      <c r="L32" s="214">
        <v>10400.083886293414</v>
      </c>
      <c r="M32" s="241">
        <v>8212.9418862934144</v>
      </c>
      <c r="N32" s="214">
        <v>4064.3678862934153</v>
      </c>
      <c r="O32" s="399">
        <v>4744.3908862934159</v>
      </c>
      <c r="P32" s="214">
        <f t="shared" si="17"/>
        <v>84755.552408107818</v>
      </c>
      <c r="Q32" s="400">
        <v>1570.2299434706717</v>
      </c>
      <c r="R32" s="616">
        <v>86325.782351578484</v>
      </c>
      <c r="S32" s="368"/>
      <c r="U32" s="1245"/>
      <c r="V32" s="1245"/>
      <c r="W32" s="1245"/>
      <c r="X32" s="1245"/>
      <c r="Y32" s="1245"/>
      <c r="Z32" s="1245"/>
      <c r="AA32" s="1245"/>
      <c r="AB32" s="1245"/>
      <c r="AC32" s="1245"/>
      <c r="AD32" s="1245"/>
      <c r="AE32" s="1245"/>
      <c r="AF32" s="1245"/>
      <c r="AG32" s="1245"/>
      <c r="AH32" s="1245"/>
    </row>
    <row r="33" spans="1:34" ht="12" customHeight="1" x14ac:dyDescent="0.25">
      <c r="A33" s="1185">
        <v>2013</v>
      </c>
      <c r="B33" s="216">
        <v>2839.0679271385648</v>
      </c>
      <c r="C33" s="401">
        <v>11957.158927138566</v>
      </c>
      <c r="D33" s="217">
        <v>2373.2309271385648</v>
      </c>
      <c r="E33" s="401">
        <v>3525.5159271385646</v>
      </c>
      <c r="F33" s="217">
        <v>3796.4419271385646</v>
      </c>
      <c r="G33" s="401">
        <v>9700.5319271385652</v>
      </c>
      <c r="H33" s="217">
        <v>4879.3449271385653</v>
      </c>
      <c r="I33" s="401">
        <v>3791.9289271385646</v>
      </c>
      <c r="J33" s="217">
        <v>4081.6949271385647</v>
      </c>
      <c r="K33" s="244">
        <v>10275.621927138565</v>
      </c>
      <c r="L33" s="217">
        <v>10897.292927138566</v>
      </c>
      <c r="M33" s="401">
        <v>9361.0529271385658</v>
      </c>
      <c r="N33" s="217">
        <v>4071.3219271385647</v>
      </c>
      <c r="O33" s="402">
        <v>4796.1549271385647</v>
      </c>
      <c r="P33" s="731">
        <f t="shared" si="17"/>
        <v>86346.360979939898</v>
      </c>
      <c r="Q33" s="403">
        <v>1622.2368157796263</v>
      </c>
      <c r="R33" s="727">
        <v>87968.597795719528</v>
      </c>
      <c r="S33" s="229"/>
      <c r="U33" s="1245"/>
      <c r="V33" s="1245"/>
      <c r="W33" s="1245"/>
      <c r="X33" s="1245"/>
      <c r="Y33" s="1245"/>
      <c r="Z33" s="1245"/>
      <c r="AA33" s="1245"/>
      <c r="AB33" s="1245"/>
      <c r="AC33" s="1245"/>
      <c r="AD33" s="1245"/>
      <c r="AE33" s="1245"/>
      <c r="AF33" s="1245"/>
      <c r="AG33" s="1245"/>
      <c r="AH33" s="1245"/>
    </row>
    <row r="34" spans="1:34" ht="12" customHeight="1" x14ac:dyDescent="0.25">
      <c r="A34" s="1184">
        <v>2014</v>
      </c>
      <c r="B34" s="213">
        <v>2525.3859405851535</v>
      </c>
      <c r="C34" s="241">
        <v>10141.374940585154</v>
      </c>
      <c r="D34" s="214">
        <v>2082.6809405851536</v>
      </c>
      <c r="E34" s="241">
        <v>3140.8189405851535</v>
      </c>
      <c r="F34" s="214">
        <v>3210.2309405851538</v>
      </c>
      <c r="G34" s="241">
        <v>8793.2009405851531</v>
      </c>
      <c r="H34" s="214">
        <v>4321.619940585153</v>
      </c>
      <c r="I34" s="241">
        <v>3344.6399405851535</v>
      </c>
      <c r="J34" s="214">
        <v>3648.5009405851538</v>
      </c>
      <c r="K34" s="243">
        <v>8451.9359405851537</v>
      </c>
      <c r="L34" s="214">
        <v>9925.8219405851523</v>
      </c>
      <c r="M34" s="241">
        <v>8357.3099405851517</v>
      </c>
      <c r="N34" s="214">
        <v>3490.3999405851537</v>
      </c>
      <c r="O34" s="399">
        <v>4084.1599405851534</v>
      </c>
      <c r="P34" s="214">
        <f t="shared" si="17"/>
        <v>75518.081168192162</v>
      </c>
      <c r="Q34" s="400">
        <v>1891.0384067976474</v>
      </c>
      <c r="R34" s="616">
        <v>77409.119574989789</v>
      </c>
      <c r="S34" s="368"/>
      <c r="U34" s="1245"/>
      <c r="V34" s="1245"/>
      <c r="W34" s="1245"/>
      <c r="X34" s="1245"/>
      <c r="Y34" s="1245"/>
      <c r="Z34" s="1245"/>
      <c r="AA34" s="1245"/>
      <c r="AB34" s="1245"/>
      <c r="AC34" s="1245"/>
      <c r="AD34" s="1245"/>
      <c r="AE34" s="1245"/>
      <c r="AF34" s="1245"/>
      <c r="AG34" s="1245"/>
      <c r="AH34" s="1245"/>
    </row>
    <row r="35" spans="1:34" ht="12" customHeight="1" x14ac:dyDescent="0.25">
      <c r="A35" s="1185">
        <v>2015</v>
      </c>
      <c r="B35" s="216">
        <v>2730.2180524125793</v>
      </c>
      <c r="C35" s="401">
        <v>11029.419052412579</v>
      </c>
      <c r="D35" s="217">
        <v>2204.1930524125792</v>
      </c>
      <c r="E35" s="401">
        <v>3236.7490524125792</v>
      </c>
      <c r="F35" s="217">
        <v>3430.3530524125795</v>
      </c>
      <c r="G35" s="401">
        <v>9255.9870524125781</v>
      </c>
      <c r="H35" s="217">
        <v>4529.5430524125786</v>
      </c>
      <c r="I35" s="401">
        <v>3769.2370524125795</v>
      </c>
      <c r="J35" s="217">
        <v>3819.7370524125795</v>
      </c>
      <c r="K35" s="244">
        <v>8721.509052412579</v>
      </c>
      <c r="L35" s="217">
        <v>10268.005052412578</v>
      </c>
      <c r="M35" s="401">
        <v>9170.6930524125783</v>
      </c>
      <c r="N35" s="217">
        <v>3516.5530524125793</v>
      </c>
      <c r="O35" s="402">
        <v>4148.7490524125797</v>
      </c>
      <c r="P35" s="217">
        <f t="shared" si="17"/>
        <v>79830.945733776098</v>
      </c>
      <c r="Q35" s="403">
        <v>1236.9556900010557</v>
      </c>
      <c r="R35" s="727">
        <v>81067.901423777163</v>
      </c>
      <c r="S35" s="229"/>
      <c r="U35" s="1245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5"/>
      <c r="AF35" s="1245"/>
      <c r="AG35" s="1245"/>
      <c r="AH35" s="1245"/>
    </row>
    <row r="36" spans="1:34" ht="12" customHeight="1" x14ac:dyDescent="0.25">
      <c r="A36" s="1184">
        <v>2016</v>
      </c>
      <c r="B36" s="213">
        <v>2937.2289939092698</v>
      </c>
      <c r="C36" s="241">
        <v>11621.44499390927</v>
      </c>
      <c r="D36" s="214">
        <v>2337.4489939092696</v>
      </c>
      <c r="E36" s="241">
        <v>3483.8379939092697</v>
      </c>
      <c r="F36" s="214">
        <v>3637.8319939092694</v>
      </c>
      <c r="G36" s="241">
        <v>9791.2839939092701</v>
      </c>
      <c r="H36" s="214">
        <v>4906.1419939092693</v>
      </c>
      <c r="I36" s="241">
        <v>3944.3669939092697</v>
      </c>
      <c r="J36" s="214">
        <v>4059.7099939092695</v>
      </c>
      <c r="K36" s="243">
        <v>9463.1649939092695</v>
      </c>
      <c r="L36" s="214">
        <v>11072.511993909269</v>
      </c>
      <c r="M36" s="241">
        <v>11738.768993909269</v>
      </c>
      <c r="N36" s="214">
        <v>3729.5669939092695</v>
      </c>
      <c r="O36" s="399">
        <v>4492.2109939092697</v>
      </c>
      <c r="P36" s="1229">
        <f t="shared" si="17"/>
        <v>87215.519914729783</v>
      </c>
      <c r="Q36" s="400">
        <v>1027.647302470222</v>
      </c>
      <c r="R36" s="616">
        <v>88243.167217199996</v>
      </c>
      <c r="S36" s="368"/>
      <c r="U36" s="1245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5"/>
      <c r="AF36" s="1245"/>
      <c r="AG36" s="1245"/>
      <c r="AH36" s="1245"/>
    </row>
    <row r="37" spans="1:34" ht="12" customHeight="1" x14ac:dyDescent="0.25">
      <c r="A37" s="1184">
        <v>2017</v>
      </c>
      <c r="B37" s="213">
        <v>2988.0864450478575</v>
      </c>
      <c r="C37" s="241">
        <v>12010.297534693756</v>
      </c>
      <c r="D37" s="214">
        <v>2370.6704125037581</v>
      </c>
      <c r="E37" s="241">
        <v>3747.0119206237578</v>
      </c>
      <c r="F37" s="214">
        <v>3731.0284807037574</v>
      </c>
      <c r="G37" s="241">
        <v>9721.1217601837561</v>
      </c>
      <c r="H37" s="214">
        <v>5122.1325402737584</v>
      </c>
      <c r="I37" s="241">
        <v>4246.3764858537588</v>
      </c>
      <c r="J37" s="214">
        <v>4190.4948185837584</v>
      </c>
      <c r="K37" s="243">
        <v>9721.0255715937583</v>
      </c>
      <c r="L37" s="214">
        <v>11502.843147363757</v>
      </c>
      <c r="M37" s="241">
        <v>12077.584808453759</v>
      </c>
      <c r="N37" s="214">
        <v>3793.0804367866576</v>
      </c>
      <c r="O37" s="399">
        <v>4622.2434402637582</v>
      </c>
      <c r="P37" s="214">
        <f t="shared" si="17"/>
        <v>89843.997802929603</v>
      </c>
      <c r="Q37" s="400">
        <v>1152.2239240501822</v>
      </c>
      <c r="R37" s="616">
        <v>90996.221726979798</v>
      </c>
      <c r="S37" s="368"/>
      <c r="U37" s="1245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5"/>
      <c r="AF37" s="1245"/>
      <c r="AG37" s="1245"/>
      <c r="AH37" s="1245"/>
    </row>
    <row r="38" spans="1:34" ht="11.1" customHeight="1" x14ac:dyDescent="0.25">
      <c r="A38" s="535"/>
      <c r="B38" s="782"/>
      <c r="C38" s="214"/>
      <c r="D38" s="214"/>
      <c r="E38" s="214"/>
      <c r="F38" s="214"/>
      <c r="G38" s="214"/>
      <c r="H38" s="214"/>
      <c r="I38" s="214"/>
      <c r="J38" s="214"/>
      <c r="K38" s="782"/>
      <c r="L38" s="214"/>
      <c r="M38" s="214"/>
      <c r="N38" s="214"/>
      <c r="O38" s="214"/>
      <c r="P38" s="214"/>
      <c r="Q38" s="214"/>
      <c r="R38" s="214"/>
      <c r="S38" s="368"/>
      <c r="U38" s="1245"/>
      <c r="V38" s="1245"/>
      <c r="W38" s="1245"/>
      <c r="X38" s="1245"/>
      <c r="Y38" s="1245"/>
      <c r="Z38" s="1245"/>
      <c r="AA38" s="1245"/>
      <c r="AB38" s="1245"/>
      <c r="AC38" s="1245"/>
      <c r="AD38" s="1245"/>
      <c r="AE38" s="1245"/>
      <c r="AF38" s="1245"/>
      <c r="AG38" s="1245"/>
      <c r="AH38" s="1245"/>
    </row>
    <row r="39" spans="1:34" ht="15.75" customHeight="1" x14ac:dyDescent="0.25">
      <c r="A39" s="535"/>
      <c r="B39" s="2234" t="s">
        <v>598</v>
      </c>
      <c r="C39" s="2235"/>
      <c r="D39" s="2235"/>
      <c r="E39" s="2235"/>
      <c r="F39" s="2235"/>
      <c r="G39" s="2235"/>
      <c r="H39" s="2235"/>
      <c r="I39" s="2235"/>
      <c r="J39" s="2235"/>
      <c r="K39" s="2235"/>
      <c r="L39" s="2235"/>
      <c r="M39" s="2235"/>
      <c r="N39" s="2235"/>
      <c r="O39" s="2235"/>
      <c r="P39" s="2235"/>
      <c r="Q39" s="2235"/>
      <c r="R39" s="2236"/>
      <c r="S39" s="368"/>
      <c r="U39" s="1245"/>
      <c r="V39" s="1245"/>
      <c r="W39" s="1245"/>
      <c r="X39" s="1245"/>
      <c r="Y39" s="1245"/>
      <c r="Z39" s="1245"/>
      <c r="AA39" s="1245"/>
      <c r="AB39" s="1245"/>
      <c r="AC39" s="1245"/>
      <c r="AD39" s="1245"/>
      <c r="AE39" s="1245"/>
      <c r="AF39" s="1245"/>
      <c r="AG39" s="1245"/>
      <c r="AH39" s="1245"/>
    </row>
    <row r="40" spans="1:34" ht="11.1" customHeight="1" x14ac:dyDescent="0.25">
      <c r="A40" s="535"/>
      <c r="B40" s="2234"/>
      <c r="C40" s="2235"/>
      <c r="D40" s="2235"/>
      <c r="E40" s="2235"/>
      <c r="F40" s="2235"/>
      <c r="G40" s="2235"/>
      <c r="H40" s="2235"/>
      <c r="I40" s="2235"/>
      <c r="J40" s="2235"/>
      <c r="K40" s="2235"/>
      <c r="L40" s="2235"/>
      <c r="M40" s="2235"/>
      <c r="N40" s="2235"/>
      <c r="O40" s="2235"/>
      <c r="P40" s="2235"/>
      <c r="Q40" s="2235"/>
      <c r="R40" s="2236"/>
      <c r="S40" s="19"/>
    </row>
    <row r="41" spans="1:34" ht="11.1" customHeight="1" x14ac:dyDescent="0.25">
      <c r="A41" s="535"/>
      <c r="B41" s="782"/>
      <c r="C41" s="782"/>
      <c r="D41" s="782"/>
      <c r="E41" s="782"/>
      <c r="F41" s="782"/>
      <c r="G41" s="782"/>
      <c r="H41" s="782"/>
      <c r="I41" s="782"/>
      <c r="J41" s="782"/>
      <c r="K41" s="782"/>
      <c r="L41" s="782"/>
      <c r="M41" s="782"/>
      <c r="N41" s="782"/>
      <c r="O41" s="782"/>
      <c r="P41" s="782"/>
      <c r="Q41" s="782"/>
      <c r="R41" s="782"/>
      <c r="S41" s="19"/>
    </row>
    <row r="42" spans="1:34" ht="11.1" customHeight="1" x14ac:dyDescent="0.25">
      <c r="A42" s="535"/>
      <c r="B42" s="782"/>
      <c r="C42" s="782"/>
      <c r="D42" s="782"/>
      <c r="E42" s="782"/>
      <c r="F42" s="782"/>
      <c r="G42" s="782"/>
      <c r="H42" s="782"/>
      <c r="I42" s="782"/>
      <c r="J42" s="782"/>
      <c r="K42" s="782"/>
      <c r="L42" s="782"/>
      <c r="M42" s="782"/>
      <c r="N42" s="782"/>
      <c r="O42" s="782"/>
      <c r="P42" s="782"/>
      <c r="Q42" s="782"/>
      <c r="R42" s="782"/>
      <c r="S42" s="19"/>
    </row>
    <row r="43" spans="1:34" ht="11.1" customHeight="1" x14ac:dyDescent="0.25">
      <c r="A43" s="535"/>
      <c r="B43" s="782"/>
      <c r="C43" s="782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782"/>
      <c r="O43" s="782"/>
      <c r="P43" s="782"/>
      <c r="Q43" s="782"/>
      <c r="R43" s="782"/>
      <c r="S43" s="19"/>
    </row>
    <row r="44" spans="1:34" ht="11.1" customHeight="1" x14ac:dyDescent="0.25">
      <c r="A44" s="535"/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N44" s="782"/>
      <c r="O44" s="782"/>
      <c r="P44" s="782"/>
      <c r="Q44" s="782"/>
      <c r="R44" s="782"/>
      <c r="S44" s="19"/>
    </row>
    <row r="45" spans="1:34" ht="11.1" customHeight="1" x14ac:dyDescent="0.25">
      <c r="A45" s="535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82"/>
      <c r="Q45" s="782"/>
      <c r="R45" s="782"/>
      <c r="S45" s="19"/>
    </row>
    <row r="46" spans="1:34" ht="11.1" customHeight="1" x14ac:dyDescent="0.25">
      <c r="A46" s="535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782"/>
      <c r="O46" s="782"/>
      <c r="P46" s="782"/>
      <c r="Q46" s="782"/>
      <c r="R46" s="782"/>
      <c r="S46" s="19"/>
    </row>
    <row r="47" spans="1:34" x14ac:dyDescent="0.25">
      <c r="A47" s="1248"/>
      <c r="S47" s="19"/>
    </row>
    <row r="48" spans="1:34" x14ac:dyDescent="0.25">
      <c r="A48" s="1248"/>
      <c r="S48" s="19"/>
    </row>
    <row r="49" spans="1:19" x14ac:dyDescent="0.25">
      <c r="A49" s="1248"/>
      <c r="S49" s="19"/>
    </row>
    <row r="50" spans="1:19" x14ac:dyDescent="0.25">
      <c r="A50" s="1248"/>
      <c r="S50" s="19"/>
    </row>
    <row r="51" spans="1:19" x14ac:dyDescent="0.25">
      <c r="A51" s="1248"/>
      <c r="S51" s="19"/>
    </row>
    <row r="52" spans="1:19" x14ac:dyDescent="0.25">
      <c r="A52" s="1248"/>
      <c r="S52" s="19"/>
    </row>
    <row r="53" spans="1:19" x14ac:dyDescent="0.25">
      <c r="A53" s="1248"/>
      <c r="S53" s="19"/>
    </row>
    <row r="54" spans="1:19" x14ac:dyDescent="0.25">
      <c r="A54" s="1248"/>
      <c r="S54" s="19"/>
    </row>
  </sheetData>
  <mergeCells count="6">
    <mergeCell ref="B39:R40"/>
    <mergeCell ref="A2:P2"/>
    <mergeCell ref="Q2:S2"/>
    <mergeCell ref="A3:I3"/>
    <mergeCell ref="B4:R4"/>
    <mergeCell ref="B26:R26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view="pageBreakPreview" zoomScaleNormal="100" zoomScaleSheetLayoutView="100" workbookViewId="0"/>
  </sheetViews>
  <sheetFormatPr defaultRowHeight="12.75" x14ac:dyDescent="0.25"/>
  <cols>
    <col min="1" max="1" width="7" style="14" customWidth="1"/>
    <col min="2" max="16" width="6.140625" style="14" customWidth="1"/>
    <col min="17" max="17" width="1.7109375" style="14" customWidth="1"/>
    <col min="18" max="18" width="9.28515625" style="14" bestFit="1" customWidth="1"/>
    <col min="19" max="19" width="11.42578125" style="14" bestFit="1" customWidth="1"/>
    <col min="20" max="20" width="11.5703125" style="14" customWidth="1"/>
    <col min="21" max="21" width="10.85546875" style="14" bestFit="1" customWidth="1"/>
    <col min="22" max="258" width="9.140625" style="14"/>
    <col min="259" max="271" width="10.7109375" style="14" customWidth="1"/>
    <col min="272" max="514" width="9.140625" style="14"/>
    <col min="515" max="527" width="10.7109375" style="14" customWidth="1"/>
    <col min="528" max="770" width="9.140625" style="14"/>
    <col min="771" max="783" width="10.7109375" style="14" customWidth="1"/>
    <col min="784" max="1026" width="9.140625" style="14"/>
    <col min="1027" max="1039" width="10.7109375" style="14" customWidth="1"/>
    <col min="1040" max="1282" width="9.140625" style="14"/>
    <col min="1283" max="1295" width="10.7109375" style="14" customWidth="1"/>
    <col min="1296" max="1538" width="9.140625" style="14"/>
    <col min="1539" max="1551" width="10.7109375" style="14" customWidth="1"/>
    <col min="1552" max="1794" width="9.140625" style="14"/>
    <col min="1795" max="1807" width="10.7109375" style="14" customWidth="1"/>
    <col min="1808" max="2050" width="9.140625" style="14"/>
    <col min="2051" max="2063" width="10.7109375" style="14" customWidth="1"/>
    <col min="2064" max="2306" width="9.140625" style="14"/>
    <col min="2307" max="2319" width="10.7109375" style="14" customWidth="1"/>
    <col min="2320" max="2562" width="9.140625" style="14"/>
    <col min="2563" max="2575" width="10.7109375" style="14" customWidth="1"/>
    <col min="2576" max="2818" width="9.140625" style="14"/>
    <col min="2819" max="2831" width="10.7109375" style="14" customWidth="1"/>
    <col min="2832" max="3074" width="9.140625" style="14"/>
    <col min="3075" max="3087" width="10.7109375" style="14" customWidth="1"/>
    <col min="3088" max="3330" width="9.140625" style="14"/>
    <col min="3331" max="3343" width="10.7109375" style="14" customWidth="1"/>
    <col min="3344" max="3586" width="9.140625" style="14"/>
    <col min="3587" max="3599" width="10.7109375" style="14" customWidth="1"/>
    <col min="3600" max="3842" width="9.140625" style="14"/>
    <col min="3843" max="3855" width="10.7109375" style="14" customWidth="1"/>
    <col min="3856" max="4098" width="9.140625" style="14"/>
    <col min="4099" max="4111" width="10.7109375" style="14" customWidth="1"/>
    <col min="4112" max="4354" width="9.140625" style="14"/>
    <col min="4355" max="4367" width="10.7109375" style="14" customWidth="1"/>
    <col min="4368" max="4610" width="9.140625" style="14"/>
    <col min="4611" max="4623" width="10.7109375" style="14" customWidth="1"/>
    <col min="4624" max="4866" width="9.140625" style="14"/>
    <col min="4867" max="4879" width="10.7109375" style="14" customWidth="1"/>
    <col min="4880" max="5122" width="9.140625" style="14"/>
    <col min="5123" max="5135" width="10.7109375" style="14" customWidth="1"/>
    <col min="5136" max="5378" width="9.140625" style="14"/>
    <col min="5379" max="5391" width="10.7109375" style="14" customWidth="1"/>
    <col min="5392" max="5634" width="9.140625" style="14"/>
    <col min="5635" max="5647" width="10.7109375" style="14" customWidth="1"/>
    <col min="5648" max="5890" width="9.140625" style="14"/>
    <col min="5891" max="5903" width="10.7109375" style="14" customWidth="1"/>
    <col min="5904" max="6146" width="9.140625" style="14"/>
    <col min="6147" max="6159" width="10.7109375" style="14" customWidth="1"/>
    <col min="6160" max="6402" width="9.140625" style="14"/>
    <col min="6403" max="6415" width="10.7109375" style="14" customWidth="1"/>
    <col min="6416" max="6658" width="9.140625" style="14"/>
    <col min="6659" max="6671" width="10.7109375" style="14" customWidth="1"/>
    <col min="6672" max="6914" width="9.140625" style="14"/>
    <col min="6915" max="6927" width="10.7109375" style="14" customWidth="1"/>
    <col min="6928" max="7170" width="9.140625" style="14"/>
    <col min="7171" max="7183" width="10.7109375" style="14" customWidth="1"/>
    <col min="7184" max="7426" width="9.140625" style="14"/>
    <col min="7427" max="7439" width="10.7109375" style="14" customWidth="1"/>
    <col min="7440" max="7682" width="9.140625" style="14"/>
    <col min="7683" max="7695" width="10.7109375" style="14" customWidth="1"/>
    <col min="7696" max="7938" width="9.140625" style="14"/>
    <col min="7939" max="7951" width="10.7109375" style="14" customWidth="1"/>
    <col min="7952" max="8194" width="9.140625" style="14"/>
    <col min="8195" max="8207" width="10.7109375" style="14" customWidth="1"/>
    <col min="8208" max="8450" width="9.140625" style="14"/>
    <col min="8451" max="8463" width="10.7109375" style="14" customWidth="1"/>
    <col min="8464" max="8706" width="9.140625" style="14"/>
    <col min="8707" max="8719" width="10.7109375" style="14" customWidth="1"/>
    <col min="8720" max="8962" width="9.140625" style="14"/>
    <col min="8963" max="8975" width="10.7109375" style="14" customWidth="1"/>
    <col min="8976" max="9218" width="9.140625" style="14"/>
    <col min="9219" max="9231" width="10.7109375" style="14" customWidth="1"/>
    <col min="9232" max="9474" width="9.140625" style="14"/>
    <col min="9475" max="9487" width="10.7109375" style="14" customWidth="1"/>
    <col min="9488" max="9730" width="9.140625" style="14"/>
    <col min="9731" max="9743" width="10.7109375" style="14" customWidth="1"/>
    <col min="9744" max="9986" width="9.140625" style="14"/>
    <col min="9987" max="9999" width="10.7109375" style="14" customWidth="1"/>
    <col min="10000" max="10242" width="9.140625" style="14"/>
    <col min="10243" max="10255" width="10.7109375" style="14" customWidth="1"/>
    <col min="10256" max="10498" width="9.140625" style="14"/>
    <col min="10499" max="10511" width="10.7109375" style="14" customWidth="1"/>
    <col min="10512" max="10754" width="9.140625" style="14"/>
    <col min="10755" max="10767" width="10.7109375" style="14" customWidth="1"/>
    <col min="10768" max="11010" width="9.140625" style="14"/>
    <col min="11011" max="11023" width="10.7109375" style="14" customWidth="1"/>
    <col min="11024" max="11266" width="9.140625" style="14"/>
    <col min="11267" max="11279" width="10.7109375" style="14" customWidth="1"/>
    <col min="11280" max="11522" width="9.140625" style="14"/>
    <col min="11523" max="11535" width="10.7109375" style="14" customWidth="1"/>
    <col min="11536" max="11778" width="9.140625" style="14"/>
    <col min="11779" max="11791" width="10.7109375" style="14" customWidth="1"/>
    <col min="11792" max="12034" width="9.140625" style="14"/>
    <col min="12035" max="12047" width="10.7109375" style="14" customWidth="1"/>
    <col min="12048" max="12290" width="9.140625" style="14"/>
    <col min="12291" max="12303" width="10.7109375" style="14" customWidth="1"/>
    <col min="12304" max="12546" width="9.140625" style="14"/>
    <col min="12547" max="12559" width="10.7109375" style="14" customWidth="1"/>
    <col min="12560" max="12802" width="9.140625" style="14"/>
    <col min="12803" max="12815" width="10.7109375" style="14" customWidth="1"/>
    <col min="12816" max="13058" width="9.140625" style="14"/>
    <col min="13059" max="13071" width="10.7109375" style="14" customWidth="1"/>
    <col min="13072" max="13314" width="9.140625" style="14"/>
    <col min="13315" max="13327" width="10.7109375" style="14" customWidth="1"/>
    <col min="13328" max="13570" width="9.140625" style="14"/>
    <col min="13571" max="13583" width="10.7109375" style="14" customWidth="1"/>
    <col min="13584" max="13826" width="9.140625" style="14"/>
    <col min="13827" max="13839" width="10.7109375" style="14" customWidth="1"/>
    <col min="13840" max="14082" width="9.140625" style="14"/>
    <col min="14083" max="14095" width="10.7109375" style="14" customWidth="1"/>
    <col min="14096" max="14338" width="9.140625" style="14"/>
    <col min="14339" max="14351" width="10.7109375" style="14" customWidth="1"/>
    <col min="14352" max="14594" width="9.140625" style="14"/>
    <col min="14595" max="14607" width="10.7109375" style="14" customWidth="1"/>
    <col min="14608" max="14850" width="9.140625" style="14"/>
    <col min="14851" max="14863" width="10.7109375" style="14" customWidth="1"/>
    <col min="14864" max="15106" width="9.140625" style="14"/>
    <col min="15107" max="15119" width="10.7109375" style="14" customWidth="1"/>
    <col min="15120" max="15362" width="9.140625" style="14"/>
    <col min="15363" max="15375" width="10.7109375" style="14" customWidth="1"/>
    <col min="15376" max="15618" width="9.140625" style="14"/>
    <col min="15619" max="15631" width="10.7109375" style="14" customWidth="1"/>
    <col min="15632" max="15874" width="9.140625" style="14"/>
    <col min="15875" max="15887" width="10.7109375" style="14" customWidth="1"/>
    <col min="15888" max="16130" width="9.140625" style="14"/>
    <col min="16131" max="16143" width="10.7109375" style="14" customWidth="1"/>
    <col min="16144" max="16384" width="9.140625" style="14"/>
  </cols>
  <sheetData>
    <row r="1" spans="1:27" ht="13.5" customHeight="1" x14ac:dyDescent="0.25">
      <c r="Q1" s="15"/>
    </row>
    <row r="2" spans="1:27" ht="20.100000000000001" customHeight="1" thickBot="1" x14ac:dyDescent="0.3">
      <c r="A2" s="1911" t="s">
        <v>698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805"/>
      <c r="O2" s="1964" t="s">
        <v>429</v>
      </c>
      <c r="P2" s="1964"/>
      <c r="Q2" s="1964"/>
    </row>
    <row r="3" spans="1:27" ht="12" customHeight="1" x14ac:dyDescent="0.25">
      <c r="A3" s="2233"/>
      <c r="B3" s="2233"/>
      <c r="C3" s="2233"/>
      <c r="D3" s="2233"/>
      <c r="E3" s="2233"/>
      <c r="F3" s="2233"/>
      <c r="G3" s="2233"/>
      <c r="H3" s="2233"/>
      <c r="I3" s="2233"/>
      <c r="J3" s="17"/>
      <c r="K3" s="16"/>
      <c r="L3" s="16"/>
      <c r="M3" s="16"/>
      <c r="N3" s="16"/>
      <c r="O3" s="16"/>
      <c r="P3" s="16"/>
    </row>
    <row r="4" spans="1:27" ht="33.75" customHeight="1" x14ac:dyDescent="0.25">
      <c r="A4" s="1629"/>
      <c r="B4" s="1945" t="s">
        <v>699</v>
      </c>
      <c r="C4" s="1945"/>
      <c r="D4" s="1945"/>
      <c r="E4" s="1945"/>
      <c r="F4" s="1945"/>
      <c r="G4" s="1945"/>
      <c r="H4" s="1945"/>
      <c r="I4" s="1945"/>
      <c r="J4" s="1945"/>
      <c r="K4" s="1945"/>
      <c r="L4" s="1945"/>
      <c r="M4" s="1945"/>
      <c r="N4" s="1945"/>
      <c r="O4" s="1945"/>
      <c r="P4" s="1945"/>
    </row>
    <row r="5" spans="1:27" ht="72" customHeight="1" x14ac:dyDescent="0.25">
      <c r="A5" s="864" t="str">
        <f>'12'!A7</f>
        <v>období</v>
      </c>
      <c r="B5" s="1223" t="s">
        <v>355</v>
      </c>
      <c r="C5" s="1224" t="s">
        <v>356</v>
      </c>
      <c r="D5" s="1225" t="s">
        <v>357</v>
      </c>
      <c r="E5" s="1224" t="s">
        <v>433</v>
      </c>
      <c r="F5" s="1225" t="s">
        <v>358</v>
      </c>
      <c r="G5" s="1224" t="s">
        <v>359</v>
      </c>
      <c r="H5" s="1225" t="s">
        <v>360</v>
      </c>
      <c r="I5" s="1224" t="s">
        <v>361</v>
      </c>
      <c r="J5" s="1225" t="s">
        <v>362</v>
      </c>
      <c r="K5" s="1224" t="s">
        <v>589</v>
      </c>
      <c r="L5" s="1225" t="s">
        <v>364</v>
      </c>
      <c r="M5" s="1224" t="s">
        <v>365</v>
      </c>
      <c r="N5" s="1225" t="s">
        <v>366</v>
      </c>
      <c r="O5" s="1226" t="s">
        <v>367</v>
      </c>
      <c r="P5" s="1228" t="s">
        <v>354</v>
      </c>
      <c r="Q5" s="71"/>
    </row>
    <row r="6" spans="1:27" ht="12" customHeight="1" x14ac:dyDescent="0.25">
      <c r="A6" s="1627" t="str">
        <f>'12'!A8</f>
        <v>leden</v>
      </c>
      <c r="B6" s="33">
        <v>-5.6903225806451596</v>
      </c>
      <c r="C6" s="265">
        <v>-5.3709677419354849</v>
      </c>
      <c r="D6" s="37">
        <v>-5.8032258064516133</v>
      </c>
      <c r="E6" s="259">
        <v>-5.6806451612903226</v>
      </c>
      <c r="F6" s="37">
        <v>-4.9354838709677438</v>
      </c>
      <c r="G6" s="259">
        <v>-5.1903225806451623</v>
      </c>
      <c r="H6" s="37">
        <v>-5.6903225806451623</v>
      </c>
      <c r="I6" s="259">
        <v>-6.0451612903225795</v>
      </c>
      <c r="J6" s="37">
        <v>-5.5838709677419374</v>
      </c>
      <c r="K6" s="265">
        <v>-3.5612903225806445</v>
      </c>
      <c r="L6" s="49">
        <v>-4.9161290322580644</v>
      </c>
      <c r="M6" s="259">
        <v>-4.3096774193548395</v>
      </c>
      <c r="N6" s="37">
        <v>-6.161290322580645</v>
      </c>
      <c r="O6" s="1665">
        <v>-6.3096774193548386</v>
      </c>
      <c r="P6" s="1667">
        <v>-5.5709677419354851</v>
      </c>
      <c r="Q6" s="367"/>
      <c r="R6" s="38"/>
      <c r="S6" s="38"/>
      <c r="T6" s="32"/>
      <c r="U6" s="32"/>
    </row>
    <row r="7" spans="1:27" ht="12" customHeight="1" x14ac:dyDescent="0.25">
      <c r="A7" s="535" t="str">
        <f>'12'!A9</f>
        <v>únor</v>
      </c>
      <c r="B7" s="33">
        <v>1.2464285714285714</v>
      </c>
      <c r="C7" s="259">
        <v>1.5785714285714285</v>
      </c>
      <c r="D7" s="37">
        <v>0.77500000000000013</v>
      </c>
      <c r="E7" s="259">
        <v>0.91428571428571404</v>
      </c>
      <c r="F7" s="37">
        <v>1.1678571428571429</v>
      </c>
      <c r="G7" s="259">
        <v>0.80000000000000016</v>
      </c>
      <c r="H7" s="37">
        <v>0.5892857142857143</v>
      </c>
      <c r="I7" s="259">
        <v>0.96071428571428563</v>
      </c>
      <c r="J7" s="37">
        <v>1.675</v>
      </c>
      <c r="K7" s="265">
        <v>3.0107142857142861</v>
      </c>
      <c r="L7" s="37">
        <v>1.8107142857142862</v>
      </c>
      <c r="M7" s="259">
        <v>1.85</v>
      </c>
      <c r="N7" s="37">
        <v>0.66785714285714259</v>
      </c>
      <c r="O7" s="1665">
        <v>0.93571428571428572</v>
      </c>
      <c r="P7" s="1667">
        <v>1.1749999999999996</v>
      </c>
      <c r="Q7" s="368"/>
      <c r="R7" s="38"/>
      <c r="S7" s="38"/>
      <c r="T7" s="1237"/>
      <c r="U7" s="1236"/>
      <c r="V7" s="1235"/>
      <c r="W7" s="1235"/>
      <c r="X7" s="1235"/>
      <c r="Y7" s="1235"/>
      <c r="Z7" s="1235"/>
      <c r="AA7" s="1234"/>
    </row>
    <row r="8" spans="1:27" ht="12" customHeight="1" x14ac:dyDescent="0.25">
      <c r="A8" s="1691" t="str">
        <f>'12'!A10</f>
        <v>březen</v>
      </c>
      <c r="B8" s="40">
        <v>5.8612903225806452</v>
      </c>
      <c r="C8" s="162">
        <v>7.7483870967741941</v>
      </c>
      <c r="D8" s="46">
        <v>4.9903225806451603</v>
      </c>
      <c r="E8" s="162">
        <v>5.612903225806452</v>
      </c>
      <c r="F8" s="46">
        <v>5.5258064516129028</v>
      </c>
      <c r="G8" s="162">
        <v>6.112903225806452</v>
      </c>
      <c r="H8" s="46">
        <v>5.919354838709677</v>
      </c>
      <c r="I8" s="162">
        <v>5.9774193548387098</v>
      </c>
      <c r="J8" s="46">
        <v>6.1548387096774198</v>
      </c>
      <c r="K8" s="161">
        <v>8.1806451612903217</v>
      </c>
      <c r="L8" s="46">
        <v>6.6870967741935479</v>
      </c>
      <c r="M8" s="162">
        <v>6.7032258064516119</v>
      </c>
      <c r="N8" s="46">
        <v>5.7129032258064516</v>
      </c>
      <c r="O8" s="1666">
        <v>5.9258064516129041</v>
      </c>
      <c r="P8" s="1668">
        <v>6.1225806451612916</v>
      </c>
      <c r="Q8" s="370"/>
      <c r="R8" s="38"/>
      <c r="S8" s="38"/>
      <c r="T8" s="1237"/>
      <c r="U8" s="1236"/>
      <c r="V8" s="1235"/>
      <c r="W8" s="1235"/>
      <c r="X8" s="1235"/>
      <c r="Y8" s="1235"/>
      <c r="Z8" s="1235"/>
      <c r="AA8" s="1234"/>
    </row>
    <row r="9" spans="1:27" ht="12" customHeight="1" x14ac:dyDescent="0.25">
      <c r="A9" s="535" t="str">
        <f>'12'!A11</f>
        <v>duben</v>
      </c>
      <c r="B9" s="33">
        <v>6.6633333333333331</v>
      </c>
      <c r="C9" s="259">
        <v>8.8133333333333344</v>
      </c>
      <c r="D9" s="37">
        <v>5.9200000000000008</v>
      </c>
      <c r="E9" s="259">
        <v>7.02</v>
      </c>
      <c r="F9" s="37">
        <v>6.8533333333333344</v>
      </c>
      <c r="G9" s="259">
        <v>7.1433333333333335</v>
      </c>
      <c r="H9" s="37">
        <v>6.9566666666666679</v>
      </c>
      <c r="I9" s="259">
        <v>6.99</v>
      </c>
      <c r="J9" s="37">
        <v>7.333333333333333</v>
      </c>
      <c r="K9" s="265">
        <v>8.9199999999999982</v>
      </c>
      <c r="L9" s="37">
        <v>7.8733333333333348</v>
      </c>
      <c r="M9" s="259">
        <v>7.88</v>
      </c>
      <c r="N9" s="37">
        <v>6.4666666666666668</v>
      </c>
      <c r="O9" s="1665">
        <v>7.01</v>
      </c>
      <c r="P9" s="1667">
        <v>7.1266666666666669</v>
      </c>
      <c r="Q9" s="368"/>
      <c r="R9" s="38"/>
      <c r="S9" s="38"/>
      <c r="T9" s="1237"/>
      <c r="U9" s="1236"/>
      <c r="V9" s="1235"/>
      <c r="W9" s="1235"/>
      <c r="X9" s="1235"/>
      <c r="Y9" s="1235"/>
      <c r="Z9" s="1235"/>
      <c r="AA9" s="1234"/>
    </row>
    <row r="10" spans="1:27" ht="12" customHeight="1" x14ac:dyDescent="0.25">
      <c r="A10" s="535" t="str">
        <f>'12'!A12</f>
        <v>květen</v>
      </c>
      <c r="B10" s="33">
        <v>13.587096774193551</v>
      </c>
      <c r="C10" s="259">
        <v>15.651612903225804</v>
      </c>
      <c r="D10" s="37">
        <v>12.870967741935486</v>
      </c>
      <c r="E10" s="259">
        <v>14.054838709677419</v>
      </c>
      <c r="F10" s="37">
        <v>13.648387096774192</v>
      </c>
      <c r="G10" s="259">
        <v>13.619354838709677</v>
      </c>
      <c r="H10" s="37">
        <v>13.725806451612904</v>
      </c>
      <c r="I10" s="259">
        <v>13.993548387096777</v>
      </c>
      <c r="J10" s="37">
        <v>14.11290322580645</v>
      </c>
      <c r="K10" s="265">
        <v>15.964516129032258</v>
      </c>
      <c r="L10" s="37">
        <v>14.545161290322579</v>
      </c>
      <c r="M10" s="259">
        <v>14.580645161290324</v>
      </c>
      <c r="N10" s="37">
        <v>13.777419354838708</v>
      </c>
      <c r="O10" s="1665">
        <v>13.719354838709675</v>
      </c>
      <c r="P10" s="1667">
        <v>14.054838709677419</v>
      </c>
      <c r="Q10" s="368"/>
      <c r="R10" s="38"/>
      <c r="S10" s="38"/>
      <c r="T10" s="1237"/>
      <c r="U10" s="1236"/>
      <c r="V10" s="1235"/>
      <c r="W10" s="1235"/>
      <c r="X10" s="1235"/>
      <c r="Y10" s="1235"/>
      <c r="Z10" s="1235"/>
      <c r="AA10" s="1234"/>
    </row>
    <row r="11" spans="1:27" ht="12" customHeight="1" x14ac:dyDescent="0.25">
      <c r="A11" s="535" t="str">
        <f>'12'!A13</f>
        <v>červen</v>
      </c>
      <c r="B11" s="40">
        <v>18.249999999999996</v>
      </c>
      <c r="C11" s="162">
        <v>20.65666666666667</v>
      </c>
      <c r="D11" s="46">
        <v>16.913333333333334</v>
      </c>
      <c r="E11" s="162">
        <v>17.82</v>
      </c>
      <c r="F11" s="46">
        <v>17.52</v>
      </c>
      <c r="G11" s="162">
        <v>18.293333333333337</v>
      </c>
      <c r="H11" s="46">
        <v>18.033333333333339</v>
      </c>
      <c r="I11" s="162">
        <v>17.863333333333333</v>
      </c>
      <c r="J11" s="46">
        <v>18.873333333333335</v>
      </c>
      <c r="K11" s="161">
        <v>20.43333333333333</v>
      </c>
      <c r="L11" s="46">
        <v>18.776666666666664</v>
      </c>
      <c r="M11" s="162">
        <v>18.526666666666664</v>
      </c>
      <c r="N11" s="46">
        <v>18.206666666666663</v>
      </c>
      <c r="O11" s="1666">
        <v>18.279999999999998</v>
      </c>
      <c r="P11" s="1668">
        <v>18.436666666666667</v>
      </c>
      <c r="Q11" s="368"/>
      <c r="R11" s="38"/>
      <c r="S11" s="38"/>
      <c r="T11" s="1237"/>
      <c r="U11" s="1236"/>
      <c r="V11" s="1235"/>
      <c r="W11" s="1235"/>
      <c r="X11" s="1235"/>
      <c r="Y11" s="1235"/>
      <c r="Z11" s="1235"/>
      <c r="AA11" s="1234"/>
    </row>
    <row r="12" spans="1:27" ht="12" customHeight="1" x14ac:dyDescent="0.25">
      <c r="A12" s="535" t="str">
        <f>'12'!A14</f>
        <v>červenec</v>
      </c>
      <c r="B12" s="33">
        <v>18.387096774193552</v>
      </c>
      <c r="C12" s="259">
        <v>20.951612903225808</v>
      </c>
      <c r="D12" s="37">
        <v>17.0741935483871</v>
      </c>
      <c r="E12" s="259">
        <v>18.099999999999998</v>
      </c>
      <c r="F12" s="37">
        <v>18.012903225806454</v>
      </c>
      <c r="G12" s="259">
        <v>18.580645161290327</v>
      </c>
      <c r="H12" s="37">
        <v>18.367741935483874</v>
      </c>
      <c r="I12" s="259">
        <v>18.251612903225809</v>
      </c>
      <c r="J12" s="37">
        <v>19.064516129032253</v>
      </c>
      <c r="K12" s="265">
        <v>20.787096774193543</v>
      </c>
      <c r="L12" s="37">
        <v>19.306451612903228</v>
      </c>
      <c r="M12" s="259">
        <v>19.074193548387097</v>
      </c>
      <c r="N12" s="37">
        <v>18.535483870967738</v>
      </c>
      <c r="O12" s="1665">
        <v>18.845161290322583</v>
      </c>
      <c r="P12" s="1667">
        <v>18.767741935483873</v>
      </c>
      <c r="Q12" s="368"/>
      <c r="R12" s="38"/>
      <c r="S12" s="38"/>
      <c r="T12" s="1237"/>
      <c r="U12" s="1236"/>
      <c r="V12" s="1235"/>
      <c r="W12" s="1235"/>
      <c r="X12" s="1235"/>
      <c r="Y12" s="1235"/>
      <c r="Z12" s="1235"/>
      <c r="AA12" s="1234"/>
    </row>
    <row r="13" spans="1:27" ht="12" customHeight="1" x14ac:dyDescent="0.25">
      <c r="A13" s="535" t="str">
        <f>'12'!A15</f>
        <v>srpen</v>
      </c>
      <c r="B13" s="33">
        <v>18.477419354838716</v>
      </c>
      <c r="C13" s="259">
        <v>21.432258064516127</v>
      </c>
      <c r="D13" s="37">
        <v>16.787096774193547</v>
      </c>
      <c r="E13" s="259">
        <v>18.493548387096773</v>
      </c>
      <c r="F13" s="37">
        <v>17.664516129032258</v>
      </c>
      <c r="G13" s="259">
        <v>19.283870967741933</v>
      </c>
      <c r="H13" s="37">
        <v>19.083870967741941</v>
      </c>
      <c r="I13" s="259">
        <v>19.009677419354837</v>
      </c>
      <c r="J13" s="37">
        <v>18.974193548387102</v>
      </c>
      <c r="K13" s="265">
        <v>20.690322580645166</v>
      </c>
      <c r="L13" s="37">
        <v>19.216129032258067</v>
      </c>
      <c r="M13" s="259">
        <v>18.509677419354844</v>
      </c>
      <c r="N13" s="37">
        <v>18.990322580645159</v>
      </c>
      <c r="O13" s="1665">
        <v>19.341935483870973</v>
      </c>
      <c r="P13" s="1667">
        <v>19.025806451612901</v>
      </c>
      <c r="Q13" s="368"/>
      <c r="R13" s="38"/>
      <c r="S13" s="38"/>
      <c r="T13" s="1237"/>
      <c r="U13" s="1236"/>
      <c r="V13" s="1235"/>
      <c r="W13" s="1235"/>
      <c r="X13" s="1235"/>
      <c r="Y13" s="1235"/>
      <c r="Z13" s="1235"/>
      <c r="AA13" s="1234"/>
    </row>
    <row r="14" spans="1:27" ht="12" customHeight="1" x14ac:dyDescent="0.25">
      <c r="A14" s="535" t="str">
        <f>'12'!A16</f>
        <v>září</v>
      </c>
      <c r="B14" s="40">
        <v>11.370000000000003</v>
      </c>
      <c r="C14" s="162">
        <v>13.833333333333332</v>
      </c>
      <c r="D14" s="46">
        <v>10.273333333333337</v>
      </c>
      <c r="E14" s="162">
        <v>11.819999999999999</v>
      </c>
      <c r="F14" s="46">
        <v>11.650000000000002</v>
      </c>
      <c r="G14" s="162">
        <v>12.660000000000002</v>
      </c>
      <c r="H14" s="46">
        <v>12.283333333333331</v>
      </c>
      <c r="I14" s="162">
        <v>12.043333333333333</v>
      </c>
      <c r="J14" s="46">
        <v>11.579999999999997</v>
      </c>
      <c r="K14" s="161">
        <v>13.74</v>
      </c>
      <c r="L14" s="46">
        <v>12.419999999999998</v>
      </c>
      <c r="M14" s="162">
        <v>12.486666666666666</v>
      </c>
      <c r="N14" s="46">
        <v>11.519999999999998</v>
      </c>
      <c r="O14" s="1666">
        <v>12.449999999999998</v>
      </c>
      <c r="P14" s="1668">
        <v>12.04</v>
      </c>
      <c r="Q14" s="368"/>
      <c r="R14" s="38"/>
      <c r="S14" s="38"/>
      <c r="T14" s="1237"/>
      <c r="U14" s="1236"/>
      <c r="V14" s="1235"/>
      <c r="W14" s="1235"/>
      <c r="X14" s="1235"/>
      <c r="Y14" s="1235"/>
      <c r="Z14" s="1235"/>
      <c r="AA14" s="1234"/>
    </row>
    <row r="15" spans="1:27" ht="12" customHeight="1" x14ac:dyDescent="0.25">
      <c r="A15" s="1627" t="str">
        <f>'12'!A17</f>
        <v>říjen</v>
      </c>
      <c r="B15" s="33">
        <v>9.4709677419354801</v>
      </c>
      <c r="C15" s="259">
        <v>10.480645161290322</v>
      </c>
      <c r="D15" s="37">
        <v>8.9677419354838701</v>
      </c>
      <c r="E15" s="259">
        <v>9.2290322580645139</v>
      </c>
      <c r="F15" s="37">
        <v>9.5741935483870968</v>
      </c>
      <c r="G15" s="259">
        <v>9.816129032258063</v>
      </c>
      <c r="H15" s="37">
        <v>9.2967741935483872</v>
      </c>
      <c r="I15" s="259">
        <v>9.7225806451612922</v>
      </c>
      <c r="J15" s="37">
        <v>10.06451612903226</v>
      </c>
      <c r="K15" s="265">
        <v>11.587096774193551</v>
      </c>
      <c r="L15" s="37">
        <v>10.438709677419356</v>
      </c>
      <c r="M15" s="259">
        <v>10.632258064516128</v>
      </c>
      <c r="N15" s="37">
        <v>9.251612903225805</v>
      </c>
      <c r="O15" s="1665">
        <v>8.8935483870967733</v>
      </c>
      <c r="P15" s="1667">
        <v>9.7129032258064498</v>
      </c>
      <c r="Q15" s="368"/>
      <c r="R15" s="38"/>
      <c r="S15" s="38"/>
      <c r="T15" s="1237"/>
      <c r="U15" s="1236"/>
      <c r="V15" s="1235"/>
      <c r="W15" s="1235"/>
      <c r="X15" s="1235"/>
      <c r="Y15" s="1235"/>
      <c r="Z15" s="1235"/>
      <c r="AA15" s="1234"/>
    </row>
    <row r="16" spans="1:27" ht="12" customHeight="1" x14ac:dyDescent="0.25">
      <c r="A16" s="535" t="str">
        <f>'12'!A18</f>
        <v>listopad</v>
      </c>
      <c r="B16" s="33">
        <v>3.376666666666666</v>
      </c>
      <c r="C16" s="259">
        <v>4.756666666666665</v>
      </c>
      <c r="D16" s="37">
        <v>3.0733333333333337</v>
      </c>
      <c r="E16" s="259">
        <v>3.7966666666666664</v>
      </c>
      <c r="F16" s="37">
        <v>3.9833333333333343</v>
      </c>
      <c r="G16" s="259">
        <v>4.4200000000000008</v>
      </c>
      <c r="H16" s="37">
        <v>3.9266666666666667</v>
      </c>
      <c r="I16" s="259">
        <v>4.0933333333333328</v>
      </c>
      <c r="J16" s="37">
        <v>3.8466666666666667</v>
      </c>
      <c r="K16" s="265">
        <v>5.6933333333333334</v>
      </c>
      <c r="L16" s="37">
        <v>4.5966666666666676</v>
      </c>
      <c r="M16" s="259">
        <v>4.5733333333333341</v>
      </c>
      <c r="N16" s="37">
        <v>3.2700000000000005</v>
      </c>
      <c r="O16" s="1665">
        <v>3.6733333333333333</v>
      </c>
      <c r="P16" s="1667">
        <v>3.8933333333333322</v>
      </c>
      <c r="Q16" s="368"/>
      <c r="R16" s="38"/>
      <c r="S16" s="38"/>
      <c r="T16" s="1237"/>
      <c r="U16" s="1236"/>
      <c r="V16" s="1235"/>
      <c r="W16" s="1235"/>
      <c r="X16" s="1235"/>
      <c r="Y16" s="1235"/>
      <c r="Z16" s="1235"/>
      <c r="AA16" s="1234"/>
    </row>
    <row r="17" spans="1:32" ht="12" customHeight="1" x14ac:dyDescent="0.25">
      <c r="A17" s="1628" t="str">
        <f>'12'!A19</f>
        <v>prosinec</v>
      </c>
      <c r="B17" s="40">
        <v>0.51935483870967736</v>
      </c>
      <c r="C17" s="162">
        <v>1.7225806451612906</v>
      </c>
      <c r="D17" s="46">
        <v>4.1935483870967676E-2</v>
      </c>
      <c r="E17" s="162">
        <v>0.7</v>
      </c>
      <c r="F17" s="46">
        <v>1.1935483870967745</v>
      </c>
      <c r="G17" s="162">
        <v>1.7161290322580647</v>
      </c>
      <c r="H17" s="46">
        <v>1.0580645161290323</v>
      </c>
      <c r="I17" s="162">
        <v>1.241935483870968</v>
      </c>
      <c r="J17" s="46">
        <v>1.2225806451612906</v>
      </c>
      <c r="K17" s="161">
        <v>2.7999999999999994</v>
      </c>
      <c r="L17" s="46">
        <v>1.8129032258064517</v>
      </c>
      <c r="M17" s="162">
        <v>2.0354838709677416</v>
      </c>
      <c r="N17" s="46">
        <v>0.27096774193548384</v>
      </c>
      <c r="O17" s="1666">
        <v>0.4258064516129032</v>
      </c>
      <c r="P17" s="1668">
        <v>1.0096774193548386</v>
      </c>
      <c r="Q17" s="229"/>
      <c r="R17" s="38"/>
      <c r="S17" s="38"/>
      <c r="T17" s="1237"/>
      <c r="U17" s="1236"/>
      <c r="V17" s="1235"/>
      <c r="W17" s="1235"/>
      <c r="X17" s="1235"/>
      <c r="Y17" s="1235"/>
      <c r="Z17" s="1235"/>
      <c r="AA17" s="1234"/>
    </row>
    <row r="18" spans="1:32" ht="12" customHeight="1" x14ac:dyDescent="0.25">
      <c r="A18" s="1627" t="str">
        <f>'12'!A20</f>
        <v>I. čtvrtletí</v>
      </c>
      <c r="B18" s="33">
        <f>AVERAGE(B6:B8)</f>
        <v>0.47246543778801886</v>
      </c>
      <c r="C18" s="1563">
        <f t="shared" ref="C18:P18" si="0">AVERAGE(C6:C8)</f>
        <v>1.3186635944700458</v>
      </c>
      <c r="D18" s="1566">
        <f t="shared" si="0"/>
        <v>-1.263440860215089E-2</v>
      </c>
      <c r="E18" s="1563">
        <f t="shared" si="0"/>
        <v>0.28218125960061435</v>
      </c>
      <c r="F18" s="1566">
        <f t="shared" si="0"/>
        <v>0.58605990783410056</v>
      </c>
      <c r="G18" s="1563">
        <f t="shared" si="0"/>
        <v>0.57419354838709646</v>
      </c>
      <c r="H18" s="1566">
        <f t="shared" si="0"/>
        <v>0.27277265745007639</v>
      </c>
      <c r="I18" s="1563">
        <f t="shared" si="0"/>
        <v>0.29765745007680522</v>
      </c>
      <c r="J18" s="1566">
        <f t="shared" si="0"/>
        <v>0.74865591397849407</v>
      </c>
      <c r="K18" s="1563">
        <f t="shared" si="0"/>
        <v>2.5433563748079879</v>
      </c>
      <c r="L18" s="1566">
        <f t="shared" si="0"/>
        <v>1.1938940092165897</v>
      </c>
      <c r="M18" s="1563">
        <f t="shared" si="0"/>
        <v>1.4145161290322577</v>
      </c>
      <c r="N18" s="1566">
        <f t="shared" si="0"/>
        <v>7.3156682027649758E-2</v>
      </c>
      <c r="O18" s="1563">
        <f t="shared" si="0"/>
        <v>0.18394777265745046</v>
      </c>
      <c r="P18" s="1671">
        <f t="shared" si="0"/>
        <v>0.57553763440860217</v>
      </c>
      <c r="Q18" s="19"/>
      <c r="S18" s="1627"/>
      <c r="T18" s="1237"/>
      <c r="U18" s="1236"/>
      <c r="V18" s="1235"/>
      <c r="W18" s="1235"/>
      <c r="X18" s="1235"/>
      <c r="Y18" s="1235"/>
      <c r="Z18" s="1235"/>
      <c r="AA18" s="1234"/>
    </row>
    <row r="19" spans="1:32" ht="12" customHeight="1" x14ac:dyDescent="0.25">
      <c r="A19" s="535" t="str">
        <f>'12'!A21</f>
        <v>II. čtvrtletí</v>
      </c>
      <c r="B19" s="33">
        <f>AVERAGE(B9:B11)</f>
        <v>12.83347670250896</v>
      </c>
      <c r="C19" s="49">
        <f t="shared" ref="C19:P19" si="1">AVERAGE(C9:C11)</f>
        <v>15.040537634408603</v>
      </c>
      <c r="D19" s="53">
        <f t="shared" si="1"/>
        <v>11.901433691756273</v>
      </c>
      <c r="E19" s="49">
        <f t="shared" si="1"/>
        <v>12.964946236559138</v>
      </c>
      <c r="F19" s="53">
        <f t="shared" si="1"/>
        <v>12.67390681003584</v>
      </c>
      <c r="G19" s="49">
        <f t="shared" si="1"/>
        <v>13.018673835125449</v>
      </c>
      <c r="H19" s="53">
        <f t="shared" si="1"/>
        <v>12.905268817204302</v>
      </c>
      <c r="I19" s="49">
        <f t="shared" si="1"/>
        <v>12.948960573476702</v>
      </c>
      <c r="J19" s="53">
        <f t="shared" si="1"/>
        <v>13.439856630824373</v>
      </c>
      <c r="K19" s="49">
        <f t="shared" si="1"/>
        <v>15.105949820788529</v>
      </c>
      <c r="L19" s="53">
        <f t="shared" si="1"/>
        <v>13.731720430107524</v>
      </c>
      <c r="M19" s="49">
        <f t="shared" si="1"/>
        <v>13.662437275985662</v>
      </c>
      <c r="N19" s="53">
        <f t="shared" si="1"/>
        <v>12.816917562724013</v>
      </c>
      <c r="O19" s="49">
        <f t="shared" si="1"/>
        <v>13.00311827956989</v>
      </c>
      <c r="P19" s="1672">
        <f t="shared" si="1"/>
        <v>13.206057347670251</v>
      </c>
      <c r="Q19" s="19"/>
      <c r="S19" s="1627"/>
      <c r="T19" s="1237"/>
      <c r="U19" s="1236"/>
      <c r="V19" s="1235"/>
      <c r="W19" s="1235"/>
      <c r="X19" s="1235"/>
      <c r="Y19" s="1235"/>
      <c r="Z19" s="1235"/>
      <c r="AA19" s="1234"/>
    </row>
    <row r="20" spans="1:32" ht="12" customHeight="1" x14ac:dyDescent="0.25">
      <c r="A20" s="535" t="str">
        <f>'12'!A22</f>
        <v>III. čtvrtletí</v>
      </c>
      <c r="B20" s="33">
        <f>AVERAGE(B12:B14)</f>
        <v>16.078172043010756</v>
      </c>
      <c r="C20" s="49">
        <f t="shared" ref="C20:P20" si="2">AVERAGE(C12:C14)</f>
        <v>18.739068100358423</v>
      </c>
      <c r="D20" s="53">
        <f t="shared" si="2"/>
        <v>14.711541218637995</v>
      </c>
      <c r="E20" s="49">
        <f t="shared" si="2"/>
        <v>16.13784946236559</v>
      </c>
      <c r="F20" s="53">
        <f t="shared" si="2"/>
        <v>15.775806451612903</v>
      </c>
      <c r="G20" s="49">
        <f t="shared" si="2"/>
        <v>16.841505376344088</v>
      </c>
      <c r="H20" s="53">
        <f t="shared" si="2"/>
        <v>16.578315412186381</v>
      </c>
      <c r="I20" s="49">
        <f t="shared" si="2"/>
        <v>16.43487455197133</v>
      </c>
      <c r="J20" s="53">
        <f t="shared" si="2"/>
        <v>16.539569892473118</v>
      </c>
      <c r="K20" s="49">
        <f t="shared" si="2"/>
        <v>18.405806451612904</v>
      </c>
      <c r="L20" s="53">
        <f t="shared" si="2"/>
        <v>16.980860215053767</v>
      </c>
      <c r="M20" s="49">
        <f t="shared" si="2"/>
        <v>16.690179211469538</v>
      </c>
      <c r="N20" s="53">
        <f t="shared" si="2"/>
        <v>16.34860215053763</v>
      </c>
      <c r="O20" s="49">
        <f t="shared" si="2"/>
        <v>16.879032258064516</v>
      </c>
      <c r="P20" s="1672">
        <f t="shared" si="2"/>
        <v>16.611182795698927</v>
      </c>
      <c r="Q20" s="19"/>
      <c r="T20" s="1238"/>
      <c r="U20" s="1235"/>
      <c r="V20" s="1235"/>
      <c r="W20" s="1235"/>
      <c r="X20" s="1235"/>
      <c r="Y20" s="1235"/>
      <c r="Z20" s="1235"/>
      <c r="AA20" s="1234"/>
    </row>
    <row r="21" spans="1:32" ht="12" customHeight="1" x14ac:dyDescent="0.25">
      <c r="A21" s="1628" t="str">
        <f>'12'!A23</f>
        <v>IV. čtvrtletí</v>
      </c>
      <c r="B21" s="40">
        <f>AVERAGE(B15:B17)</f>
        <v>4.4556630824372752</v>
      </c>
      <c r="C21" s="50">
        <f t="shared" ref="C21:P21" si="3">AVERAGE(C15:C17)</f>
        <v>5.6532974910394254</v>
      </c>
      <c r="D21" s="62">
        <f t="shared" si="3"/>
        <v>4.0276702508960573</v>
      </c>
      <c r="E21" s="50">
        <f t="shared" si="3"/>
        <v>4.575232974910393</v>
      </c>
      <c r="F21" s="62">
        <f t="shared" si="3"/>
        <v>4.917025089605735</v>
      </c>
      <c r="G21" s="50">
        <f t="shared" si="3"/>
        <v>5.3174193548387096</v>
      </c>
      <c r="H21" s="62">
        <f t="shared" si="3"/>
        <v>4.7605017921146953</v>
      </c>
      <c r="I21" s="50">
        <f t="shared" si="3"/>
        <v>5.0192831541218643</v>
      </c>
      <c r="J21" s="62">
        <f t="shared" si="3"/>
        <v>5.0445878136200726</v>
      </c>
      <c r="K21" s="50">
        <f t="shared" si="3"/>
        <v>6.6934767025089608</v>
      </c>
      <c r="L21" s="62">
        <f t="shared" si="3"/>
        <v>5.6160931899641584</v>
      </c>
      <c r="M21" s="50">
        <f t="shared" si="3"/>
        <v>5.7470250896057351</v>
      </c>
      <c r="N21" s="62">
        <f>AVERAGE(N15:N17)</f>
        <v>4.2641935483870963</v>
      </c>
      <c r="O21" s="50">
        <f t="shared" si="3"/>
        <v>4.3308960573476698</v>
      </c>
      <c r="P21" s="1673">
        <f t="shared" si="3"/>
        <v>4.871971326164874</v>
      </c>
      <c r="Q21" s="71"/>
    </row>
    <row r="22" spans="1:32" ht="12" customHeight="1" x14ac:dyDescent="0.25">
      <c r="A22" s="541" t="str">
        <f>'12'!A24</f>
        <v>I. pololetí</v>
      </c>
      <c r="B22" s="33">
        <f>AVERAGE(B6:B11)</f>
        <v>6.6529710701484888</v>
      </c>
      <c r="C22" s="49">
        <f t="shared" ref="C22:P22" si="4">AVERAGE(C6:C11)</f>
        <v>8.179600614439325</v>
      </c>
      <c r="D22" s="53">
        <f t="shared" si="4"/>
        <v>5.9443996415770615</v>
      </c>
      <c r="E22" s="49">
        <f t="shared" si="4"/>
        <v>6.623563748079877</v>
      </c>
      <c r="F22" s="53">
        <f t="shared" si="4"/>
        <v>6.6299833589349717</v>
      </c>
      <c r="G22" s="49">
        <f t="shared" si="4"/>
        <v>6.7964336917562731</v>
      </c>
      <c r="H22" s="53">
        <f t="shared" si="4"/>
        <v>6.5890207373271892</v>
      </c>
      <c r="I22" s="49">
        <f t="shared" si="4"/>
        <v>6.6233090117767546</v>
      </c>
      <c r="J22" s="53">
        <f t="shared" si="4"/>
        <v>7.0942562724014335</v>
      </c>
      <c r="K22" s="49">
        <f t="shared" si="4"/>
        <v>8.824653097798258</v>
      </c>
      <c r="L22" s="53">
        <f t="shared" si="4"/>
        <v>7.4628072196620581</v>
      </c>
      <c r="M22" s="49">
        <f t="shared" si="4"/>
        <v>7.5384767025089596</v>
      </c>
      <c r="N22" s="53">
        <f t="shared" si="4"/>
        <v>6.4450371223758323</v>
      </c>
      <c r="O22" s="49">
        <f t="shared" si="4"/>
        <v>6.5935330261136711</v>
      </c>
      <c r="P22" s="1672">
        <f t="shared" si="4"/>
        <v>6.8907974910394261</v>
      </c>
      <c r="Q22" s="19"/>
    </row>
    <row r="23" spans="1:32" ht="12" customHeight="1" thickBot="1" x14ac:dyDescent="0.3">
      <c r="A23" s="623" t="str">
        <f>'12'!A25</f>
        <v>II. pololetí</v>
      </c>
      <c r="B23" s="1669">
        <f>AVERAGE(B12:B17)</f>
        <v>10.266917562724016</v>
      </c>
      <c r="C23" s="1670">
        <f t="shared" ref="C23:P23" si="5">AVERAGE(C12:C17)</f>
        <v>12.196182795698924</v>
      </c>
      <c r="D23" s="1675">
        <f t="shared" si="5"/>
        <v>9.3696057347670259</v>
      </c>
      <c r="E23" s="1670">
        <f t="shared" si="5"/>
        <v>10.356541218637993</v>
      </c>
      <c r="F23" s="1675">
        <f t="shared" si="5"/>
        <v>10.346415770609321</v>
      </c>
      <c r="G23" s="1670">
        <f t="shared" si="5"/>
        <v>11.079462365591398</v>
      </c>
      <c r="H23" s="1675">
        <f t="shared" si="5"/>
        <v>10.66940860215054</v>
      </c>
      <c r="I23" s="1670">
        <f t="shared" si="5"/>
        <v>10.727078853046597</v>
      </c>
      <c r="J23" s="1675">
        <f t="shared" si="5"/>
        <v>10.792078853046595</v>
      </c>
      <c r="K23" s="1670">
        <f t="shared" si="5"/>
        <v>12.549641577060932</v>
      </c>
      <c r="L23" s="1675">
        <f t="shared" si="5"/>
        <v>11.298476702508962</v>
      </c>
      <c r="M23" s="1670">
        <f t="shared" si="5"/>
        <v>11.218602150537635</v>
      </c>
      <c r="N23" s="1675">
        <f t="shared" si="5"/>
        <v>10.306397849462364</v>
      </c>
      <c r="O23" s="1670">
        <f t="shared" si="5"/>
        <v>10.604964157706092</v>
      </c>
      <c r="P23" s="1674">
        <f t="shared" si="5"/>
        <v>10.741577060931901</v>
      </c>
      <c r="Q23" s="627"/>
    </row>
    <row r="24" spans="1:32" ht="12" customHeight="1" thickTop="1" x14ac:dyDescent="0.25">
      <c r="A24" s="1627" t="str">
        <f>'12'!A26</f>
        <v>rok</v>
      </c>
      <c r="B24" s="33">
        <f>AVERAGE(B6:B17)</f>
        <v>8.4599443164362516</v>
      </c>
      <c r="C24" s="49">
        <f t="shared" ref="C24:P24" si="6">AVERAGE(C6:C17)</f>
        <v>10.187891705069125</v>
      </c>
      <c r="D24" s="53">
        <f t="shared" si="6"/>
        <v>7.657002688172045</v>
      </c>
      <c r="E24" s="49">
        <f t="shared" si="6"/>
        <v>8.4900524833589319</v>
      </c>
      <c r="F24" s="53">
        <f t="shared" si="6"/>
        <v>8.4881995647721453</v>
      </c>
      <c r="G24" s="49">
        <f t="shared" si="6"/>
        <v>8.9379480286738353</v>
      </c>
      <c r="H24" s="53">
        <f t="shared" si="6"/>
        <v>8.6292146697388645</v>
      </c>
      <c r="I24" s="49">
        <f t="shared" si="6"/>
        <v>8.6751939324116734</v>
      </c>
      <c r="J24" s="53">
        <f t="shared" si="6"/>
        <v>8.9431675627240139</v>
      </c>
      <c r="K24" s="49">
        <f t="shared" si="6"/>
        <v>10.687147337429593</v>
      </c>
      <c r="L24" s="53">
        <f t="shared" si="6"/>
        <v>9.3806419610855105</v>
      </c>
      <c r="M24" s="49">
        <f t="shared" si="6"/>
        <v>9.3785394265232966</v>
      </c>
      <c r="N24" s="53">
        <f t="shared" si="6"/>
        <v>8.3757174859190968</v>
      </c>
      <c r="O24" s="49">
        <f t="shared" si="6"/>
        <v>8.5992485919098822</v>
      </c>
      <c r="P24" s="1672">
        <f t="shared" si="6"/>
        <v>8.8161872759856621</v>
      </c>
      <c r="Q24" s="19"/>
    </row>
    <row r="25" spans="1:32" ht="12.75" customHeight="1" x14ac:dyDescent="0.25"/>
    <row r="26" spans="1:32" ht="27.75" customHeight="1" x14ac:dyDescent="0.25">
      <c r="B26" s="1945" t="s">
        <v>700</v>
      </c>
      <c r="C26" s="1945"/>
      <c r="D26" s="1945"/>
      <c r="E26" s="1945"/>
      <c r="F26" s="1945"/>
      <c r="G26" s="1945"/>
      <c r="H26" s="1945"/>
      <c r="I26" s="1945"/>
      <c r="J26" s="1945"/>
      <c r="K26" s="1945"/>
      <c r="L26" s="1945"/>
      <c r="M26" s="1945"/>
      <c r="N26" s="1945"/>
      <c r="O26" s="1945"/>
      <c r="P26" s="1945"/>
    </row>
    <row r="27" spans="1:32" ht="3.75" customHeight="1" x14ac:dyDescent="0.25">
      <c r="B27" s="437" t="str">
        <f>B5</f>
        <v xml:space="preserve"> Jihočeský</v>
      </c>
      <c r="C27" s="437" t="str">
        <f t="shared" ref="C27:O27" si="7">C5</f>
        <v xml:space="preserve"> Jihomoravský</v>
      </c>
      <c r="D27" s="437" t="str">
        <f t="shared" si="7"/>
        <v xml:space="preserve"> Karlovarský</v>
      </c>
      <c r="E27" s="437" t="str">
        <f t="shared" si="7"/>
        <v xml:space="preserve"> Královéhradecký</v>
      </c>
      <c r="F27" s="437" t="str">
        <f t="shared" si="7"/>
        <v xml:space="preserve"> Liberecký</v>
      </c>
      <c r="G27" s="437" t="str">
        <f t="shared" si="7"/>
        <v xml:space="preserve"> Moravskoslezský</v>
      </c>
      <c r="H27" s="437" t="str">
        <f t="shared" si="7"/>
        <v xml:space="preserve"> Olomoucký</v>
      </c>
      <c r="I27" s="437" t="str">
        <f t="shared" si="7"/>
        <v xml:space="preserve"> Pardubický</v>
      </c>
      <c r="J27" s="437" t="str">
        <f t="shared" si="7"/>
        <v xml:space="preserve"> Plzeňský</v>
      </c>
      <c r="K27" s="437" t="str">
        <f t="shared" si="7"/>
        <v xml:space="preserve"> Hlavní město Praha</v>
      </c>
      <c r="L27" s="437" t="str">
        <f t="shared" si="7"/>
        <v xml:space="preserve"> Středočeský</v>
      </c>
      <c r="M27" s="437" t="str">
        <f t="shared" si="7"/>
        <v xml:space="preserve"> Ústecký</v>
      </c>
      <c r="N27" s="437" t="str">
        <f t="shared" si="7"/>
        <v xml:space="preserve"> Vysočina</v>
      </c>
      <c r="O27" s="437" t="str">
        <f t="shared" si="7"/>
        <v xml:space="preserve"> Zlínský</v>
      </c>
    </row>
    <row r="28" spans="1:32" ht="12" customHeight="1" x14ac:dyDescent="0.25">
      <c r="A28" s="1627">
        <v>2008</v>
      </c>
      <c r="B28" s="33">
        <v>8.8208113953775786</v>
      </c>
      <c r="C28" s="265">
        <v>10.182749660116178</v>
      </c>
      <c r="D28" s="37">
        <v>7.7764160795946111</v>
      </c>
      <c r="E28" s="259">
        <v>8.9446122234581633</v>
      </c>
      <c r="F28" s="37">
        <v>8.8395871956494876</v>
      </c>
      <c r="G28" s="259">
        <v>9.3229186750710671</v>
      </c>
      <c r="H28" s="37">
        <v>9.2520272525027796</v>
      </c>
      <c r="I28" s="259">
        <v>9.1063039179335075</v>
      </c>
      <c r="J28" s="37">
        <v>9.0238950685947348</v>
      </c>
      <c r="K28" s="265">
        <v>10.687578173278952</v>
      </c>
      <c r="L28" s="49">
        <v>9.523409034729946</v>
      </c>
      <c r="M28" s="259">
        <v>9.5908271536274867</v>
      </c>
      <c r="N28" s="37">
        <v>8.682517612161659</v>
      </c>
      <c r="O28" s="1665">
        <v>9.7900021628970482</v>
      </c>
      <c r="P28" s="1667">
        <v>9.3000000000000007</v>
      </c>
      <c r="Q28" s="367"/>
      <c r="S28" s="55"/>
      <c r="T28" s="1245"/>
      <c r="U28" s="1245"/>
      <c r="V28" s="1245"/>
      <c r="W28" s="1245"/>
      <c r="X28" s="1245"/>
      <c r="Y28" s="1245"/>
      <c r="Z28" s="1245"/>
      <c r="AA28" s="1245"/>
      <c r="AB28" s="1245"/>
      <c r="AC28" s="1245"/>
      <c r="AD28" s="1245"/>
      <c r="AE28" s="1245"/>
      <c r="AF28" s="1245"/>
    </row>
    <row r="29" spans="1:32" ht="12" customHeight="1" x14ac:dyDescent="0.25">
      <c r="A29" s="1628">
        <v>2009</v>
      </c>
      <c r="B29" s="40">
        <v>8.4635951100870432</v>
      </c>
      <c r="C29" s="162">
        <v>10.011902201740911</v>
      </c>
      <c r="D29" s="46">
        <v>7.4050620839733723</v>
      </c>
      <c r="E29" s="162">
        <v>8.5125185611879157</v>
      </c>
      <c r="F29" s="46">
        <v>8.347441756272401</v>
      </c>
      <c r="G29" s="162">
        <v>8.6740277777777788</v>
      </c>
      <c r="H29" s="46">
        <v>8.6760599078341016</v>
      </c>
      <c r="I29" s="162">
        <v>8.5903494623655909</v>
      </c>
      <c r="J29" s="46">
        <v>8.6897529441884274</v>
      </c>
      <c r="K29" s="161">
        <v>10.345889016897081</v>
      </c>
      <c r="L29" s="46">
        <v>9.1979051459293384</v>
      </c>
      <c r="M29" s="162">
        <v>9.2630677163338451</v>
      </c>
      <c r="N29" s="46">
        <v>8.1980977982590897</v>
      </c>
      <c r="O29" s="1666">
        <v>8.8533742959549411</v>
      </c>
      <c r="P29" s="1668">
        <v>8.8000000000000007</v>
      </c>
      <c r="Q29" s="229"/>
      <c r="S29" s="55"/>
      <c r="T29" s="1245"/>
      <c r="U29" s="1245"/>
      <c r="V29" s="1245"/>
      <c r="W29" s="1245"/>
      <c r="X29" s="1245"/>
      <c r="Y29" s="1245"/>
      <c r="Z29" s="1245"/>
      <c r="AA29" s="1245"/>
      <c r="AB29" s="1245"/>
      <c r="AC29" s="1245"/>
      <c r="AD29" s="1245"/>
      <c r="AE29" s="1245"/>
      <c r="AF29" s="1245"/>
    </row>
    <row r="30" spans="1:32" ht="12" customHeight="1" x14ac:dyDescent="0.25">
      <c r="A30" s="1627">
        <v>2010</v>
      </c>
      <c r="B30" s="33">
        <v>7.2172350230414777</v>
      </c>
      <c r="C30" s="259">
        <v>8.8249711981566801</v>
      </c>
      <c r="D30" s="37">
        <v>6.0526721710189442</v>
      </c>
      <c r="E30" s="259">
        <v>7.4240885816692268</v>
      </c>
      <c r="F30" s="37">
        <v>7.1717345110087036</v>
      </c>
      <c r="G30" s="259">
        <v>7.5340450588837671</v>
      </c>
      <c r="H30" s="37">
        <v>7.5411437532002052</v>
      </c>
      <c r="I30" s="259">
        <v>7.4815713005632354</v>
      </c>
      <c r="J30" s="37">
        <v>7.3685029441884282</v>
      </c>
      <c r="K30" s="265">
        <v>8.9697369431643619</v>
      </c>
      <c r="L30" s="37">
        <v>7.9368721198156704</v>
      </c>
      <c r="M30" s="259">
        <v>7.9052726574500758</v>
      </c>
      <c r="N30" s="37">
        <v>6.9819207629288265</v>
      </c>
      <c r="O30" s="1665">
        <v>7.832377752176142</v>
      </c>
      <c r="P30" s="1667">
        <v>7.6</v>
      </c>
      <c r="Q30" s="370"/>
      <c r="S30" s="55"/>
      <c r="T30" s="1245"/>
      <c r="U30" s="1245"/>
      <c r="V30" s="1245"/>
      <c r="W30" s="1245"/>
      <c r="X30" s="1245"/>
      <c r="Y30" s="1245"/>
      <c r="Z30" s="1245"/>
      <c r="AA30" s="1245"/>
      <c r="AB30" s="1245"/>
      <c r="AC30" s="1245"/>
      <c r="AD30" s="1245"/>
      <c r="AE30" s="1245"/>
      <c r="AF30" s="1245"/>
    </row>
    <row r="31" spans="1:32" ht="12" customHeight="1" x14ac:dyDescent="0.25">
      <c r="A31" s="1628">
        <v>2011</v>
      </c>
      <c r="B31" s="40">
        <v>8.5557514080901189</v>
      </c>
      <c r="C31" s="162">
        <v>9.8014938556067577</v>
      </c>
      <c r="D31" s="46">
        <v>7.658214285714287</v>
      </c>
      <c r="E31" s="162">
        <v>8.5791660266257068</v>
      </c>
      <c r="F31" s="46">
        <v>8.5059094982078864</v>
      </c>
      <c r="G31" s="162">
        <v>8.7939170506912436</v>
      </c>
      <c r="H31" s="46">
        <v>8.7177739375320016</v>
      </c>
      <c r="I31" s="162">
        <v>8.6824468766001033</v>
      </c>
      <c r="J31" s="46">
        <v>8.8933691756272406</v>
      </c>
      <c r="K31" s="161">
        <v>10.557562083973375</v>
      </c>
      <c r="L31" s="46">
        <v>9.3094687660010251</v>
      </c>
      <c r="M31" s="162">
        <v>9.3576939324116744</v>
      </c>
      <c r="N31" s="46">
        <v>8.2871281362007156</v>
      </c>
      <c r="O31" s="1666">
        <v>8.7183538146441375</v>
      </c>
      <c r="P31" s="1668">
        <v>8.9</v>
      </c>
      <c r="Q31" s="229"/>
      <c r="S31" s="55"/>
      <c r="T31" s="1245"/>
      <c r="U31" s="1245"/>
      <c r="V31" s="1245"/>
      <c r="W31" s="1245"/>
      <c r="X31" s="1245"/>
      <c r="Y31" s="1245"/>
      <c r="Z31" s="1245"/>
      <c r="AA31" s="1245"/>
      <c r="AB31" s="1245"/>
      <c r="AC31" s="1245"/>
      <c r="AD31" s="1245"/>
      <c r="AE31" s="1245"/>
      <c r="AF31" s="1245"/>
    </row>
    <row r="32" spans="1:32" ht="12" customHeight="1" x14ac:dyDescent="0.25">
      <c r="A32" s="1627">
        <v>2012</v>
      </c>
      <c r="B32" s="33">
        <v>8.2798862934124333</v>
      </c>
      <c r="C32" s="259">
        <v>9.9110684711407728</v>
      </c>
      <c r="D32" s="37">
        <v>6.9587866147571367</v>
      </c>
      <c r="E32" s="259">
        <v>8.1907094302311219</v>
      </c>
      <c r="F32" s="37">
        <v>7.9750268817204306</v>
      </c>
      <c r="G32" s="259">
        <v>9.0199975281176616</v>
      </c>
      <c r="H32" s="37">
        <v>8.6406871832900745</v>
      </c>
      <c r="I32" s="259">
        <v>8.3170813249289317</v>
      </c>
      <c r="J32" s="37">
        <v>8.7542788283277719</v>
      </c>
      <c r="K32" s="265">
        <v>10.443106229143492</v>
      </c>
      <c r="L32" s="37">
        <v>9.1093026201952778</v>
      </c>
      <c r="M32" s="259">
        <v>9.0958450747744397</v>
      </c>
      <c r="N32" s="37">
        <v>8.1359093437152392</v>
      </c>
      <c r="O32" s="1665">
        <v>8.7287597330367088</v>
      </c>
      <c r="P32" s="1667">
        <v>8.6999999999999993</v>
      </c>
      <c r="Q32" s="368"/>
      <c r="S32" s="55"/>
      <c r="T32" s="1245"/>
      <c r="U32" s="1245"/>
      <c r="V32" s="1245"/>
      <c r="W32" s="1245"/>
      <c r="X32" s="1245"/>
      <c r="Y32" s="1245"/>
      <c r="Z32" s="1245"/>
      <c r="AA32" s="1245"/>
      <c r="AB32" s="1245"/>
      <c r="AC32" s="1245"/>
      <c r="AD32" s="1245"/>
      <c r="AE32" s="1245"/>
      <c r="AF32" s="1245"/>
    </row>
    <row r="33" spans="1:32" ht="12" customHeight="1" x14ac:dyDescent="0.25">
      <c r="A33" s="1628">
        <v>2013</v>
      </c>
      <c r="B33" s="40">
        <v>7.9230136986301352</v>
      </c>
      <c r="C33" s="162">
        <v>9.5830136986301397</v>
      </c>
      <c r="D33" s="46">
        <v>6.7093150684931455</v>
      </c>
      <c r="E33" s="162">
        <v>8.1295890410958958</v>
      </c>
      <c r="F33" s="46">
        <v>7.8575342465753453</v>
      </c>
      <c r="G33" s="162">
        <v>8.8983561643835589</v>
      </c>
      <c r="H33" s="46">
        <v>8.4435616438356185</v>
      </c>
      <c r="I33" s="162">
        <v>8.1504109589041107</v>
      </c>
      <c r="J33" s="46">
        <v>8.1013698630136979</v>
      </c>
      <c r="K33" s="161">
        <v>9.8679452054794456</v>
      </c>
      <c r="L33" s="46">
        <v>8.6679452054794481</v>
      </c>
      <c r="M33" s="162">
        <v>8.5879452054794569</v>
      </c>
      <c r="N33" s="46">
        <v>7.8876712328767171</v>
      </c>
      <c r="O33" s="1666">
        <v>8.4430136986301356</v>
      </c>
      <c r="P33" s="1668">
        <v>8.3000000000000007</v>
      </c>
      <c r="Q33" s="229"/>
      <c r="S33" s="55"/>
      <c r="T33" s="1245"/>
      <c r="U33" s="1245"/>
      <c r="V33" s="1245"/>
      <c r="W33" s="1245"/>
      <c r="X33" s="1245"/>
      <c r="Y33" s="1245"/>
      <c r="Z33" s="1245"/>
      <c r="AA33" s="1245"/>
      <c r="AB33" s="1245"/>
      <c r="AC33" s="1245"/>
      <c r="AD33" s="1245"/>
      <c r="AE33" s="1245"/>
      <c r="AF33" s="1245"/>
    </row>
    <row r="34" spans="1:32" ht="12" customHeight="1" x14ac:dyDescent="0.25">
      <c r="A34" s="1627">
        <v>2014</v>
      </c>
      <c r="B34" s="33">
        <v>9.2205479452054835</v>
      </c>
      <c r="C34" s="259">
        <v>10.938082191780827</v>
      </c>
      <c r="D34" s="37">
        <v>8.3956164383561607</v>
      </c>
      <c r="E34" s="259">
        <v>9.690136986301372</v>
      </c>
      <c r="F34" s="37">
        <v>9.5232876712328807</v>
      </c>
      <c r="G34" s="259">
        <v>9.9312328767123308</v>
      </c>
      <c r="H34" s="37">
        <v>9.6671232876712274</v>
      </c>
      <c r="I34" s="259">
        <v>9.6331506849315023</v>
      </c>
      <c r="J34" s="37">
        <v>9.7002739726027407</v>
      </c>
      <c r="K34" s="265">
        <v>11.39506849315069</v>
      </c>
      <c r="L34" s="37">
        <v>10.222739726027401</v>
      </c>
      <c r="M34" s="259">
        <v>10.033150684931506</v>
      </c>
      <c r="N34" s="37">
        <v>9.1528767123287764</v>
      </c>
      <c r="O34" s="1665">
        <v>9.9326027397260308</v>
      </c>
      <c r="P34" s="1667">
        <v>9.6999999999999993</v>
      </c>
      <c r="Q34" s="368"/>
      <c r="S34" s="55"/>
      <c r="T34" s="1245"/>
      <c r="U34" s="1245"/>
      <c r="V34" s="1245"/>
      <c r="W34" s="1245"/>
      <c r="X34" s="1245"/>
      <c r="Y34" s="1245"/>
      <c r="Z34" s="1245"/>
      <c r="AA34" s="1245"/>
      <c r="AB34" s="1245"/>
      <c r="AC34" s="1245"/>
      <c r="AD34" s="1245"/>
      <c r="AE34" s="1245"/>
      <c r="AF34" s="1245"/>
    </row>
    <row r="35" spans="1:32" ht="12" customHeight="1" x14ac:dyDescent="0.25">
      <c r="A35" s="1628">
        <v>2015</v>
      </c>
      <c r="B35" s="40">
        <v>9.3605479452054912</v>
      </c>
      <c r="C35" s="162">
        <v>10.88328767123288</v>
      </c>
      <c r="D35" s="46">
        <v>8.2572602739726122</v>
      </c>
      <c r="E35" s="162">
        <v>9.4657534246575334</v>
      </c>
      <c r="F35" s="46">
        <v>9.3180821917808085</v>
      </c>
      <c r="G35" s="162">
        <v>9.9487671232876771</v>
      </c>
      <c r="H35" s="46">
        <v>9.5476712328767057</v>
      </c>
      <c r="I35" s="162">
        <v>9.606575342465753</v>
      </c>
      <c r="J35" s="46">
        <v>9.8224657534246589</v>
      </c>
      <c r="K35" s="161">
        <v>11.541643835616442</v>
      </c>
      <c r="L35" s="46">
        <v>10.365479452054798</v>
      </c>
      <c r="M35" s="162">
        <v>10.097260273972603</v>
      </c>
      <c r="N35" s="46">
        <v>9.261369863013698</v>
      </c>
      <c r="O35" s="1666">
        <v>9.6117808219178116</v>
      </c>
      <c r="P35" s="1668">
        <v>9.8000000000000007</v>
      </c>
      <c r="Q35" s="229"/>
      <c r="S35" s="55"/>
      <c r="T35" s="1245"/>
      <c r="U35" s="1245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5"/>
      <c r="AF35" s="1245"/>
    </row>
    <row r="36" spans="1:32" ht="12" customHeight="1" x14ac:dyDescent="0.25">
      <c r="A36" s="1627">
        <v>2016</v>
      </c>
      <c r="B36" s="33">
        <v>8.4830601092896121</v>
      </c>
      <c r="C36" s="259">
        <v>10.159289617486332</v>
      </c>
      <c r="D36" s="37">
        <v>7.674043715846989</v>
      </c>
      <c r="E36" s="259">
        <v>8.7259562841529998</v>
      </c>
      <c r="F36" s="37">
        <v>8.541803278688521</v>
      </c>
      <c r="G36" s="259">
        <v>9.1620218579235022</v>
      </c>
      <c r="H36" s="37">
        <v>8.8612021857923526</v>
      </c>
      <c r="I36" s="259">
        <v>8.8393442622950875</v>
      </c>
      <c r="J36" s="37">
        <v>8.9374316939890761</v>
      </c>
      <c r="K36" s="265">
        <v>10.757103825136609</v>
      </c>
      <c r="L36" s="37">
        <v>9.4855191256830604</v>
      </c>
      <c r="M36" s="259">
        <v>9.404371584699442</v>
      </c>
      <c r="N36" s="37">
        <v>8.4385245901639365</v>
      </c>
      <c r="O36" s="1665">
        <v>8.8841530054644799</v>
      </c>
      <c r="P36" s="1667">
        <v>8.9722459037378375</v>
      </c>
      <c r="Q36" s="368"/>
      <c r="S36" s="55"/>
      <c r="T36" s="1245"/>
      <c r="U36" s="1245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5"/>
      <c r="AF36" s="1245"/>
    </row>
    <row r="37" spans="1:32" ht="12" customHeight="1" x14ac:dyDescent="0.25">
      <c r="A37" s="1627">
        <v>2017</v>
      </c>
      <c r="B37" s="33">
        <v>8.4599443164362516</v>
      </c>
      <c r="C37" s="259">
        <v>10.187891705069125</v>
      </c>
      <c r="D37" s="37">
        <v>7.657002688172045</v>
      </c>
      <c r="E37" s="259">
        <v>8.4900524833589319</v>
      </c>
      <c r="F37" s="37">
        <v>8.4881995647721453</v>
      </c>
      <c r="G37" s="259">
        <v>8.9379480286738353</v>
      </c>
      <c r="H37" s="37">
        <v>8.6292146697388645</v>
      </c>
      <c r="I37" s="259">
        <v>8.6751939324116734</v>
      </c>
      <c r="J37" s="37">
        <v>8.9431675627240139</v>
      </c>
      <c r="K37" s="265">
        <v>10.687147337429593</v>
      </c>
      <c r="L37" s="37">
        <v>9.3806419610855105</v>
      </c>
      <c r="M37" s="259">
        <v>9.3785394265232966</v>
      </c>
      <c r="N37" s="37">
        <v>8.3757174859190968</v>
      </c>
      <c r="O37" s="1665">
        <v>8.5992485919098822</v>
      </c>
      <c r="P37" s="1667">
        <v>8.8161872759856621</v>
      </c>
      <c r="Q37" s="368"/>
      <c r="S37" s="55"/>
      <c r="T37" s="1245"/>
      <c r="U37" s="1245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5"/>
      <c r="AF37" s="1245"/>
    </row>
    <row r="38" spans="1:32" ht="11.1" customHeight="1" x14ac:dyDescent="0.25">
      <c r="A38" s="535"/>
      <c r="B38" s="782"/>
      <c r="C38" s="214"/>
      <c r="D38" s="214"/>
      <c r="E38" s="214"/>
      <c r="F38" s="214"/>
      <c r="G38" s="214"/>
      <c r="H38" s="214"/>
      <c r="I38" s="214"/>
      <c r="J38" s="214"/>
      <c r="K38" s="782"/>
      <c r="L38" s="214"/>
      <c r="M38" s="214"/>
      <c r="N38" s="214"/>
      <c r="O38" s="214"/>
      <c r="P38" s="214"/>
      <c r="Q38" s="368"/>
      <c r="S38" s="1245"/>
      <c r="T38" s="1245"/>
      <c r="U38" s="1245"/>
      <c r="V38" s="1245"/>
      <c r="W38" s="1245"/>
      <c r="X38" s="1245"/>
      <c r="Y38" s="1245"/>
      <c r="Z38" s="1245"/>
      <c r="AA38" s="1245"/>
      <c r="AB38" s="1245"/>
      <c r="AC38" s="1245"/>
      <c r="AD38" s="1245"/>
      <c r="AE38" s="1245"/>
      <c r="AF38" s="1245"/>
    </row>
    <row r="39" spans="1:32" ht="15.75" customHeight="1" x14ac:dyDescent="0.25">
      <c r="A39" s="535"/>
      <c r="B39" s="2238" t="str">
        <f>B26</f>
        <v>Teplota ovzduší podle krajů v ČR v posledních 10 letech (°C)</v>
      </c>
      <c r="C39" s="2239"/>
      <c r="D39" s="2239"/>
      <c r="E39" s="2239"/>
      <c r="F39" s="2239"/>
      <c r="G39" s="2239"/>
      <c r="H39" s="2239"/>
      <c r="I39" s="2239"/>
      <c r="J39" s="2239"/>
      <c r="K39" s="2239"/>
      <c r="L39" s="2239"/>
      <c r="M39" s="2239"/>
      <c r="N39" s="2239"/>
      <c r="O39" s="2239"/>
      <c r="P39" s="2240"/>
      <c r="Q39" s="368"/>
      <c r="S39" s="1245"/>
      <c r="T39" s="1245"/>
      <c r="U39" s="1245"/>
      <c r="V39" s="1245"/>
      <c r="W39" s="1245"/>
      <c r="X39" s="1245"/>
      <c r="Y39" s="1245"/>
      <c r="Z39" s="1245"/>
      <c r="AA39" s="1245"/>
      <c r="AB39" s="1245"/>
      <c r="AC39" s="1245"/>
      <c r="AD39" s="1245"/>
      <c r="AE39" s="1245"/>
      <c r="AF39" s="1245"/>
    </row>
    <row r="40" spans="1:32" ht="11.1" customHeight="1" x14ac:dyDescent="0.25">
      <c r="A40" s="535"/>
      <c r="B40" s="2238"/>
      <c r="C40" s="2239"/>
      <c r="D40" s="2239"/>
      <c r="E40" s="2239"/>
      <c r="F40" s="2239"/>
      <c r="G40" s="2239"/>
      <c r="H40" s="2239"/>
      <c r="I40" s="2239"/>
      <c r="J40" s="2239"/>
      <c r="K40" s="2239"/>
      <c r="L40" s="2239"/>
      <c r="M40" s="2239"/>
      <c r="N40" s="2239"/>
      <c r="O40" s="2239"/>
      <c r="P40" s="2240"/>
      <c r="Q40" s="19"/>
    </row>
    <row r="41" spans="1:32" ht="11.1" customHeight="1" x14ac:dyDescent="0.25">
      <c r="A41" s="535"/>
      <c r="B41" s="782"/>
      <c r="C41" s="782"/>
      <c r="D41" s="782"/>
      <c r="E41" s="782"/>
      <c r="F41" s="782"/>
      <c r="G41" s="782"/>
      <c r="H41" s="782"/>
      <c r="I41" s="782"/>
      <c r="J41" s="782"/>
      <c r="K41" s="782"/>
      <c r="L41" s="782"/>
      <c r="M41" s="782"/>
      <c r="N41" s="782"/>
      <c r="O41" s="782"/>
      <c r="P41" s="782"/>
      <c r="Q41" s="19"/>
    </row>
    <row r="42" spans="1:32" ht="11.1" customHeight="1" x14ac:dyDescent="0.25">
      <c r="A42" s="535"/>
      <c r="B42" s="782"/>
      <c r="C42" s="782"/>
      <c r="D42" s="782"/>
      <c r="E42" s="782"/>
      <c r="F42" s="782"/>
      <c r="G42" s="782"/>
      <c r="H42" s="782"/>
      <c r="I42" s="782"/>
      <c r="J42" s="782"/>
      <c r="K42" s="782"/>
      <c r="L42" s="782"/>
      <c r="M42" s="782"/>
      <c r="N42" s="782"/>
      <c r="O42" s="782"/>
      <c r="P42" s="782"/>
      <c r="Q42" s="19"/>
    </row>
    <row r="43" spans="1:32" ht="11.1" customHeight="1" x14ac:dyDescent="0.25">
      <c r="A43" s="535"/>
      <c r="B43" s="782"/>
      <c r="C43" s="782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782"/>
      <c r="O43" s="782"/>
      <c r="P43" s="782"/>
      <c r="Q43" s="19"/>
    </row>
    <row r="44" spans="1:32" ht="11.1" customHeight="1" x14ac:dyDescent="0.25">
      <c r="A44" s="535"/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N44" s="782"/>
      <c r="O44" s="782"/>
      <c r="P44" s="782"/>
      <c r="Q44" s="19"/>
    </row>
    <row r="45" spans="1:32" ht="11.1" customHeight="1" x14ac:dyDescent="0.25">
      <c r="A45" s="535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82"/>
      <c r="Q45" s="19"/>
    </row>
    <row r="46" spans="1:32" ht="11.1" customHeight="1" x14ac:dyDescent="0.25">
      <c r="A46" s="535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782"/>
      <c r="O46" s="782"/>
      <c r="P46" s="782"/>
      <c r="Q46" s="19"/>
    </row>
    <row r="47" spans="1:32" x14ac:dyDescent="0.25">
      <c r="A47" s="1248"/>
      <c r="Q47" s="19"/>
    </row>
    <row r="48" spans="1:32" x14ac:dyDescent="0.25">
      <c r="A48" s="1248"/>
      <c r="Q48" s="19"/>
    </row>
    <row r="49" spans="1:17" x14ac:dyDescent="0.25">
      <c r="A49" s="1248"/>
      <c r="Q49" s="19"/>
    </row>
    <row r="50" spans="1:17" x14ac:dyDescent="0.25">
      <c r="A50" s="1248"/>
      <c r="Q50" s="19"/>
    </row>
    <row r="51" spans="1:17" x14ac:dyDescent="0.25">
      <c r="A51" s="1248"/>
      <c r="Q51" s="19"/>
    </row>
    <row r="52" spans="1:17" x14ac:dyDescent="0.25">
      <c r="A52" s="1248"/>
      <c r="Q52" s="19"/>
    </row>
    <row r="53" spans="1:17" x14ac:dyDescent="0.25">
      <c r="A53" s="1248"/>
      <c r="Q53" s="19"/>
    </row>
    <row r="54" spans="1:17" x14ac:dyDescent="0.25">
      <c r="A54" s="1248"/>
      <c r="Q54" s="19"/>
    </row>
  </sheetData>
  <mergeCells count="6">
    <mergeCell ref="A3:I3"/>
    <mergeCell ref="B4:P4"/>
    <mergeCell ref="B26:P26"/>
    <mergeCell ref="B39:P40"/>
    <mergeCell ref="A2:M2"/>
    <mergeCell ref="O2:Q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view="pageBreakPreview" zoomScaleNormal="100" zoomScaleSheetLayoutView="100" workbookViewId="0"/>
  </sheetViews>
  <sheetFormatPr defaultRowHeight="12.75" x14ac:dyDescent="0.25"/>
  <cols>
    <col min="1" max="1" width="12" style="142" customWidth="1"/>
    <col min="2" max="2" width="2.7109375" style="802" customWidth="1"/>
    <col min="3" max="3" width="80.5703125" style="808" customWidth="1"/>
    <col min="4" max="4" width="9.140625" style="12"/>
    <col min="5" max="5" width="11.7109375" style="12" customWidth="1"/>
    <col min="6" max="7" width="9.140625" style="12"/>
    <col min="8" max="8" width="11.7109375" style="12" customWidth="1"/>
    <col min="9" max="16384" width="9.140625" style="12"/>
  </cols>
  <sheetData>
    <row r="1" spans="1:3" ht="12.75" customHeight="1" x14ac:dyDescent="0.25">
      <c r="B1" s="800"/>
      <c r="C1" s="804"/>
    </row>
    <row r="2" spans="1:3" x14ac:dyDescent="0.25">
      <c r="B2" s="801"/>
      <c r="C2" s="786" t="s">
        <v>565</v>
      </c>
    </row>
    <row r="3" spans="1:3" ht="19.5" customHeight="1" thickBot="1" x14ac:dyDescent="0.25">
      <c r="A3" s="796" t="s">
        <v>565</v>
      </c>
      <c r="B3" s="814" t="s">
        <v>57</v>
      </c>
      <c r="C3" s="805" t="s">
        <v>118</v>
      </c>
    </row>
    <row r="4" spans="1:3" ht="7.5" customHeight="1" x14ac:dyDescent="0.2">
      <c r="A4" s="797"/>
      <c r="B4" s="815"/>
      <c r="C4" s="806"/>
    </row>
    <row r="5" spans="1:3" ht="39.950000000000003" customHeight="1" x14ac:dyDescent="0.2">
      <c r="A5" s="797"/>
      <c r="B5" s="803" t="s">
        <v>57</v>
      </c>
      <c r="C5" s="807" t="s">
        <v>566</v>
      </c>
    </row>
    <row r="6" spans="1:3" ht="39.950000000000003" customHeight="1" x14ac:dyDescent="0.2">
      <c r="A6" s="797"/>
      <c r="B6" s="803" t="s">
        <v>57</v>
      </c>
      <c r="C6" s="807" t="s">
        <v>567</v>
      </c>
    </row>
    <row r="7" spans="1:3" ht="39.950000000000003" customHeight="1" x14ac:dyDescent="0.25">
      <c r="A7" s="786"/>
      <c r="B7" s="803" t="s">
        <v>57</v>
      </c>
      <c r="C7" s="806" t="s">
        <v>113</v>
      </c>
    </row>
    <row r="8" spans="1:3" ht="39.950000000000003" customHeight="1" x14ac:dyDescent="0.2">
      <c r="A8" s="797"/>
      <c r="B8" s="803" t="s">
        <v>57</v>
      </c>
      <c r="C8" s="807" t="s">
        <v>568</v>
      </c>
    </row>
    <row r="9" spans="1:3" ht="39.950000000000003" customHeight="1" x14ac:dyDescent="0.2">
      <c r="A9" s="797"/>
      <c r="B9" s="803" t="s">
        <v>57</v>
      </c>
      <c r="C9" s="807" t="s">
        <v>569</v>
      </c>
    </row>
    <row r="10" spans="1:3" ht="39.950000000000003" customHeight="1" x14ac:dyDescent="0.2">
      <c r="A10" s="797"/>
      <c r="B10" s="803" t="s">
        <v>57</v>
      </c>
      <c r="C10" s="807" t="s">
        <v>131</v>
      </c>
    </row>
    <row r="11" spans="1:3" ht="39.950000000000003" customHeight="1" x14ac:dyDescent="0.2">
      <c r="A11" s="797"/>
      <c r="B11" s="803" t="s">
        <v>57</v>
      </c>
      <c r="C11" s="807" t="s">
        <v>570</v>
      </c>
    </row>
    <row r="12" spans="1:3" ht="39.950000000000003" customHeight="1" x14ac:dyDescent="0.2">
      <c r="A12" s="797"/>
      <c r="B12" s="803" t="s">
        <v>57</v>
      </c>
      <c r="C12" s="807" t="s">
        <v>571</v>
      </c>
    </row>
    <row r="13" spans="1:3" ht="39.950000000000003" customHeight="1" x14ac:dyDescent="0.2">
      <c r="A13" s="797"/>
      <c r="B13" s="803" t="s">
        <v>57</v>
      </c>
      <c r="C13" s="807" t="s">
        <v>572</v>
      </c>
    </row>
    <row r="14" spans="1:3" ht="39.950000000000003" customHeight="1" x14ac:dyDescent="0.2">
      <c r="A14" s="797"/>
      <c r="B14" s="803" t="s">
        <v>57</v>
      </c>
      <c r="C14" s="1059" t="s">
        <v>573</v>
      </c>
    </row>
    <row r="15" spans="1:3" ht="39.950000000000003" customHeight="1" x14ac:dyDescent="0.2">
      <c r="A15" s="797"/>
      <c r="B15" s="803" t="s">
        <v>57</v>
      </c>
      <c r="C15" s="810" t="s">
        <v>451</v>
      </c>
    </row>
    <row r="16" spans="1:3" ht="39.950000000000003" customHeight="1" x14ac:dyDescent="0.2">
      <c r="A16" s="797"/>
      <c r="B16" s="803" t="s">
        <v>57</v>
      </c>
      <c r="C16" s="807" t="s">
        <v>727</v>
      </c>
    </row>
    <row r="17" spans="1:3" ht="39.950000000000003" customHeight="1" x14ac:dyDescent="0.2">
      <c r="A17" s="797"/>
      <c r="B17" s="803" t="s">
        <v>57</v>
      </c>
      <c r="C17" s="807" t="s">
        <v>574</v>
      </c>
    </row>
    <row r="18" spans="1:3" ht="39.950000000000003" customHeight="1" x14ac:dyDescent="0.2">
      <c r="A18" s="797"/>
      <c r="B18" s="803" t="s">
        <v>57</v>
      </c>
      <c r="C18" s="811" t="s">
        <v>575</v>
      </c>
    </row>
    <row r="19" spans="1:3" ht="39.950000000000003" customHeight="1" x14ac:dyDescent="0.2">
      <c r="A19" s="797"/>
      <c r="B19" s="803" t="s">
        <v>57</v>
      </c>
      <c r="C19" s="811" t="s">
        <v>591</v>
      </c>
    </row>
    <row r="20" spans="1:3" ht="39.950000000000003" customHeight="1" x14ac:dyDescent="0.2">
      <c r="A20" s="797"/>
      <c r="B20" s="803" t="s">
        <v>57</v>
      </c>
      <c r="C20" s="807" t="s">
        <v>626</v>
      </c>
    </row>
    <row r="21" spans="1:3" ht="39.950000000000003" customHeight="1" x14ac:dyDescent="0.2">
      <c r="A21" s="797"/>
      <c r="B21" s="803"/>
      <c r="C21" s="807"/>
    </row>
    <row r="22" spans="1:3" ht="39.950000000000003" customHeight="1" x14ac:dyDescent="0.2">
      <c r="A22" s="797"/>
      <c r="B22" s="803"/>
      <c r="C22" s="807"/>
    </row>
    <row r="23" spans="1:3" ht="39.950000000000003" customHeight="1" x14ac:dyDescent="0.2">
      <c r="A23" s="797"/>
      <c r="B23" s="803"/>
      <c r="C23" s="807"/>
    </row>
    <row r="24" spans="1:3" ht="39.950000000000003" customHeight="1" x14ac:dyDescent="0.2">
      <c r="A24" s="797"/>
      <c r="B24" s="803"/>
      <c r="C24" s="807"/>
    </row>
    <row r="25" spans="1:3" ht="39.950000000000003" customHeight="1" x14ac:dyDescent="0.2">
      <c r="A25" s="797"/>
      <c r="B25" s="803"/>
      <c r="C25" s="807"/>
    </row>
    <row r="26" spans="1:3" ht="39.950000000000003" customHeight="1" x14ac:dyDescent="0.2">
      <c r="A26" s="797"/>
      <c r="B26" s="803"/>
      <c r="C26" s="807"/>
    </row>
    <row r="27" spans="1:3" ht="39.950000000000003" customHeight="1" x14ac:dyDescent="0.2">
      <c r="A27" s="797"/>
      <c r="B27" s="803"/>
      <c r="C27" s="807"/>
    </row>
    <row r="28" spans="1:3" ht="39.950000000000003" customHeight="1" x14ac:dyDescent="0.2">
      <c r="A28" s="797"/>
      <c r="B28" s="803"/>
      <c r="C28" s="807"/>
    </row>
    <row r="29" spans="1:3" ht="39.950000000000003" customHeight="1" x14ac:dyDescent="0.2">
      <c r="A29" s="797"/>
      <c r="B29" s="803"/>
      <c r="C29" s="807"/>
    </row>
    <row r="30" spans="1:3" ht="39.950000000000003" customHeight="1" x14ac:dyDescent="0.2">
      <c r="A30" s="797"/>
      <c r="B30" s="803"/>
      <c r="C30" s="811"/>
    </row>
    <row r="31" spans="1:3" ht="39.950000000000003" customHeight="1" x14ac:dyDescent="0.2">
      <c r="A31" s="797"/>
      <c r="B31" s="803"/>
      <c r="C31" s="811"/>
    </row>
    <row r="32" spans="1:3" ht="39.950000000000003" customHeight="1" x14ac:dyDescent="0.2">
      <c r="A32" s="797"/>
      <c r="B32" s="803"/>
      <c r="C32" s="807"/>
    </row>
    <row r="33" spans="1:3" ht="39.950000000000003" customHeight="1" x14ac:dyDescent="0.2">
      <c r="A33" s="797"/>
      <c r="B33" s="803"/>
      <c r="C33" s="811"/>
    </row>
    <row r="34" spans="1:3" ht="39.950000000000003" customHeight="1" x14ac:dyDescent="0.2">
      <c r="A34" s="797"/>
      <c r="B34" s="803"/>
      <c r="C34" s="807"/>
    </row>
    <row r="35" spans="1:3" ht="39.950000000000003" customHeight="1" x14ac:dyDescent="0.2">
      <c r="A35" s="797"/>
      <c r="B35" s="803"/>
      <c r="C35" s="807"/>
    </row>
    <row r="36" spans="1:3" ht="39.950000000000003" customHeight="1" x14ac:dyDescent="0.2">
      <c r="A36" s="797"/>
      <c r="B36" s="803"/>
      <c r="C36" s="807"/>
    </row>
    <row r="37" spans="1:3" ht="39.950000000000003" customHeight="1" x14ac:dyDescent="0.2">
      <c r="A37" s="797"/>
      <c r="B37" s="803"/>
      <c r="C37" s="807"/>
    </row>
    <row r="38" spans="1:3" ht="39.950000000000003" customHeight="1" x14ac:dyDescent="0.2">
      <c r="A38" s="797"/>
      <c r="B38" s="803"/>
      <c r="C38" s="807"/>
    </row>
    <row r="39" spans="1:3" ht="39.950000000000003" customHeight="1" x14ac:dyDescent="0.2">
      <c r="A39" s="797"/>
      <c r="B39" s="803"/>
      <c r="C39" s="807"/>
    </row>
    <row r="40" spans="1:3" ht="39.950000000000003" customHeight="1" x14ac:dyDescent="0.2">
      <c r="A40" s="797"/>
      <c r="B40" s="803"/>
      <c r="C40" s="807"/>
    </row>
    <row r="41" spans="1:3" ht="39.950000000000003" customHeight="1" x14ac:dyDescent="0.2">
      <c r="A41" s="797"/>
      <c r="B41" s="803"/>
      <c r="C41" s="811"/>
    </row>
    <row r="42" spans="1:3" ht="39.950000000000003" customHeight="1" x14ac:dyDescent="0.2">
      <c r="A42" s="797"/>
      <c r="B42" s="803"/>
      <c r="C42" s="811"/>
    </row>
    <row r="43" spans="1:3" ht="39.950000000000003" customHeight="1" x14ac:dyDescent="0.2">
      <c r="A43" s="797"/>
      <c r="B43" s="803"/>
      <c r="C43" s="807"/>
    </row>
    <row r="44" spans="1:3" ht="12.95" customHeight="1" x14ac:dyDescent="0.2">
      <c r="A44" s="797"/>
      <c r="B44" s="803"/>
      <c r="C44" s="806"/>
    </row>
    <row r="45" spans="1:3" ht="12.95" customHeight="1" x14ac:dyDescent="0.2">
      <c r="A45" s="797"/>
      <c r="B45" s="803"/>
      <c r="C45" s="807"/>
    </row>
    <row r="46" spans="1:3" ht="12.95" customHeight="1" x14ac:dyDescent="0.2">
      <c r="A46" s="797"/>
      <c r="B46" s="803"/>
      <c r="C46" s="807"/>
    </row>
    <row r="47" spans="1:3" ht="12.95" customHeight="1" x14ac:dyDescent="0.2">
      <c r="A47" s="797"/>
      <c r="B47" s="803"/>
      <c r="C47" s="807"/>
    </row>
    <row r="48" spans="1:3" ht="12.95" customHeight="1" x14ac:dyDescent="0.2">
      <c r="A48" s="797"/>
      <c r="B48" s="803"/>
      <c r="C48" s="807"/>
    </row>
    <row r="49" spans="1:3" ht="12.95" customHeight="1" x14ac:dyDescent="0.2">
      <c r="A49" s="797"/>
      <c r="B49" s="803"/>
      <c r="C49" s="807"/>
    </row>
    <row r="50" spans="1:3" ht="12.95" customHeight="1" x14ac:dyDescent="0.2">
      <c r="A50" s="797"/>
      <c r="B50" s="803"/>
      <c r="C50" s="807"/>
    </row>
    <row r="51" spans="1:3" ht="15" customHeight="1" x14ac:dyDescent="0.25">
      <c r="A51" s="798"/>
    </row>
    <row r="52" spans="1:3" ht="15" customHeight="1" x14ac:dyDescent="0.2">
      <c r="A52" s="1123"/>
      <c r="B52" s="803"/>
      <c r="C52" s="964"/>
    </row>
    <row r="53" spans="1:3" ht="26.1" customHeight="1" x14ac:dyDescent="0.25">
      <c r="A53" s="799"/>
      <c r="B53" s="952"/>
      <c r="C53" s="812"/>
    </row>
    <row r="54" spans="1:3" ht="12.95" customHeight="1" x14ac:dyDescent="0.25">
      <c r="A54" s="786"/>
      <c r="B54" s="816"/>
      <c r="C54" s="812"/>
    </row>
    <row r="55" spans="1:3" ht="12.95" customHeight="1" x14ac:dyDescent="0.25">
      <c r="A55" s="799"/>
      <c r="B55" s="816"/>
      <c r="C55" s="812"/>
    </row>
    <row r="56" spans="1:3" ht="12.95" customHeight="1" x14ac:dyDescent="0.25">
      <c r="A56" s="786"/>
      <c r="B56" s="816"/>
      <c r="C56" s="1908"/>
    </row>
    <row r="57" spans="1:3" ht="12.95" customHeight="1" x14ac:dyDescent="0.25">
      <c r="A57" s="786"/>
      <c r="B57" s="816"/>
      <c r="C57" s="1908"/>
    </row>
    <row r="58" spans="1:3" ht="12.95" customHeight="1" x14ac:dyDescent="0.25">
      <c r="A58" s="786"/>
      <c r="B58" s="816"/>
      <c r="C58" s="813"/>
    </row>
    <row r="59" spans="1:3" ht="12.95" customHeight="1" x14ac:dyDescent="0.25">
      <c r="A59" s="786"/>
      <c r="B59" s="816"/>
      <c r="C59" s="813"/>
    </row>
    <row r="60" spans="1:3" ht="12.95" customHeight="1" x14ac:dyDescent="0.25">
      <c r="A60" s="786"/>
      <c r="B60" s="816"/>
      <c r="C60" s="813"/>
    </row>
    <row r="61" spans="1:3" ht="15" customHeight="1" x14ac:dyDescent="0.2">
      <c r="A61" s="633"/>
      <c r="B61" s="803"/>
      <c r="C61" s="807"/>
    </row>
    <row r="62" spans="1:3" ht="15" customHeight="1" x14ac:dyDescent="0.25">
      <c r="B62" s="800"/>
    </row>
    <row r="63" spans="1:3" ht="15" customHeight="1" x14ac:dyDescent="0.25"/>
    <row r="64" spans="1:3" ht="15" customHeight="1" x14ac:dyDescent="0.25"/>
    <row r="65" ht="15" customHeight="1" x14ac:dyDescent="0.25"/>
    <row r="66" ht="15" customHeight="1" x14ac:dyDescent="0.25"/>
  </sheetData>
  <mergeCells count="1">
    <mergeCell ref="C56:C57"/>
  </mergeCells>
  <pageMargins left="0.6692913385826772" right="0.19685039370078741" top="0.31496062992125984" bottom="0.19685039370078741" header="0.23622047244094491" footer="0.15748031496062992"/>
  <pageSetup paperSize="9" firstPageNumber="2" orientation="portrait" useFirstPageNumber="1" r:id="rId1"/>
  <headerFooter scaleWithDoc="0" alignWithMargins="0">
    <oddFooter>&amp;C3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view="pageBreakPreview" zoomScaleNormal="100" zoomScaleSheetLayoutView="100" workbookViewId="0"/>
  </sheetViews>
  <sheetFormatPr defaultRowHeight="12.75" x14ac:dyDescent="0.2"/>
  <cols>
    <col min="1" max="1" width="11.42578125" style="274" customWidth="1"/>
    <col min="2" max="2" width="32.7109375" style="274" customWidth="1"/>
    <col min="3" max="3" width="32.28515625" style="274" customWidth="1"/>
    <col min="4" max="5" width="8.85546875" style="274" customWidth="1"/>
    <col min="6" max="16384" width="9.140625" style="274"/>
  </cols>
  <sheetData>
    <row r="1" spans="1:6" ht="13.5" x14ac:dyDescent="0.25">
      <c r="A1" s="618"/>
      <c r="E1" s="438"/>
      <c r="F1" s="439"/>
    </row>
    <row r="2" spans="1:6" ht="12.75" customHeight="1" x14ac:dyDescent="0.2">
      <c r="A2" s="2245" t="s">
        <v>729</v>
      </c>
      <c r="B2" s="2245"/>
      <c r="C2" s="2245"/>
      <c r="D2" s="2245"/>
    </row>
    <row r="3" spans="1:6" ht="18.75" customHeight="1" thickBot="1" x14ac:dyDescent="0.3">
      <c r="A3" s="2246"/>
      <c r="B3" s="2246"/>
      <c r="C3" s="2246"/>
      <c r="D3" s="2246"/>
      <c r="E3" s="1807" t="s">
        <v>374</v>
      </c>
    </row>
    <row r="4" spans="1:6" ht="18" customHeight="1" x14ac:dyDescent="0.25">
      <c r="B4" s="2258" t="s">
        <v>625</v>
      </c>
      <c r="C4" s="2258"/>
      <c r="D4" s="440"/>
      <c r="E4" s="441"/>
    </row>
    <row r="5" spans="1:6" ht="18" customHeight="1" x14ac:dyDescent="0.25">
      <c r="B5" s="2088" t="s">
        <v>185</v>
      </c>
      <c r="C5" s="2089"/>
      <c r="D5" s="2253" t="s">
        <v>186</v>
      </c>
      <c r="E5" s="2253"/>
    </row>
    <row r="6" spans="1:6" ht="15" customHeight="1" x14ac:dyDescent="0.25">
      <c r="A6" s="442" t="s">
        <v>187</v>
      </c>
      <c r="B6" s="2247" t="s">
        <v>188</v>
      </c>
      <c r="C6" s="2248"/>
      <c r="D6" s="2249">
        <v>132</v>
      </c>
      <c r="E6" s="2250"/>
    </row>
    <row r="7" spans="1:6" ht="15" customHeight="1" x14ac:dyDescent="0.25">
      <c r="A7" s="442" t="s">
        <v>189</v>
      </c>
      <c r="B7" s="2247" t="s">
        <v>190</v>
      </c>
      <c r="C7" s="2248"/>
      <c r="D7" s="2249">
        <v>124</v>
      </c>
      <c r="E7" s="2250"/>
    </row>
    <row r="8" spans="1:6" ht="15" customHeight="1" x14ac:dyDescent="0.25">
      <c r="A8" s="442" t="s">
        <v>38</v>
      </c>
      <c r="B8" s="2247" t="s">
        <v>191</v>
      </c>
      <c r="C8" s="2248"/>
      <c r="D8" s="2249">
        <v>256</v>
      </c>
      <c r="E8" s="2250"/>
    </row>
    <row r="9" spans="1:6" ht="18" customHeight="1" x14ac:dyDescent="0.25">
      <c r="A9" s="1440"/>
      <c r="B9" s="733"/>
      <c r="C9" s="734"/>
      <c r="D9" s="2251"/>
      <c r="E9" s="2252"/>
    </row>
    <row r="10" spans="1:6" ht="18" customHeight="1" x14ac:dyDescent="0.25">
      <c r="B10" s="443"/>
      <c r="C10" s="440"/>
      <c r="D10" s="440"/>
      <c r="E10" s="441"/>
    </row>
    <row r="11" spans="1:6" ht="18" customHeight="1" x14ac:dyDescent="0.25">
      <c r="B11" s="444" t="s">
        <v>187</v>
      </c>
      <c r="C11" s="445">
        <f>D6/D8</f>
        <v>0.515625</v>
      </c>
      <c r="D11" s="446"/>
      <c r="E11" s="447"/>
    </row>
    <row r="12" spans="1:6" ht="18" customHeight="1" x14ac:dyDescent="0.25">
      <c r="A12" s="278"/>
      <c r="B12" s="448" t="s">
        <v>189</v>
      </c>
      <c r="C12" s="449">
        <f>D7/D8</f>
        <v>0.484375</v>
      </c>
      <c r="D12" s="450"/>
      <c r="E12" s="447"/>
    </row>
    <row r="13" spans="1:6" ht="18" customHeight="1" x14ac:dyDescent="0.25">
      <c r="B13" s="444"/>
      <c r="C13" s="451" t="e">
        <v>#DIV/0!</v>
      </c>
      <c r="D13" s="452"/>
      <c r="E13" s="453"/>
    </row>
    <row r="14" spans="1:6" ht="18" customHeight="1" x14ac:dyDescent="0.25">
      <c r="B14" s="735"/>
      <c r="C14" s="736"/>
      <c r="D14" s="2090" t="s">
        <v>192</v>
      </c>
      <c r="E14" s="2090" t="s">
        <v>193</v>
      </c>
    </row>
    <row r="15" spans="1:6" ht="15" customHeight="1" x14ac:dyDescent="0.25">
      <c r="A15" s="276"/>
      <c r="B15" s="2049" t="s">
        <v>194</v>
      </c>
      <c r="C15" s="2051"/>
      <c r="D15" s="2253"/>
      <c r="E15" s="2050"/>
    </row>
    <row r="16" spans="1:6" ht="12.95" customHeight="1" x14ac:dyDescent="0.25">
      <c r="A16" s="454" t="s">
        <v>195</v>
      </c>
      <c r="B16" s="2254" t="s">
        <v>196</v>
      </c>
      <c r="C16" s="2255"/>
      <c r="D16" s="455">
        <v>84</v>
      </c>
      <c r="E16" s="456">
        <v>93</v>
      </c>
      <c r="F16" s="457"/>
    </row>
    <row r="17" spans="1:6" ht="12.95" customHeight="1" x14ac:dyDescent="0.25">
      <c r="A17" s="454" t="s">
        <v>197</v>
      </c>
      <c r="B17" s="2254" t="s">
        <v>198</v>
      </c>
      <c r="C17" s="2255"/>
      <c r="D17" s="455">
        <v>23</v>
      </c>
      <c r="E17" s="456">
        <v>80</v>
      </c>
      <c r="F17" s="457"/>
    </row>
    <row r="18" spans="1:6" ht="12.95" customHeight="1" x14ac:dyDescent="0.25">
      <c r="A18" s="454" t="s">
        <v>199</v>
      </c>
      <c r="B18" s="2254" t="s">
        <v>200</v>
      </c>
      <c r="C18" s="2255"/>
      <c r="D18" s="455">
        <v>7</v>
      </c>
      <c r="E18" s="456">
        <v>10</v>
      </c>
      <c r="F18" s="457"/>
    </row>
    <row r="19" spans="1:6" ht="26.1" customHeight="1" thickBot="1" x14ac:dyDescent="0.3">
      <c r="A19" s="458" t="s">
        <v>201</v>
      </c>
      <c r="B19" s="2256" t="s">
        <v>286</v>
      </c>
      <c r="C19" s="2257"/>
      <c r="D19" s="459">
        <v>18</v>
      </c>
      <c r="E19" s="459">
        <v>18</v>
      </c>
      <c r="F19" s="457"/>
    </row>
    <row r="20" spans="1:6" ht="12.95" customHeight="1" thickTop="1" x14ac:dyDescent="0.25">
      <c r="A20" s="737"/>
      <c r="B20" s="737"/>
      <c r="C20" s="738" t="s">
        <v>8</v>
      </c>
      <c r="D20" s="460">
        <v>132</v>
      </c>
      <c r="E20" s="461">
        <v>201</v>
      </c>
      <c r="F20" s="457"/>
    </row>
    <row r="21" spans="1:6" ht="15" customHeight="1" x14ac:dyDescent="0.2">
      <c r="A21" s="276"/>
      <c r="C21" s="276"/>
      <c r="D21" s="740"/>
      <c r="E21" s="739"/>
    </row>
    <row r="22" spans="1:6" ht="15" customHeight="1" x14ac:dyDescent="0.2">
      <c r="E22" s="462"/>
    </row>
    <row r="23" spans="1:6" ht="15" customHeight="1" x14ac:dyDescent="0.25">
      <c r="C23" s="278"/>
      <c r="D23" s="278"/>
      <c r="E23" s="463"/>
    </row>
    <row r="24" spans="1:6" ht="15" customHeight="1" x14ac:dyDescent="0.25">
      <c r="C24" s="278"/>
      <c r="D24" s="278"/>
      <c r="E24" s="463"/>
    </row>
    <row r="25" spans="1:6" ht="15" customHeight="1" x14ac:dyDescent="0.25">
      <c r="C25" s="278"/>
      <c r="D25" s="278"/>
      <c r="E25" s="463"/>
    </row>
    <row r="26" spans="1:6" ht="15" customHeight="1" x14ac:dyDescent="0.25">
      <c r="C26" s="278"/>
      <c r="D26" s="278"/>
      <c r="E26" s="463"/>
    </row>
    <row r="27" spans="1:6" ht="15" customHeight="1" x14ac:dyDescent="0.25">
      <c r="E27" s="463"/>
    </row>
    <row r="28" spans="1:6" ht="15" customHeight="1" x14ac:dyDescent="0.25">
      <c r="C28" s="278"/>
      <c r="D28" s="278"/>
      <c r="E28" s="463"/>
    </row>
    <row r="29" spans="1:6" ht="15" customHeight="1" x14ac:dyDescent="0.25">
      <c r="C29" s="278"/>
      <c r="D29" s="278"/>
      <c r="E29" s="463"/>
    </row>
    <row r="30" spans="1:6" ht="15" customHeight="1" x14ac:dyDescent="0.25">
      <c r="C30" s="278"/>
      <c r="D30" s="278"/>
      <c r="E30" s="463"/>
    </row>
    <row r="31" spans="1:6" ht="15" customHeight="1" x14ac:dyDescent="0.25">
      <c r="C31" s="278"/>
      <c r="D31" s="278"/>
      <c r="E31" s="463"/>
    </row>
    <row r="32" spans="1:6" ht="15" customHeight="1" x14ac:dyDescent="0.25">
      <c r="B32" s="276"/>
      <c r="C32" s="704"/>
      <c r="D32" s="2090" t="s">
        <v>202</v>
      </c>
      <c r="E32" s="2090" t="s">
        <v>203</v>
      </c>
    </row>
    <row r="33" spans="1:5" ht="15" customHeight="1" x14ac:dyDescent="0.25">
      <c r="A33" s="276"/>
      <c r="B33" s="2049" t="s">
        <v>287</v>
      </c>
      <c r="C33" s="2051"/>
      <c r="D33" s="2050"/>
      <c r="E33" s="2050"/>
    </row>
    <row r="34" spans="1:5" ht="12.95" customHeight="1" x14ac:dyDescent="0.25">
      <c r="A34" s="464" t="s">
        <v>136</v>
      </c>
      <c r="B34" s="2244" t="s">
        <v>204</v>
      </c>
      <c r="C34" s="2242"/>
      <c r="D34" s="465">
        <v>14</v>
      </c>
      <c r="E34" s="466">
        <v>17</v>
      </c>
    </row>
    <row r="35" spans="1:5" ht="12.95" customHeight="1" x14ac:dyDescent="0.25">
      <c r="A35" s="464" t="s">
        <v>137</v>
      </c>
      <c r="B35" s="2244" t="s">
        <v>205</v>
      </c>
      <c r="C35" s="2242"/>
      <c r="D35" s="465">
        <v>4</v>
      </c>
      <c r="E35" s="466">
        <v>4</v>
      </c>
    </row>
    <row r="36" spans="1:5" ht="12.95" customHeight="1" x14ac:dyDescent="0.25">
      <c r="A36" s="464" t="s">
        <v>138</v>
      </c>
      <c r="B36" s="2244" t="s">
        <v>288</v>
      </c>
      <c r="C36" s="2242"/>
      <c r="D36" s="465">
        <v>12</v>
      </c>
      <c r="E36" s="466">
        <v>43</v>
      </c>
    </row>
    <row r="37" spans="1:5" ht="12.95" customHeight="1" x14ac:dyDescent="0.25">
      <c r="A37" s="464" t="s">
        <v>139</v>
      </c>
      <c r="B37" s="2244" t="s">
        <v>289</v>
      </c>
      <c r="C37" s="2242"/>
      <c r="D37" s="465">
        <v>2</v>
      </c>
      <c r="E37" s="466">
        <v>2</v>
      </c>
    </row>
    <row r="38" spans="1:5" ht="12.95" customHeight="1" x14ac:dyDescent="0.25">
      <c r="A38" s="464" t="s">
        <v>140</v>
      </c>
      <c r="B38" s="2244" t="s">
        <v>290</v>
      </c>
      <c r="C38" s="2242"/>
      <c r="D38" s="465">
        <v>1</v>
      </c>
      <c r="E38" s="466">
        <v>1</v>
      </c>
    </row>
    <row r="39" spans="1:5" ht="12.95" customHeight="1" x14ac:dyDescent="0.25">
      <c r="A39" s="464" t="s">
        <v>141</v>
      </c>
      <c r="B39" s="2244" t="s">
        <v>206</v>
      </c>
      <c r="C39" s="2242"/>
      <c r="D39" s="465">
        <v>102</v>
      </c>
      <c r="E39" s="466">
        <v>116</v>
      </c>
    </row>
    <row r="40" spans="1:5" ht="12.95" customHeight="1" x14ac:dyDescent="0.25">
      <c r="A40" s="464" t="s">
        <v>291</v>
      </c>
      <c r="B40" s="2241" t="s">
        <v>292</v>
      </c>
      <c r="C40" s="2242"/>
      <c r="D40" s="467">
        <v>18</v>
      </c>
      <c r="E40" s="468">
        <v>18</v>
      </c>
    </row>
    <row r="41" spans="1:5" ht="12.95" customHeight="1" x14ac:dyDescent="0.2">
      <c r="A41" s="276"/>
      <c r="B41" s="1066"/>
      <c r="C41" s="1440"/>
      <c r="D41" s="740"/>
      <c r="E41" s="740"/>
    </row>
    <row r="42" spans="1:5" ht="15" customHeight="1" x14ac:dyDescent="0.25">
      <c r="C42" s="2243"/>
      <c r="D42" s="2243"/>
      <c r="E42" s="2243"/>
    </row>
    <row r="43" spans="1:5" ht="15" customHeight="1" x14ac:dyDescent="0.2">
      <c r="A43" s="469"/>
      <c r="B43" s="470" t="str">
        <f>D32</f>
        <v>počet
 subjektů</v>
      </c>
      <c r="C43" s="607" t="str">
        <f>E32</f>
        <v>počet
zajištění</v>
      </c>
      <c r="D43" s="469"/>
    </row>
    <row r="44" spans="1:5" ht="15" customHeight="1" x14ac:dyDescent="0.2">
      <c r="A44" s="471" t="s">
        <v>136</v>
      </c>
      <c r="B44" s="470">
        <f>D34</f>
        <v>14</v>
      </c>
      <c r="C44" s="470">
        <f>E34</f>
        <v>17</v>
      </c>
      <c r="D44" s="472"/>
      <c r="E44" s="462"/>
    </row>
    <row r="45" spans="1:5" ht="15" customHeight="1" x14ac:dyDescent="0.2">
      <c r="A45" s="471" t="s">
        <v>137</v>
      </c>
      <c r="B45" s="470">
        <f t="shared" ref="B45:C50" si="0">D35</f>
        <v>4</v>
      </c>
      <c r="C45" s="470">
        <f t="shared" si="0"/>
        <v>4</v>
      </c>
      <c r="D45" s="472"/>
      <c r="E45" s="462"/>
    </row>
    <row r="46" spans="1:5" ht="15" customHeight="1" x14ac:dyDescent="0.2">
      <c r="A46" s="471" t="s">
        <v>138</v>
      </c>
      <c r="B46" s="470">
        <f t="shared" si="0"/>
        <v>12</v>
      </c>
      <c r="C46" s="470">
        <f t="shared" si="0"/>
        <v>43</v>
      </c>
      <c r="D46" s="472"/>
      <c r="E46" s="462"/>
    </row>
    <row r="47" spans="1:5" ht="15" customHeight="1" x14ac:dyDescent="0.2">
      <c r="A47" s="471" t="s">
        <v>139</v>
      </c>
      <c r="B47" s="470">
        <f t="shared" si="0"/>
        <v>2</v>
      </c>
      <c r="C47" s="470">
        <f t="shared" si="0"/>
        <v>2</v>
      </c>
      <c r="D47" s="472"/>
      <c r="E47" s="462"/>
    </row>
    <row r="48" spans="1:5" ht="15" customHeight="1" x14ac:dyDescent="0.2">
      <c r="A48" s="471" t="s">
        <v>140</v>
      </c>
      <c r="B48" s="470">
        <f t="shared" si="0"/>
        <v>1</v>
      </c>
      <c r="C48" s="470">
        <f t="shared" si="0"/>
        <v>1</v>
      </c>
      <c r="D48" s="472"/>
      <c r="E48" s="462"/>
    </row>
    <row r="49" spans="1:5" ht="15" customHeight="1" x14ac:dyDescent="0.2">
      <c r="A49" s="471" t="s">
        <v>141</v>
      </c>
      <c r="B49" s="470">
        <f t="shared" si="0"/>
        <v>102</v>
      </c>
      <c r="C49" s="470">
        <f t="shared" si="0"/>
        <v>116</v>
      </c>
      <c r="D49" s="472"/>
      <c r="E49" s="462"/>
    </row>
    <row r="50" spans="1:5" ht="15" customHeight="1" x14ac:dyDescent="0.2">
      <c r="A50" s="471" t="s">
        <v>291</v>
      </c>
      <c r="B50" s="470">
        <f t="shared" si="0"/>
        <v>18</v>
      </c>
      <c r="C50" s="470">
        <f t="shared" si="0"/>
        <v>18</v>
      </c>
      <c r="D50" s="469"/>
    </row>
    <row r="51" spans="1:5" ht="15" customHeight="1" x14ac:dyDescent="0.2"/>
    <row r="52" spans="1:5" ht="15" customHeight="1" x14ac:dyDescent="0.2"/>
    <row r="53" spans="1:5" ht="15" customHeight="1" x14ac:dyDescent="0.25">
      <c r="A53" s="457" t="s">
        <v>601</v>
      </c>
    </row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</sheetData>
  <mergeCells count="29">
    <mergeCell ref="B6:C6"/>
    <mergeCell ref="D6:E6"/>
    <mergeCell ref="B4:C4"/>
    <mergeCell ref="B5:C5"/>
    <mergeCell ref="D5:E5"/>
    <mergeCell ref="A2:D3"/>
    <mergeCell ref="E32:E33"/>
    <mergeCell ref="B33:C33"/>
    <mergeCell ref="B7:C7"/>
    <mergeCell ref="D7:E7"/>
    <mergeCell ref="B8:C8"/>
    <mergeCell ref="D8:E8"/>
    <mergeCell ref="D9:E9"/>
    <mergeCell ref="D14:D15"/>
    <mergeCell ref="E14:E15"/>
    <mergeCell ref="B15:C15"/>
    <mergeCell ref="B16:C16"/>
    <mergeCell ref="B17:C17"/>
    <mergeCell ref="B18:C18"/>
    <mergeCell ref="B19:C19"/>
    <mergeCell ref="D32:D33"/>
    <mergeCell ref="B40:C40"/>
    <mergeCell ref="C42:E42"/>
    <mergeCell ref="B34:C34"/>
    <mergeCell ref="B35:C35"/>
    <mergeCell ref="B36:C36"/>
    <mergeCell ref="B37:C37"/>
    <mergeCell ref="B38:C38"/>
    <mergeCell ref="B39:C39"/>
  </mergeCells>
  <pageMargins left="0.6692913385826772" right="0.19685039370078741" top="0.31496062992125984" bottom="0.19685039370078741" header="0.23622047244094491" footer="0.15748031496062992"/>
  <pageSetup paperSize="9" firstPageNumber="32" orientation="portrait" useFirstPageNumber="1" r:id="rId1"/>
  <headerFooter scaleWithDoc="0" alignWithMargins="0">
    <oddFooter>&amp;C39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view="pageBreakPreview" zoomScaleNormal="100" zoomScaleSheetLayoutView="100" workbookViewId="0"/>
  </sheetViews>
  <sheetFormatPr defaultRowHeight="12.75" x14ac:dyDescent="0.25"/>
  <cols>
    <col min="1" max="1" width="11.28515625" style="473" customWidth="1"/>
    <col min="2" max="2" width="19.28515625" style="473" customWidth="1"/>
    <col min="3" max="8" width="9.140625" style="473" customWidth="1"/>
    <col min="9" max="9" width="0.85546875" style="473" customWidth="1"/>
    <col min="10" max="10" width="16.42578125" style="473" bestFit="1" customWidth="1"/>
    <col min="11" max="13" width="9.28515625" style="473" bestFit="1" customWidth="1"/>
    <col min="14" max="14" width="11.42578125" style="473" bestFit="1" customWidth="1"/>
    <col min="15" max="15" width="9.28515625" style="473" bestFit="1" customWidth="1"/>
    <col min="16" max="16384" width="9.140625" style="473"/>
  </cols>
  <sheetData>
    <row r="1" spans="1:16" x14ac:dyDescent="0.25">
      <c r="H1" s="1441"/>
    </row>
    <row r="2" spans="1:16" ht="16.5" thickBot="1" x14ac:dyDescent="0.3">
      <c r="A2" s="2284" t="s">
        <v>644</v>
      </c>
      <c r="B2" s="2284"/>
      <c r="C2" s="2284"/>
      <c r="D2" s="2284"/>
      <c r="E2" s="2284"/>
      <c r="F2" s="2284"/>
      <c r="G2" s="1513"/>
      <c r="H2" s="2285" t="s">
        <v>224</v>
      </c>
      <c r="I2" s="2285"/>
    </row>
    <row r="3" spans="1:16" x14ac:dyDescent="0.25">
      <c r="B3" s="474"/>
      <c r="C3" s="474"/>
      <c r="D3" s="474"/>
      <c r="E3" s="474"/>
      <c r="F3" s="474"/>
      <c r="G3" s="474"/>
      <c r="H3" s="474"/>
    </row>
    <row r="4" spans="1:16" s="477" customFormat="1" ht="24.95" customHeight="1" x14ac:dyDescent="0.2">
      <c r="A4" s="475"/>
      <c r="B4" s="2275"/>
      <c r="C4" s="2286" t="s">
        <v>3</v>
      </c>
      <c r="D4" s="2287"/>
      <c r="E4" s="2287"/>
      <c r="F4" s="2287"/>
      <c r="G4" s="2287"/>
      <c r="H4" s="2288"/>
      <c r="I4" s="476"/>
    </row>
    <row r="5" spans="1:16" s="477" customFormat="1" ht="12" customHeight="1" x14ac:dyDescent="0.2">
      <c r="B5" s="2276"/>
      <c r="C5" s="2266" t="s">
        <v>417</v>
      </c>
      <c r="D5" s="2266"/>
      <c r="E5" s="2266"/>
      <c r="F5" s="2280" t="s">
        <v>645</v>
      </c>
      <c r="G5" s="2268"/>
      <c r="H5" s="2268"/>
      <c r="I5" s="476"/>
    </row>
    <row r="6" spans="1:16" s="477" customFormat="1" ht="12" customHeight="1" x14ac:dyDescent="0.2">
      <c r="A6" s="1442"/>
      <c r="B6" s="2276"/>
      <c r="C6" s="478" t="s">
        <v>35</v>
      </c>
      <c r="D6" s="478" t="s">
        <v>36</v>
      </c>
      <c r="E6" s="478" t="s">
        <v>37</v>
      </c>
      <c r="F6" s="478" t="s">
        <v>26</v>
      </c>
      <c r="G6" s="478" t="s">
        <v>27</v>
      </c>
      <c r="H6" s="478" t="s">
        <v>28</v>
      </c>
      <c r="I6" s="479"/>
    </row>
    <row r="7" spans="1:16" s="477" customFormat="1" ht="12.95" customHeight="1" x14ac:dyDescent="0.25">
      <c r="A7" s="2259" t="s">
        <v>294</v>
      </c>
      <c r="B7" s="1445" t="s">
        <v>129</v>
      </c>
      <c r="C7" s="1446">
        <v>154105.66999999998</v>
      </c>
      <c r="D7" s="1446">
        <v>271027.59500000015</v>
      </c>
      <c r="E7" s="1446">
        <v>349318.33799999993</v>
      </c>
      <c r="F7" s="1446">
        <v>392028.99979999982</v>
      </c>
      <c r="G7" s="1446">
        <v>351594.11421999993</v>
      </c>
      <c r="H7" s="1446">
        <v>273620.90143300017</v>
      </c>
      <c r="I7" s="476"/>
      <c r="K7" s="1443"/>
      <c r="L7" s="1443"/>
      <c r="M7" s="1443"/>
      <c r="N7" s="1444"/>
      <c r="O7" s="1443"/>
      <c r="P7" s="480"/>
    </row>
    <row r="8" spans="1:16" s="477" customFormat="1" ht="12.95" customHeight="1" x14ac:dyDescent="0.25">
      <c r="A8" s="2260"/>
      <c r="B8" s="481" t="s">
        <v>119</v>
      </c>
      <c r="C8" s="482">
        <v>4004645.0780000002</v>
      </c>
      <c r="D8" s="482">
        <v>7068524.1269999966</v>
      </c>
      <c r="E8" s="482">
        <v>9063870.654000001</v>
      </c>
      <c r="F8" s="482">
        <v>10144187.135030007</v>
      </c>
      <c r="G8" s="482">
        <v>9093182.7150000017</v>
      </c>
      <c r="H8" s="482">
        <v>7078458.5274759978</v>
      </c>
      <c r="I8" s="476"/>
      <c r="K8" s="1443"/>
      <c r="L8" s="1443"/>
      <c r="M8" s="1443"/>
      <c r="N8" s="1444"/>
      <c r="O8" s="1443"/>
      <c r="P8" s="480"/>
    </row>
    <row r="9" spans="1:16" s="477" customFormat="1" ht="12.95" customHeight="1" x14ac:dyDescent="0.25">
      <c r="A9" s="2260"/>
      <c r="B9" s="481" t="s">
        <v>108</v>
      </c>
      <c r="C9" s="482">
        <v>3313185.6250000023</v>
      </c>
      <c r="D9" s="482">
        <v>5862924.2820000006</v>
      </c>
      <c r="E9" s="482">
        <v>7502998.3939999994</v>
      </c>
      <c r="F9" s="482">
        <v>8389461.7154999971</v>
      </c>
      <c r="G9" s="482">
        <v>7520912.6290399982</v>
      </c>
      <c r="H9" s="482">
        <v>5857074.2492509987</v>
      </c>
      <c r="I9" s="476"/>
      <c r="K9" s="1443"/>
      <c r="L9" s="1443"/>
      <c r="M9" s="1443"/>
      <c r="N9" s="1444"/>
      <c r="O9" s="1443"/>
      <c r="P9" s="480"/>
    </row>
    <row r="10" spans="1:16" s="477" customFormat="1" ht="12.95" customHeight="1" x14ac:dyDescent="0.2">
      <c r="A10" s="2261"/>
      <c r="B10" s="483" t="s">
        <v>295</v>
      </c>
      <c r="C10" s="1514">
        <v>0.4</v>
      </c>
      <c r="D10" s="1514">
        <v>0.7</v>
      </c>
      <c r="E10" s="1514">
        <v>0.9</v>
      </c>
      <c r="F10" s="1514">
        <v>1</v>
      </c>
      <c r="G10" s="1514">
        <v>0.9</v>
      </c>
      <c r="H10" s="1514">
        <v>0.7</v>
      </c>
      <c r="I10" s="479"/>
      <c r="L10" s="480"/>
      <c r="P10" s="480"/>
    </row>
    <row r="11" spans="1:16" s="477" customFormat="1" ht="12.95" customHeight="1" x14ac:dyDescent="0.2">
      <c r="A11" s="2269" t="s">
        <v>296</v>
      </c>
      <c r="B11" s="1445" t="s">
        <v>88</v>
      </c>
      <c r="C11" s="1446">
        <v>115781.30159999999</v>
      </c>
      <c r="D11" s="1446">
        <v>191111.05449999997</v>
      </c>
      <c r="E11" s="1446">
        <v>241625.07646666671</v>
      </c>
      <c r="F11" s="1446">
        <v>235847.31256666669</v>
      </c>
      <c r="G11" s="1446">
        <v>251586.10799999992</v>
      </c>
      <c r="H11" s="1446">
        <v>237166.89373333333</v>
      </c>
      <c r="I11" s="476"/>
      <c r="K11" s="480"/>
      <c r="L11" s="480"/>
      <c r="M11" s="480"/>
      <c r="N11" s="480"/>
      <c r="O11" s="480"/>
      <c r="P11" s="480"/>
    </row>
    <row r="12" spans="1:16" s="477" customFormat="1" ht="12.95" customHeight="1" x14ac:dyDescent="0.2">
      <c r="A12" s="2270"/>
      <c r="B12" s="481" t="s">
        <v>95</v>
      </c>
      <c r="C12" s="482">
        <v>112833.19073931735</v>
      </c>
      <c r="D12" s="482">
        <v>139527.81178567407</v>
      </c>
      <c r="E12" s="482">
        <v>151356.75799477106</v>
      </c>
      <c r="F12" s="482">
        <v>142724.65946533339</v>
      </c>
      <c r="G12" s="482">
        <v>152799.94767000008</v>
      </c>
      <c r="H12" s="482">
        <v>146021.8068823611</v>
      </c>
      <c r="I12" s="476"/>
      <c r="K12" s="480"/>
      <c r="L12" s="480"/>
      <c r="M12" s="480"/>
      <c r="N12" s="480"/>
      <c r="O12" s="480"/>
      <c r="P12" s="480"/>
    </row>
    <row r="13" spans="1:16" s="477" customFormat="1" ht="12.95" customHeight="1" x14ac:dyDescent="0.2">
      <c r="A13" s="2271"/>
      <c r="B13" s="483" t="s">
        <v>646</v>
      </c>
      <c r="C13" s="484">
        <v>228614.49233931734</v>
      </c>
      <c r="D13" s="484">
        <v>330638.86628567404</v>
      </c>
      <c r="E13" s="484">
        <v>392981.83446143777</v>
      </c>
      <c r="F13" s="484">
        <v>378571.97203200008</v>
      </c>
      <c r="G13" s="484">
        <v>404386.05567000003</v>
      </c>
      <c r="H13" s="484">
        <v>383188.7006156944</v>
      </c>
      <c r="I13" s="479"/>
      <c r="K13" s="480"/>
      <c r="L13" s="480"/>
      <c r="M13" s="480"/>
      <c r="N13" s="480"/>
      <c r="O13" s="480"/>
      <c r="P13" s="480"/>
    </row>
    <row r="14" spans="1:16" s="477" customFormat="1" ht="12.95" customHeight="1" x14ac:dyDescent="0.2">
      <c r="A14" s="2269" t="s">
        <v>297</v>
      </c>
      <c r="B14" s="481" t="s">
        <v>88</v>
      </c>
      <c r="C14" s="482">
        <v>3473439.048</v>
      </c>
      <c r="D14" s="482">
        <v>5733331.6349999988</v>
      </c>
      <c r="E14" s="482">
        <v>7248752.2940000016</v>
      </c>
      <c r="F14" s="482">
        <v>7075419.3770000003</v>
      </c>
      <c r="G14" s="482">
        <v>7547583.2399999974</v>
      </c>
      <c r="H14" s="482">
        <v>7115006.8119999999</v>
      </c>
      <c r="I14" s="476"/>
      <c r="L14" s="480"/>
      <c r="P14" s="480"/>
    </row>
    <row r="15" spans="1:16" s="477" customFormat="1" ht="12.95" customHeight="1" x14ac:dyDescent="0.2">
      <c r="A15" s="2270"/>
      <c r="B15" s="481" t="s">
        <v>95</v>
      </c>
      <c r="C15" s="482">
        <v>3384995.7221795204</v>
      </c>
      <c r="D15" s="482">
        <v>4185834.3535702219</v>
      </c>
      <c r="E15" s="482">
        <v>4540702.739843132</v>
      </c>
      <c r="F15" s="482">
        <v>4281739.7839600015</v>
      </c>
      <c r="G15" s="482">
        <v>4583998.4301000023</v>
      </c>
      <c r="H15" s="482">
        <v>4380654.2064708332</v>
      </c>
      <c r="I15" s="476"/>
      <c r="L15" s="480"/>
      <c r="P15" s="480"/>
    </row>
    <row r="16" spans="1:16" s="477" customFormat="1" ht="12.95" customHeight="1" x14ac:dyDescent="0.2">
      <c r="A16" s="2271"/>
      <c r="B16" s="481" t="s">
        <v>646</v>
      </c>
      <c r="C16" s="484">
        <v>6858434.7701795204</v>
      </c>
      <c r="D16" s="484">
        <v>9919165.9885702208</v>
      </c>
      <c r="E16" s="484">
        <v>11789455.033843134</v>
      </c>
      <c r="F16" s="484">
        <v>11357159.160960002</v>
      </c>
      <c r="G16" s="484">
        <v>12131581.6701</v>
      </c>
      <c r="H16" s="484">
        <v>11495661.018470833</v>
      </c>
      <c r="I16" s="479"/>
      <c r="L16" s="480"/>
      <c r="P16" s="480"/>
    </row>
    <row r="17" spans="1:16" s="477" customFormat="1" ht="12.95" customHeight="1" x14ac:dyDescent="0.2">
      <c r="A17" s="2272" t="s">
        <v>298</v>
      </c>
      <c r="B17" s="1447" t="s">
        <v>299</v>
      </c>
      <c r="C17" s="1448">
        <v>444089.5</v>
      </c>
      <c r="D17" s="1448">
        <v>541586.26810961775</v>
      </c>
      <c r="E17" s="1448">
        <v>657286.5</v>
      </c>
      <c r="F17" s="1448">
        <v>713280.13032127218</v>
      </c>
      <c r="G17" s="1448">
        <v>651503</v>
      </c>
      <c r="H17" s="1448">
        <v>593275.9341615428</v>
      </c>
      <c r="I17" s="476"/>
      <c r="L17" s="480"/>
      <c r="P17" s="480"/>
    </row>
    <row r="18" spans="1:16" s="477" customFormat="1" ht="12.95" customHeight="1" x14ac:dyDescent="0.2">
      <c r="A18" s="2273"/>
      <c r="B18" s="1449" t="s">
        <v>300</v>
      </c>
      <c r="C18" s="1450">
        <v>-1</v>
      </c>
      <c r="D18" s="1450">
        <v>-6.9</v>
      </c>
      <c r="E18" s="1450">
        <v>-9.4</v>
      </c>
      <c r="F18" s="1450">
        <v>-16.899999999999999</v>
      </c>
      <c r="G18" s="1450">
        <v>-14.1</v>
      </c>
      <c r="H18" s="1450">
        <v>-8.8000000000000007</v>
      </c>
      <c r="I18" s="476"/>
      <c r="L18" s="480"/>
      <c r="P18" s="480"/>
    </row>
    <row r="19" spans="1:16" s="477" customFormat="1" ht="12.95" customHeight="1" x14ac:dyDescent="0.2">
      <c r="A19" s="2273"/>
      <c r="B19" s="1451" t="s">
        <v>301</v>
      </c>
      <c r="C19" s="1452">
        <v>35732</v>
      </c>
      <c r="D19" s="1452">
        <v>36121</v>
      </c>
      <c r="E19" s="1452">
        <v>37600</v>
      </c>
      <c r="F19" s="1452">
        <v>38740</v>
      </c>
      <c r="G19" s="1452">
        <v>40945</v>
      </c>
      <c r="H19" s="1453">
        <v>38412</v>
      </c>
      <c r="I19" s="479"/>
      <c r="L19" s="480"/>
      <c r="P19" s="480"/>
    </row>
    <row r="20" spans="1:16" s="477" customFormat="1" ht="12.95" customHeight="1" x14ac:dyDescent="0.2">
      <c r="A20" s="2273"/>
      <c r="B20" s="1449" t="s">
        <v>302</v>
      </c>
      <c r="C20" s="1454">
        <v>9797222.9010298513</v>
      </c>
      <c r="D20" s="1454">
        <v>12946029.272124285</v>
      </c>
      <c r="E20" s="1454">
        <v>15890250</v>
      </c>
      <c r="F20" s="1454">
        <v>17291700</v>
      </c>
      <c r="G20" s="1454">
        <v>14821196.666084835</v>
      </c>
      <c r="H20" s="1455">
        <v>13047696</v>
      </c>
      <c r="I20" s="476"/>
      <c r="L20" s="480"/>
      <c r="P20" s="480"/>
    </row>
    <row r="21" spans="1:16" s="477" customFormat="1" ht="12.95" customHeight="1" x14ac:dyDescent="0.2">
      <c r="A21" s="2273"/>
      <c r="B21" s="1449" t="s">
        <v>300</v>
      </c>
      <c r="C21" s="1450">
        <v>5.3</v>
      </c>
      <c r="D21" s="1450">
        <v>0.3</v>
      </c>
      <c r="E21" s="1450">
        <v>-3.4</v>
      </c>
      <c r="F21" s="1450">
        <v>-6</v>
      </c>
      <c r="G21" s="1450">
        <v>-4.0999999999999996</v>
      </c>
      <c r="H21" s="1450">
        <v>0.4</v>
      </c>
      <c r="I21" s="476"/>
      <c r="L21" s="480"/>
      <c r="P21" s="480"/>
    </row>
    <row r="22" spans="1:16" s="477" customFormat="1" ht="12.95" customHeight="1" x14ac:dyDescent="0.2">
      <c r="A22" s="2273"/>
      <c r="B22" s="1451" t="s">
        <v>303</v>
      </c>
      <c r="C22" s="1530" t="s">
        <v>691</v>
      </c>
      <c r="D22" s="1456" t="s">
        <v>692</v>
      </c>
      <c r="E22" s="1456" t="s">
        <v>693</v>
      </c>
      <c r="F22" s="1456" t="s">
        <v>694</v>
      </c>
      <c r="G22" s="1456" t="s">
        <v>691</v>
      </c>
      <c r="H22" s="1457" t="s">
        <v>694</v>
      </c>
      <c r="I22" s="479"/>
      <c r="L22" s="480"/>
      <c r="P22" s="480"/>
    </row>
    <row r="23" spans="1:16" s="477" customFormat="1" ht="12.95" customHeight="1" x14ac:dyDescent="0.2">
      <c r="A23" s="2273"/>
      <c r="B23" s="1449" t="s">
        <v>304</v>
      </c>
      <c r="C23" s="1454">
        <v>9161150</v>
      </c>
      <c r="D23" s="1454">
        <v>11750102</v>
      </c>
      <c r="E23" s="1454">
        <v>14711098</v>
      </c>
      <c r="F23" s="1454">
        <v>16093950</v>
      </c>
      <c r="G23" s="1454">
        <v>13686615.046255894</v>
      </c>
      <c r="H23" s="1454">
        <v>12511350</v>
      </c>
      <c r="I23" s="476"/>
      <c r="L23" s="480"/>
      <c r="P23" s="480"/>
    </row>
    <row r="24" spans="1:16" s="477" customFormat="1" ht="12.95" customHeight="1" x14ac:dyDescent="0.2">
      <c r="A24" s="2273"/>
      <c r="B24" s="1449" t="s">
        <v>300</v>
      </c>
      <c r="C24" s="1450">
        <v>8.1</v>
      </c>
      <c r="D24" s="1450">
        <v>2.8</v>
      </c>
      <c r="E24" s="1450">
        <v>-0.2</v>
      </c>
      <c r="F24" s="1450">
        <v>-1.7</v>
      </c>
      <c r="G24" s="1450">
        <v>-0.5</v>
      </c>
      <c r="H24" s="1458">
        <v>3.3</v>
      </c>
      <c r="I24" s="476"/>
      <c r="L24" s="480"/>
      <c r="P24" s="480"/>
    </row>
    <row r="25" spans="1:16" s="477" customFormat="1" ht="12.95" customHeight="1" x14ac:dyDescent="0.2">
      <c r="A25" s="2274"/>
      <c r="B25" s="1451" t="s">
        <v>303</v>
      </c>
      <c r="C25" s="1456" t="s">
        <v>695</v>
      </c>
      <c r="D25" s="1456" t="s">
        <v>695</v>
      </c>
      <c r="E25" s="1456" t="s">
        <v>693</v>
      </c>
      <c r="F25" s="1456" t="s">
        <v>695</v>
      </c>
      <c r="G25" s="1456" t="s">
        <v>691</v>
      </c>
      <c r="H25" s="1456" t="s">
        <v>711</v>
      </c>
      <c r="I25" s="479"/>
      <c r="L25" s="480"/>
      <c r="P25" s="480"/>
    </row>
    <row r="26" spans="1:16" s="477" customFormat="1" ht="5.0999999999999996" customHeight="1" x14ac:dyDescent="0.2">
      <c r="A26" s="486"/>
      <c r="B26" s="1445"/>
      <c r="C26" s="1446"/>
      <c r="D26" s="1459"/>
      <c r="E26" s="1459"/>
      <c r="F26" s="1446"/>
      <c r="G26" s="1459"/>
      <c r="H26" s="1459"/>
      <c r="I26" s="476"/>
      <c r="L26" s="480"/>
      <c r="P26" s="480"/>
    </row>
    <row r="27" spans="1:16" s="477" customFormat="1" ht="15" customHeight="1" x14ac:dyDescent="0.2">
      <c r="B27" s="487"/>
      <c r="C27" s="488"/>
      <c r="D27" s="488"/>
      <c r="E27" s="488"/>
      <c r="F27" s="488"/>
      <c r="G27" s="488"/>
      <c r="H27" s="488"/>
      <c r="L27" s="480"/>
      <c r="P27" s="480"/>
    </row>
    <row r="28" spans="1:16" ht="24.95" customHeight="1" x14ac:dyDescent="0.25">
      <c r="A28" s="475"/>
      <c r="B28" s="2275"/>
      <c r="C28" s="2277" t="s">
        <v>580</v>
      </c>
      <c r="D28" s="2278"/>
      <c r="E28" s="2278"/>
      <c r="F28" s="2278"/>
      <c r="G28" s="2278"/>
      <c r="H28" s="2279"/>
      <c r="I28" s="476"/>
    </row>
    <row r="29" spans="1:16" ht="12" customHeight="1" x14ac:dyDescent="0.25">
      <c r="A29" s="475"/>
      <c r="B29" s="2276"/>
      <c r="C29" s="2266" t="s">
        <v>417</v>
      </c>
      <c r="D29" s="2266"/>
      <c r="E29" s="2266"/>
      <c r="F29" s="2280" t="s">
        <v>645</v>
      </c>
      <c r="G29" s="2268"/>
      <c r="H29" s="2268"/>
      <c r="I29" s="476"/>
    </row>
    <row r="30" spans="1:16" ht="12" customHeight="1" x14ac:dyDescent="0.25">
      <c r="A30" s="486"/>
      <c r="B30" s="2276"/>
      <c r="C30" s="478" t="s">
        <v>35</v>
      </c>
      <c r="D30" s="478" t="s">
        <v>36</v>
      </c>
      <c r="E30" s="478" t="s">
        <v>37</v>
      </c>
      <c r="F30" s="478" t="s">
        <v>26</v>
      </c>
      <c r="G30" s="478" t="s">
        <v>27</v>
      </c>
      <c r="H30" s="478" t="s">
        <v>28</v>
      </c>
      <c r="I30" s="479"/>
    </row>
    <row r="31" spans="1:16" ht="12.95" customHeight="1" x14ac:dyDescent="0.25">
      <c r="A31" s="2281" t="s">
        <v>294</v>
      </c>
      <c r="B31" s="1445" t="s">
        <v>129</v>
      </c>
      <c r="C31" s="1446">
        <v>14462.521795068535</v>
      </c>
      <c r="D31" s="1446">
        <v>25426.235990605714</v>
      </c>
      <c r="E31" s="1446">
        <v>32770.091606476191</v>
      </c>
      <c r="F31" s="1446">
        <v>36768.858774066241</v>
      </c>
      <c r="G31" s="1446">
        <v>32961.426147039499</v>
      </c>
      <c r="H31" s="1446">
        <v>25660.034407704006</v>
      </c>
      <c r="I31" s="476"/>
      <c r="K31" s="489"/>
      <c r="L31" s="489"/>
      <c r="M31" s="489"/>
      <c r="N31" s="489"/>
      <c r="O31" s="489"/>
    </row>
    <row r="32" spans="1:16" ht="12.95" customHeight="1" x14ac:dyDescent="0.25">
      <c r="A32" s="2282"/>
      <c r="B32" s="481" t="s">
        <v>119</v>
      </c>
      <c r="C32" s="482">
        <v>375828.26590409642</v>
      </c>
      <c r="D32" s="482">
        <v>663127.90975543298</v>
      </c>
      <c r="E32" s="482">
        <v>850295.67397298035</v>
      </c>
      <c r="F32" s="482">
        <v>951435.18549879</v>
      </c>
      <c r="G32" s="482">
        <v>852472.37760773441</v>
      </c>
      <c r="H32" s="482">
        <v>663814.38120148645</v>
      </c>
      <c r="I32" s="476"/>
      <c r="K32" s="489"/>
      <c r="L32" s="489"/>
      <c r="M32" s="489"/>
      <c r="N32" s="489"/>
      <c r="O32" s="489"/>
    </row>
    <row r="33" spans="1:15" ht="12.95" customHeight="1" x14ac:dyDescent="0.25">
      <c r="A33" s="2282"/>
      <c r="B33" s="481" t="s">
        <v>108</v>
      </c>
      <c r="C33" s="482">
        <v>310936.12138132425</v>
      </c>
      <c r="D33" s="482">
        <v>550025.52927935065</v>
      </c>
      <c r="E33" s="482">
        <v>703867.84187271539</v>
      </c>
      <c r="F33" s="482">
        <v>786857.43443731579</v>
      </c>
      <c r="G33" s="482">
        <v>705074.39161886042</v>
      </c>
      <c r="H33" s="482">
        <v>549273.56052534224</v>
      </c>
      <c r="I33" s="476"/>
      <c r="K33" s="489"/>
      <c r="L33" s="489"/>
      <c r="M33" s="489"/>
      <c r="N33" s="489"/>
      <c r="O33" s="489"/>
    </row>
    <row r="34" spans="1:15" ht="12.95" customHeight="1" x14ac:dyDescent="0.25">
      <c r="A34" s="2283"/>
      <c r="B34" s="483" t="s">
        <v>295</v>
      </c>
      <c r="C34" s="1514">
        <v>0.4</v>
      </c>
      <c r="D34" s="1514">
        <v>0.7</v>
      </c>
      <c r="E34" s="1514">
        <v>0.9</v>
      </c>
      <c r="F34" s="1514">
        <v>1</v>
      </c>
      <c r="G34" s="1514">
        <v>0.9</v>
      </c>
      <c r="H34" s="1514">
        <v>0.7</v>
      </c>
      <c r="I34" s="479"/>
    </row>
    <row r="35" spans="1:15" ht="12.95" customHeight="1" x14ac:dyDescent="0.25">
      <c r="A35" s="2269" t="s">
        <v>296</v>
      </c>
      <c r="B35" s="1445" t="s">
        <v>88</v>
      </c>
      <c r="C35" s="1446">
        <v>10865.853267121212</v>
      </c>
      <c r="D35" s="1446">
        <v>17928.929975305677</v>
      </c>
      <c r="E35" s="1446">
        <v>22667.220780818221</v>
      </c>
      <c r="F35" s="1446">
        <v>22120.395512655716</v>
      </c>
      <c r="G35" s="1446">
        <v>23585.824059825474</v>
      </c>
      <c r="H35" s="1446">
        <v>22241.395382054841</v>
      </c>
      <c r="I35" s="476"/>
    </row>
    <row r="36" spans="1:15" ht="12.95" customHeight="1" x14ac:dyDescent="0.25">
      <c r="A36" s="2270"/>
      <c r="B36" s="481" t="s">
        <v>95</v>
      </c>
      <c r="C36" s="482">
        <v>10589.178712726809</v>
      </c>
      <c r="D36" s="482">
        <v>13089.68951931025</v>
      </c>
      <c r="E36" s="482">
        <v>14199.010716545594</v>
      </c>
      <c r="F36" s="482">
        <v>13386.312875156698</v>
      </c>
      <c r="G36" s="482">
        <v>14324.768210553037</v>
      </c>
      <c r="H36" s="485">
        <v>13693.853683155054</v>
      </c>
      <c r="I36" s="476"/>
    </row>
    <row r="37" spans="1:15" ht="12.95" customHeight="1" x14ac:dyDescent="0.25">
      <c r="A37" s="2271"/>
      <c r="B37" s="483" t="s">
        <v>646</v>
      </c>
      <c r="C37" s="484">
        <v>21455.03197984802</v>
      </c>
      <c r="D37" s="484">
        <v>31018.619494615927</v>
      </c>
      <c r="E37" s="484">
        <v>36866.231497363813</v>
      </c>
      <c r="F37" s="484">
        <v>35506.70838781241</v>
      </c>
      <c r="G37" s="484">
        <v>37910.592270378511</v>
      </c>
      <c r="H37" s="490">
        <v>35935.249065209893</v>
      </c>
      <c r="I37" s="479"/>
    </row>
    <row r="38" spans="1:15" ht="12.95" customHeight="1" x14ac:dyDescent="0.25">
      <c r="A38" s="2269" t="s">
        <v>297</v>
      </c>
      <c r="B38" s="481" t="s">
        <v>88</v>
      </c>
      <c r="C38" s="482">
        <v>325975.59801363637</v>
      </c>
      <c r="D38" s="482">
        <v>537867.89925917028</v>
      </c>
      <c r="E38" s="482">
        <v>680016.62342454668</v>
      </c>
      <c r="F38" s="482">
        <v>663611.86537967145</v>
      </c>
      <c r="G38" s="482">
        <v>707574.72179476428</v>
      </c>
      <c r="H38" s="482">
        <v>667241.86146164523</v>
      </c>
      <c r="I38" s="476"/>
    </row>
    <row r="39" spans="1:15" ht="12.95" customHeight="1" x14ac:dyDescent="0.25">
      <c r="A39" s="2270"/>
      <c r="B39" s="481" t="s">
        <v>95</v>
      </c>
      <c r="C39" s="482">
        <v>317675.36138180428</v>
      </c>
      <c r="D39" s="482">
        <v>392690.68557930749</v>
      </c>
      <c r="E39" s="482">
        <v>425970.3214963678</v>
      </c>
      <c r="F39" s="482">
        <v>401589.38625470095</v>
      </c>
      <c r="G39" s="482">
        <v>429743.04631659109</v>
      </c>
      <c r="H39" s="482">
        <v>410815.6104946516</v>
      </c>
      <c r="I39" s="476"/>
    </row>
    <row r="40" spans="1:15" ht="12.95" customHeight="1" x14ac:dyDescent="0.25">
      <c r="A40" s="2271"/>
      <c r="B40" s="481" t="s">
        <v>646</v>
      </c>
      <c r="C40" s="484">
        <v>643650.95939544064</v>
      </c>
      <c r="D40" s="484">
        <v>930558.58483847778</v>
      </c>
      <c r="E40" s="484">
        <v>1105986.9449209145</v>
      </c>
      <c r="F40" s="484">
        <v>1065201.2516343724</v>
      </c>
      <c r="G40" s="484">
        <v>1137317.7681113554</v>
      </c>
      <c r="H40" s="484">
        <v>1078057.4719562968</v>
      </c>
      <c r="I40" s="479"/>
    </row>
    <row r="41" spans="1:15" ht="12.95" customHeight="1" x14ac:dyDescent="0.25">
      <c r="A41" s="2272" t="s">
        <v>298</v>
      </c>
      <c r="B41" s="1447" t="s">
        <v>299</v>
      </c>
      <c r="C41" s="1448">
        <v>42199</v>
      </c>
      <c r="D41" s="1448">
        <v>51410</v>
      </c>
      <c r="E41" s="1448">
        <v>62313</v>
      </c>
      <c r="F41" s="1448">
        <v>67639</v>
      </c>
      <c r="G41" s="1448">
        <v>61632</v>
      </c>
      <c r="H41" s="1448">
        <v>56267</v>
      </c>
      <c r="I41" s="476"/>
    </row>
    <row r="42" spans="1:15" ht="12.95" customHeight="1" x14ac:dyDescent="0.25">
      <c r="A42" s="2273"/>
      <c r="B42" s="1449" t="s">
        <v>300</v>
      </c>
      <c r="C42" s="1450">
        <v>-1</v>
      </c>
      <c r="D42" s="1450">
        <v>-6.9</v>
      </c>
      <c r="E42" s="1450">
        <v>-9.4</v>
      </c>
      <c r="F42" s="1450">
        <v>-16.899999999999999</v>
      </c>
      <c r="G42" s="1450">
        <v>-14.1</v>
      </c>
      <c r="H42" s="1450">
        <v>-8.8000000000000007</v>
      </c>
      <c r="I42" s="476"/>
    </row>
    <row r="43" spans="1:15" ht="12.95" customHeight="1" x14ac:dyDescent="0.25">
      <c r="A43" s="2273"/>
      <c r="B43" s="1451" t="s">
        <v>301</v>
      </c>
      <c r="C43" s="1452">
        <v>35732</v>
      </c>
      <c r="D43" s="1452">
        <v>36121</v>
      </c>
      <c r="E43" s="1452">
        <v>37600</v>
      </c>
      <c r="F43" s="1452">
        <v>38740</v>
      </c>
      <c r="G43" s="1452">
        <v>40945</v>
      </c>
      <c r="H43" s="1453">
        <v>38412</v>
      </c>
      <c r="I43" s="479"/>
    </row>
    <row r="44" spans="1:15" ht="12.95" customHeight="1" x14ac:dyDescent="0.25">
      <c r="A44" s="2273"/>
      <c r="B44" s="1449" t="s">
        <v>302</v>
      </c>
      <c r="C44" s="1454">
        <v>930011</v>
      </c>
      <c r="D44" s="1454">
        <v>1228904</v>
      </c>
      <c r="E44" s="1454">
        <v>1510499</v>
      </c>
      <c r="F44" s="1454">
        <v>1639505</v>
      </c>
      <c r="G44" s="1454">
        <v>1406898</v>
      </c>
      <c r="H44" s="1455">
        <v>1237897</v>
      </c>
      <c r="I44" s="476"/>
    </row>
    <row r="45" spans="1:15" ht="12.95" customHeight="1" x14ac:dyDescent="0.25">
      <c r="A45" s="2273"/>
      <c r="B45" s="1449" t="s">
        <v>300</v>
      </c>
      <c r="C45" s="1450">
        <v>5.3</v>
      </c>
      <c r="D45" s="1450">
        <v>0.3</v>
      </c>
      <c r="E45" s="1450">
        <v>-3.4</v>
      </c>
      <c r="F45" s="1450">
        <v>-6</v>
      </c>
      <c r="G45" s="1450">
        <v>-4.0999999999999996</v>
      </c>
      <c r="H45" s="1450">
        <v>0.4</v>
      </c>
      <c r="I45" s="476"/>
    </row>
    <row r="46" spans="1:15" ht="12.95" customHeight="1" x14ac:dyDescent="0.25">
      <c r="A46" s="2273"/>
      <c r="B46" s="1451" t="s">
        <v>303</v>
      </c>
      <c r="C46" s="1456" t="s">
        <v>691</v>
      </c>
      <c r="D46" s="1456" t="s">
        <v>692</v>
      </c>
      <c r="E46" s="1456" t="s">
        <v>693</v>
      </c>
      <c r="F46" s="1456" t="s">
        <v>694</v>
      </c>
      <c r="G46" s="1456" t="s">
        <v>691</v>
      </c>
      <c r="H46" s="1457" t="s">
        <v>694</v>
      </c>
      <c r="I46" s="479"/>
    </row>
    <row r="47" spans="1:15" ht="12.95" customHeight="1" x14ac:dyDescent="0.25">
      <c r="A47" s="2273"/>
      <c r="B47" s="1449" t="s">
        <v>304</v>
      </c>
      <c r="C47" s="1454">
        <v>870305</v>
      </c>
      <c r="D47" s="1454">
        <v>1116201</v>
      </c>
      <c r="E47" s="1454">
        <v>1398208</v>
      </c>
      <c r="F47" s="1454">
        <v>1529902</v>
      </c>
      <c r="G47" s="1454">
        <v>1299197</v>
      </c>
      <c r="H47" s="1454">
        <v>1188704</v>
      </c>
      <c r="I47" s="476"/>
    </row>
    <row r="48" spans="1:15" ht="12.95" customHeight="1" x14ac:dyDescent="0.25">
      <c r="A48" s="2273"/>
      <c r="B48" s="1449" t="s">
        <v>300</v>
      </c>
      <c r="C48" s="1450">
        <v>8.1</v>
      </c>
      <c r="D48" s="1450">
        <v>2.8</v>
      </c>
      <c r="E48" s="1450">
        <v>-0.2</v>
      </c>
      <c r="F48" s="1450">
        <v>-1.7</v>
      </c>
      <c r="G48" s="1450">
        <v>-0.5</v>
      </c>
      <c r="H48" s="1458">
        <v>3.3</v>
      </c>
      <c r="I48" s="476"/>
    </row>
    <row r="49" spans="1:9" ht="12.95" customHeight="1" x14ac:dyDescent="0.25">
      <c r="A49" s="2274"/>
      <c r="B49" s="1451" t="s">
        <v>303</v>
      </c>
      <c r="C49" s="1456" t="s">
        <v>695</v>
      </c>
      <c r="D49" s="1456" t="s">
        <v>695</v>
      </c>
      <c r="E49" s="1456" t="s">
        <v>693</v>
      </c>
      <c r="F49" s="1456" t="s">
        <v>695</v>
      </c>
      <c r="G49" s="1456" t="s">
        <v>691</v>
      </c>
      <c r="H49" s="1456" t="s">
        <v>711</v>
      </c>
      <c r="I49" s="479"/>
    </row>
    <row r="50" spans="1:9" ht="5.0999999999999996" customHeight="1" x14ac:dyDescent="0.25">
      <c r="A50" s="486"/>
      <c r="B50" s="1445"/>
      <c r="C50" s="1446"/>
      <c r="D50" s="1459"/>
      <c r="E50" s="1459"/>
      <c r="F50" s="1446"/>
      <c r="G50" s="1459"/>
      <c r="H50" s="1459"/>
      <c r="I50" s="476"/>
    </row>
    <row r="51" spans="1:9" ht="15" customHeight="1" x14ac:dyDescent="0.25"/>
    <row r="52" spans="1:9" ht="24.95" customHeight="1" x14ac:dyDescent="0.25">
      <c r="B52" s="2275"/>
      <c r="C52" s="2262" t="s">
        <v>665</v>
      </c>
      <c r="D52" s="2263"/>
      <c r="E52" s="2263"/>
      <c r="F52" s="2263"/>
      <c r="G52" s="2263"/>
      <c r="H52" s="2264"/>
      <c r="I52" s="476"/>
    </row>
    <row r="53" spans="1:9" ht="12" customHeight="1" x14ac:dyDescent="0.25">
      <c r="B53" s="2276"/>
      <c r="C53" s="2265">
        <v>2017</v>
      </c>
      <c r="D53" s="2266"/>
      <c r="E53" s="2266"/>
      <c r="F53" s="2267">
        <v>2018</v>
      </c>
      <c r="G53" s="2268"/>
      <c r="H53" s="2268"/>
      <c r="I53" s="476"/>
    </row>
    <row r="54" spans="1:9" ht="12" customHeight="1" x14ac:dyDescent="0.25">
      <c r="B54" s="2276"/>
      <c r="C54" s="478" t="s">
        <v>647</v>
      </c>
      <c r="D54" s="1460" t="s">
        <v>648</v>
      </c>
      <c r="E54" s="1461" t="s">
        <v>649</v>
      </c>
      <c r="F54" s="478" t="s">
        <v>650</v>
      </c>
      <c r="G54" s="1460" t="s">
        <v>651</v>
      </c>
      <c r="H54" s="1460" t="s">
        <v>652</v>
      </c>
      <c r="I54" s="479"/>
    </row>
    <row r="55" spans="1:9" ht="12.95" customHeight="1" x14ac:dyDescent="0.25">
      <c r="A55" s="491"/>
      <c r="B55" s="492" t="s">
        <v>305</v>
      </c>
      <c r="C55" s="493">
        <v>10.655518600673592</v>
      </c>
      <c r="D55" s="493">
        <v>10.659367556414457</v>
      </c>
      <c r="E55" s="493">
        <v>10.659669255577116</v>
      </c>
      <c r="F55" s="493">
        <v>10.661984431143269</v>
      </c>
      <c r="G55" s="493">
        <v>10.666835611164206</v>
      </c>
      <c r="H55" s="493">
        <v>10.663309997388389</v>
      </c>
      <c r="I55" s="494"/>
    </row>
    <row r="56" spans="1:9" ht="5.0999999999999996" customHeight="1" x14ac:dyDescent="0.25">
      <c r="B56" s="481"/>
      <c r="C56" s="482"/>
      <c r="D56" s="1459"/>
      <c r="E56" s="488"/>
      <c r="F56" s="482"/>
      <c r="G56" s="1459"/>
      <c r="H56" s="488"/>
      <c r="I56" s="476"/>
    </row>
    <row r="57" spans="1:9" ht="15" customHeight="1" x14ac:dyDescent="0.25"/>
    <row r="58" spans="1:9" ht="15" customHeight="1" x14ac:dyDescent="0.25"/>
    <row r="59" spans="1:9" ht="15" customHeight="1" x14ac:dyDescent="0.25"/>
    <row r="60" spans="1:9" ht="15" customHeight="1" x14ac:dyDescent="0.25"/>
    <row r="61" spans="1:9" ht="15" customHeight="1" x14ac:dyDescent="0.25"/>
    <row r="62" spans="1:9" ht="15" customHeight="1" x14ac:dyDescent="0.25"/>
    <row r="63" spans="1:9" ht="15" customHeight="1" x14ac:dyDescent="0.25"/>
    <row r="64" spans="1: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</sheetData>
  <mergeCells count="22">
    <mergeCell ref="A2:F2"/>
    <mergeCell ref="H2:I2"/>
    <mergeCell ref="B4:B6"/>
    <mergeCell ref="C4:H4"/>
    <mergeCell ref="C5:E5"/>
    <mergeCell ref="F5:H5"/>
    <mergeCell ref="A7:A10"/>
    <mergeCell ref="C52:H52"/>
    <mergeCell ref="C53:E53"/>
    <mergeCell ref="F53:H53"/>
    <mergeCell ref="A11:A13"/>
    <mergeCell ref="A14:A16"/>
    <mergeCell ref="A17:A25"/>
    <mergeCell ref="B28:B30"/>
    <mergeCell ref="C28:H28"/>
    <mergeCell ref="C29:E29"/>
    <mergeCell ref="F29:H29"/>
    <mergeCell ref="A31:A34"/>
    <mergeCell ref="A35:A37"/>
    <mergeCell ref="A38:A40"/>
    <mergeCell ref="A41:A49"/>
    <mergeCell ref="B52:B5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&amp;C40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CB2379AE-4CCD-4550-9FE8-E6806112E2C4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C7:H9 C25:F27 G25 C17:G24 C49:F50 G49 C37:H40 C41:G48 C11:H16</xm:sqref>
        </x14:conditionalFormatting>
        <x14:conditionalFormatting xmlns:xm="http://schemas.microsoft.com/office/excel/2006/main">
          <x14:cfRule type="expression" priority="10" id="{9E4F6265-D094-48EC-AF59-BC8060144C6D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H17:H25</xm:sqref>
        </x14:conditionalFormatting>
        <x14:conditionalFormatting xmlns:xm="http://schemas.microsoft.com/office/excel/2006/main">
          <x14:cfRule type="expression" priority="9" id="{03A1C8A5-FBA1-463A-AF72-1593C35C44E0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C10:G10</xm:sqref>
        </x14:conditionalFormatting>
        <x14:conditionalFormatting xmlns:xm="http://schemas.microsoft.com/office/excel/2006/main">
          <x14:cfRule type="expression" priority="8" id="{9B4DDA65-740E-4F31-9C22-7F71F5E6B3DC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7" id="{DD723DDB-9DD6-438E-9D7B-824CB9495451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C31:H33</xm:sqref>
        </x14:conditionalFormatting>
        <x14:conditionalFormatting xmlns:xm="http://schemas.microsoft.com/office/excel/2006/main">
          <x14:cfRule type="expression" priority="6" id="{AA949C79-7A87-4F27-BBB5-4E29365C3580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H41:H49</xm:sqref>
        </x14:conditionalFormatting>
        <x14:conditionalFormatting xmlns:xm="http://schemas.microsoft.com/office/excel/2006/main">
          <x14:cfRule type="expression" priority="5" id="{5E44D9DF-1185-4645-8D51-FF79308E7023}">
            <xm:f>'Z:\Users\sefranek\AppData\Local\Microsoft\Windows\Temporary Internet Files\Content.Outlook\9XIQVP0O\[03-2015.xlsx]T'!#REF!+3=MOD(G$28+3,12)</xm:f>
            <x14:dxf>
              <fill>
                <patternFill>
                  <bgColor theme="7" tint="0.39994506668294322"/>
                </patternFill>
              </fill>
            </x14:dxf>
          </x14:cfRule>
          <xm:sqref>G50 G26:H27</xm:sqref>
        </x14:conditionalFormatting>
        <x14:conditionalFormatting xmlns:xm="http://schemas.microsoft.com/office/excel/2006/main">
          <x14:cfRule type="expression" priority="4" id="{85DF14A2-6396-4CE5-AE5B-69660C79B5D6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expression" priority="3" id="{F8996C1A-CA3F-449E-A818-3B9BE3307EA8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C34:G36</xm:sqref>
        </x14:conditionalFormatting>
        <x14:conditionalFormatting xmlns:xm="http://schemas.microsoft.com/office/excel/2006/main">
          <x14:cfRule type="expression" priority="2" id="{DC691563-4380-4A25-98B7-AD66D99B6FAA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H34:H36</xm:sqref>
        </x14:conditionalFormatting>
        <x14:conditionalFormatting xmlns:xm="http://schemas.microsoft.com/office/excel/2006/main">
          <x14:cfRule type="expression" priority="1" id="{6BAE4FD9-0BB8-4671-A7DB-F51E675CC323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C55:H56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view="pageBreakPreview" zoomScaleNormal="100" zoomScaleSheetLayoutView="100" workbookViewId="0"/>
  </sheetViews>
  <sheetFormatPr defaultRowHeight="12.75" x14ac:dyDescent="0.25"/>
  <cols>
    <col min="1" max="1" width="16.140625" style="473" customWidth="1"/>
    <col min="2" max="2" width="11.140625" style="473" customWidth="1"/>
    <col min="3" max="4" width="11.7109375" style="473" customWidth="1"/>
    <col min="5" max="5" width="11.140625" style="473" customWidth="1"/>
    <col min="6" max="7" width="11.7109375" style="473" customWidth="1"/>
    <col min="8" max="8" width="1.85546875" style="473" customWidth="1"/>
    <col min="9" max="16384" width="9.140625" style="473"/>
  </cols>
  <sheetData>
    <row r="2" spans="1:12" ht="16.5" thickBot="1" x14ac:dyDescent="0.3">
      <c r="A2" s="2284" t="s">
        <v>707</v>
      </c>
      <c r="B2" s="2284"/>
      <c r="C2" s="2284"/>
      <c r="D2" s="2284"/>
      <c r="E2" s="2284"/>
      <c r="F2" s="2284"/>
      <c r="G2" s="2285" t="s">
        <v>237</v>
      </c>
      <c r="H2" s="2285"/>
      <c r="I2" s="495"/>
    </row>
    <row r="4" spans="1:12" ht="9" customHeight="1" x14ac:dyDescent="0.25">
      <c r="A4" s="512"/>
      <c r="B4" s="496"/>
      <c r="C4" s="1462"/>
      <c r="D4" s="1463"/>
      <c r="E4" s="1433"/>
      <c r="F4" s="1462"/>
      <c r="G4" s="1463"/>
      <c r="H4" s="474"/>
    </row>
    <row r="5" spans="1:12" ht="39" customHeight="1" x14ac:dyDescent="0.25">
      <c r="A5" s="2290" t="s">
        <v>294</v>
      </c>
      <c r="B5" s="496"/>
      <c r="C5" s="2292" t="s">
        <v>3</v>
      </c>
      <c r="D5" s="2293"/>
      <c r="E5" s="1363" t="s">
        <v>653</v>
      </c>
      <c r="F5" s="2294" t="s">
        <v>562</v>
      </c>
      <c r="G5" s="2295"/>
      <c r="H5" s="497"/>
    </row>
    <row r="6" spans="1:12" ht="12.95" customHeight="1" x14ac:dyDescent="0.25">
      <c r="A6" s="2291"/>
      <c r="B6" s="498" t="s">
        <v>654</v>
      </c>
      <c r="C6" s="1525" t="s">
        <v>625</v>
      </c>
      <c r="D6" s="1524" t="s">
        <v>416</v>
      </c>
      <c r="E6" s="1362" t="s">
        <v>63</v>
      </c>
      <c r="F6" s="1526" t="s">
        <v>625</v>
      </c>
      <c r="G6" s="1524" t="s">
        <v>416</v>
      </c>
      <c r="H6" s="499"/>
    </row>
    <row r="7" spans="1:12" ht="12.95" customHeight="1" x14ac:dyDescent="0.25">
      <c r="A7" s="2289" t="s">
        <v>129</v>
      </c>
      <c r="B7" s="1464" t="s">
        <v>655</v>
      </c>
      <c r="C7" s="1518">
        <v>154105.66999999998</v>
      </c>
      <c r="D7" s="1519">
        <v>165523.42015310458</v>
      </c>
      <c r="E7" s="1520">
        <v>-6.8979665491103903E-2</v>
      </c>
      <c r="F7" s="1518">
        <v>14462.521795068535</v>
      </c>
      <c r="G7" s="1519">
        <v>15507.039500356803</v>
      </c>
      <c r="H7" s="497"/>
      <c r="K7" s="1465"/>
      <c r="L7" s="1465"/>
    </row>
    <row r="8" spans="1:12" ht="12.95" customHeight="1" x14ac:dyDescent="0.25">
      <c r="A8" s="2270"/>
      <c r="B8" s="1466" t="s">
        <v>656</v>
      </c>
      <c r="C8" s="433">
        <v>271027.59500000015</v>
      </c>
      <c r="D8" s="1521">
        <v>291110.53483167139</v>
      </c>
      <c r="E8" s="1522">
        <v>-6.8987334461405828E-2</v>
      </c>
      <c r="F8" s="433">
        <v>25426.235990605714</v>
      </c>
      <c r="G8" s="1521">
        <v>27258.364471072124</v>
      </c>
      <c r="H8" s="497"/>
      <c r="J8" s="489"/>
      <c r="K8" s="1465"/>
      <c r="L8" s="1465"/>
    </row>
    <row r="9" spans="1:12" ht="12.95" customHeight="1" x14ac:dyDescent="0.25">
      <c r="A9" s="2270"/>
      <c r="B9" s="1466" t="s">
        <v>657</v>
      </c>
      <c r="C9" s="433">
        <v>349318.33799999993</v>
      </c>
      <c r="D9" s="1521">
        <v>377497.24284952</v>
      </c>
      <c r="E9" s="1522">
        <v>-7.4646650759123287E-2</v>
      </c>
      <c r="F9" s="433">
        <v>32770.091606476191</v>
      </c>
      <c r="G9" s="1521">
        <v>35294.023703387698</v>
      </c>
      <c r="H9" s="497"/>
      <c r="K9" s="1465"/>
      <c r="L9" s="1465"/>
    </row>
    <row r="10" spans="1:12" ht="12.95" customHeight="1" x14ac:dyDescent="0.25">
      <c r="A10" s="2270"/>
      <c r="B10" s="1466" t="s">
        <v>658</v>
      </c>
      <c r="C10" s="433">
        <v>392028.99979999982</v>
      </c>
      <c r="D10" s="1521">
        <v>426422.8788551343</v>
      </c>
      <c r="E10" s="1522">
        <v>-8.0656739496425753E-2</v>
      </c>
      <c r="F10" s="433">
        <v>36768.858774066241</v>
      </c>
      <c r="G10" s="1521">
        <v>39941.582699302155</v>
      </c>
      <c r="H10" s="497"/>
      <c r="K10" s="1465"/>
      <c r="L10" s="1465"/>
    </row>
    <row r="11" spans="1:12" ht="12.95" customHeight="1" x14ac:dyDescent="0.25">
      <c r="A11" s="2270"/>
      <c r="B11" s="1466" t="s">
        <v>659</v>
      </c>
      <c r="C11" s="433">
        <v>351594.11421999993</v>
      </c>
      <c r="D11" s="1521">
        <v>380427.85340559314</v>
      </c>
      <c r="E11" s="1522">
        <v>-7.5792923487261368E-2</v>
      </c>
      <c r="F11" s="433">
        <v>32961.426147039499</v>
      </c>
      <c r="G11" s="1521">
        <v>35651.462041748979</v>
      </c>
      <c r="H11" s="497"/>
      <c r="K11" s="1465"/>
      <c r="L11" s="1465"/>
    </row>
    <row r="12" spans="1:12" ht="12.95" customHeight="1" x14ac:dyDescent="0.25">
      <c r="A12" s="2270"/>
      <c r="B12" s="503" t="s">
        <v>660</v>
      </c>
      <c r="C12" s="433">
        <v>273620.90143300017</v>
      </c>
      <c r="D12" s="1521">
        <v>296134.96245204954</v>
      </c>
      <c r="E12" s="1523">
        <v>-7.6026352419278673E-2</v>
      </c>
      <c r="F12" s="433">
        <v>25660.034407704006</v>
      </c>
      <c r="G12" s="1521">
        <v>27742.519912229007</v>
      </c>
      <c r="H12" s="497"/>
    </row>
    <row r="13" spans="1:12" ht="12.95" customHeight="1" x14ac:dyDescent="0.25">
      <c r="A13" s="2270"/>
      <c r="B13" s="503"/>
      <c r="C13" s="96"/>
      <c r="D13" s="96"/>
      <c r="E13" s="96"/>
      <c r="F13" s="504"/>
      <c r="G13" s="504"/>
      <c r="H13" s="497"/>
      <c r="J13" s="505"/>
    </row>
    <row r="14" spans="1:12" ht="12.95" customHeight="1" x14ac:dyDescent="0.25">
      <c r="A14" s="2270"/>
      <c r="B14" s="503"/>
      <c r="C14" s="96"/>
      <c r="D14" s="96"/>
      <c r="E14" s="96"/>
      <c r="F14" s="504"/>
      <c r="G14" s="504"/>
      <c r="H14" s="497"/>
      <c r="J14" s="505"/>
    </row>
    <row r="15" spans="1:12" ht="12.95" customHeight="1" x14ac:dyDescent="0.25">
      <c r="A15" s="2270"/>
      <c r="B15" s="503"/>
      <c r="C15" s="96"/>
      <c r="D15" s="96"/>
      <c r="E15" s="96"/>
      <c r="F15" s="504"/>
      <c r="G15" s="504"/>
      <c r="H15" s="497"/>
      <c r="J15" s="505"/>
    </row>
    <row r="16" spans="1:12" ht="12.95" customHeight="1" x14ac:dyDescent="0.25">
      <c r="A16" s="2270"/>
      <c r="B16" s="503"/>
      <c r="C16" s="96"/>
      <c r="D16" s="96"/>
      <c r="E16" s="96"/>
      <c r="F16" s="504"/>
      <c r="G16" s="504"/>
      <c r="H16" s="497"/>
      <c r="J16" s="505"/>
    </row>
    <row r="17" spans="1:12" ht="12.95" customHeight="1" x14ac:dyDescent="0.25">
      <c r="A17" s="2270"/>
      <c r="B17" s="503"/>
      <c r="C17" s="96"/>
      <c r="D17" s="96"/>
      <c r="E17" s="96"/>
      <c r="F17" s="504"/>
      <c r="G17" s="504"/>
      <c r="H17" s="497"/>
      <c r="J17" s="505"/>
    </row>
    <row r="18" spans="1:12" ht="12.95" customHeight="1" x14ac:dyDescent="0.25">
      <c r="A18" s="2270"/>
      <c r="B18" s="503"/>
      <c r="C18" s="96"/>
      <c r="D18" s="96"/>
      <c r="E18" s="96"/>
      <c r="F18" s="504"/>
      <c r="G18" s="504"/>
      <c r="H18" s="497"/>
      <c r="J18" s="505"/>
    </row>
    <row r="19" spans="1:12" ht="12.95" customHeight="1" x14ac:dyDescent="0.25">
      <c r="A19" s="2270"/>
      <c r="B19" s="503"/>
      <c r="C19" s="96"/>
      <c r="D19" s="96"/>
      <c r="E19" s="96"/>
      <c r="F19" s="504"/>
      <c r="G19" s="504"/>
      <c r="H19" s="497"/>
      <c r="J19" s="505"/>
    </row>
    <row r="20" spans="1:12" ht="12.95" customHeight="1" x14ac:dyDescent="0.25">
      <c r="A20" s="2270"/>
      <c r="B20" s="503"/>
      <c r="C20" s="96"/>
      <c r="D20" s="96"/>
      <c r="E20" s="96"/>
      <c r="F20" s="504"/>
      <c r="G20" s="504"/>
      <c r="H20" s="497"/>
      <c r="J20" s="505"/>
    </row>
    <row r="21" spans="1:12" ht="12.95" customHeight="1" x14ac:dyDescent="0.25">
      <c r="A21" s="2270"/>
      <c r="B21" s="503"/>
      <c r="C21" s="96"/>
      <c r="D21" s="96"/>
      <c r="E21" s="96"/>
      <c r="F21" s="504"/>
      <c r="G21" s="504"/>
      <c r="H21" s="497"/>
      <c r="J21" s="505"/>
    </row>
    <row r="22" spans="1:12" ht="12.95" customHeight="1" x14ac:dyDescent="0.25">
      <c r="A22" s="2271"/>
      <c r="B22" s="506"/>
      <c r="C22" s="507"/>
      <c r="D22" s="507"/>
      <c r="E22" s="507"/>
      <c r="F22" s="508"/>
      <c r="G22" s="508"/>
      <c r="H22" s="499"/>
      <c r="J22" s="505"/>
    </row>
    <row r="23" spans="1:12" ht="12.95" customHeight="1" x14ac:dyDescent="0.25">
      <c r="A23" s="2289" t="s">
        <v>119</v>
      </c>
      <c r="B23" s="1464" t="s">
        <v>655</v>
      </c>
      <c r="C23" s="1518">
        <v>4004645.0780000002</v>
      </c>
      <c r="D23" s="1519">
        <v>4101623.452349205</v>
      </c>
      <c r="E23" s="1520">
        <v>-2.3643899903502956E-2</v>
      </c>
      <c r="F23" s="1518">
        <v>375828.26590409642</v>
      </c>
      <c r="G23" s="501">
        <v>384260.04508810287</v>
      </c>
      <c r="H23" s="497"/>
      <c r="K23" s="1465"/>
      <c r="L23" s="1465"/>
    </row>
    <row r="24" spans="1:12" ht="12.95" customHeight="1" x14ac:dyDescent="0.25">
      <c r="A24" s="2270"/>
      <c r="B24" s="1466" t="s">
        <v>656</v>
      </c>
      <c r="C24" s="433">
        <v>7068524.1269999966</v>
      </c>
      <c r="D24" s="1521">
        <v>7211035.862413832</v>
      </c>
      <c r="E24" s="1522">
        <v>-1.976300466853188E-2</v>
      </c>
      <c r="F24" s="433">
        <v>663127.90975543298</v>
      </c>
      <c r="G24" s="502">
        <v>675211.02891486033</v>
      </c>
      <c r="H24" s="497"/>
      <c r="K24" s="1465"/>
      <c r="L24" s="1465"/>
    </row>
    <row r="25" spans="1:12" ht="12.95" customHeight="1" x14ac:dyDescent="0.25">
      <c r="A25" s="2270"/>
      <c r="B25" s="1466" t="s">
        <v>657</v>
      </c>
      <c r="C25" s="433">
        <v>9063870.654000001</v>
      </c>
      <c r="D25" s="1521">
        <v>9352246.2423993722</v>
      </c>
      <c r="E25" s="1522">
        <v>-3.0834901148345591E-2</v>
      </c>
      <c r="F25" s="433">
        <v>850295.67397298035</v>
      </c>
      <c r="G25" s="502">
        <v>874386.25529442506</v>
      </c>
      <c r="H25" s="497"/>
      <c r="K25" s="1465"/>
      <c r="L25" s="1465"/>
    </row>
    <row r="26" spans="1:12" ht="12.95" customHeight="1" x14ac:dyDescent="0.25">
      <c r="A26" s="2270"/>
      <c r="B26" s="1466" t="s">
        <v>658</v>
      </c>
      <c r="C26" s="433">
        <v>10144187.135030007</v>
      </c>
      <c r="D26" s="1521">
        <v>10556715.183463046</v>
      </c>
      <c r="E26" s="1522">
        <v>-3.9077311575030367E-2</v>
      </c>
      <c r="F26" s="433">
        <v>951435.18549879</v>
      </c>
      <c r="G26" s="502">
        <v>988811.65491242986</v>
      </c>
      <c r="H26" s="497"/>
      <c r="K26" s="1465"/>
      <c r="L26" s="1465"/>
    </row>
    <row r="27" spans="1:12" ht="12.95" customHeight="1" x14ac:dyDescent="0.25">
      <c r="A27" s="2270"/>
      <c r="B27" s="1466" t="s">
        <v>659</v>
      </c>
      <c r="C27" s="433">
        <v>9093182.7150000017</v>
      </c>
      <c r="D27" s="1521">
        <v>9419477.5724968035</v>
      </c>
      <c r="E27" s="1522">
        <v>-3.4640441042030255E-2</v>
      </c>
      <c r="F27" s="433">
        <v>852472.37760773441</v>
      </c>
      <c r="G27" s="502">
        <v>882738.06484653766</v>
      </c>
      <c r="H27" s="497"/>
      <c r="K27" s="1465"/>
      <c r="L27" s="1465"/>
    </row>
    <row r="28" spans="1:12" ht="12.95" customHeight="1" x14ac:dyDescent="0.25">
      <c r="A28" s="2270"/>
      <c r="B28" s="503" t="s">
        <v>660</v>
      </c>
      <c r="C28" s="433">
        <v>7078458.5274759978</v>
      </c>
      <c r="D28" s="1521">
        <v>7330057.6023144163</v>
      </c>
      <c r="E28" s="1523">
        <v>-3.4324297091332244E-2</v>
      </c>
      <c r="F28" s="433">
        <v>663814.38120148645</v>
      </c>
      <c r="G28" s="502">
        <v>686694.56421553274</v>
      </c>
      <c r="H28" s="497"/>
    </row>
    <row r="29" spans="1:12" ht="12.95" customHeight="1" x14ac:dyDescent="0.25">
      <c r="A29" s="2270"/>
      <c r="B29" s="503"/>
      <c r="C29" s="96"/>
      <c r="D29" s="96"/>
      <c r="E29" s="96"/>
      <c r="F29" s="504"/>
      <c r="G29" s="504"/>
      <c r="H29" s="497"/>
      <c r="J29" s="505"/>
    </row>
    <row r="30" spans="1:12" ht="12.95" customHeight="1" x14ac:dyDescent="0.25">
      <c r="A30" s="2270"/>
      <c r="B30" s="503"/>
      <c r="C30" s="96"/>
      <c r="D30" s="96"/>
      <c r="E30" s="96"/>
      <c r="F30" s="504"/>
      <c r="G30" s="504"/>
      <c r="H30" s="497"/>
      <c r="J30" s="505"/>
    </row>
    <row r="31" spans="1:12" ht="12.95" customHeight="1" x14ac:dyDescent="0.25">
      <c r="A31" s="2270"/>
      <c r="B31" s="503"/>
      <c r="C31" s="96"/>
      <c r="D31" s="96"/>
      <c r="E31" s="96"/>
      <c r="F31" s="504"/>
      <c r="G31" s="504"/>
      <c r="H31" s="497"/>
      <c r="J31" s="505"/>
    </row>
    <row r="32" spans="1:12" ht="12.95" customHeight="1" x14ac:dyDescent="0.25">
      <c r="A32" s="2270"/>
      <c r="B32" s="503"/>
      <c r="C32" s="96"/>
      <c r="D32" s="96"/>
      <c r="E32" s="96"/>
      <c r="F32" s="504"/>
      <c r="G32" s="504"/>
      <c r="H32" s="497"/>
      <c r="J32" s="505"/>
    </row>
    <row r="33" spans="1:12" ht="12.95" customHeight="1" x14ac:dyDescent="0.25">
      <c r="A33" s="2270"/>
      <c r="B33" s="503"/>
      <c r="C33" s="96"/>
      <c r="D33" s="96"/>
      <c r="E33" s="96"/>
      <c r="F33" s="504"/>
      <c r="G33" s="504"/>
      <c r="H33" s="497"/>
      <c r="J33" s="505"/>
    </row>
    <row r="34" spans="1:12" ht="12.95" customHeight="1" x14ac:dyDescent="0.25">
      <c r="A34" s="2270"/>
      <c r="B34" s="503"/>
      <c r="C34" s="96"/>
      <c r="D34" s="96"/>
      <c r="E34" s="96"/>
      <c r="F34" s="504"/>
      <c r="G34" s="504"/>
      <c r="H34" s="497"/>
      <c r="J34" s="505"/>
    </row>
    <row r="35" spans="1:12" ht="12.95" customHeight="1" x14ac:dyDescent="0.25">
      <c r="A35" s="2270"/>
      <c r="B35" s="503"/>
      <c r="C35" s="96"/>
      <c r="D35" s="96"/>
      <c r="E35" s="96"/>
      <c r="F35" s="504"/>
      <c r="G35" s="504"/>
      <c r="H35" s="497"/>
      <c r="J35" s="505"/>
    </row>
    <row r="36" spans="1:12" ht="12.95" customHeight="1" x14ac:dyDescent="0.25">
      <c r="A36" s="2270"/>
      <c r="B36" s="503"/>
      <c r="C36" s="96"/>
      <c r="D36" s="96"/>
      <c r="E36" s="96"/>
      <c r="F36" s="504"/>
      <c r="G36" s="504"/>
      <c r="H36" s="497"/>
      <c r="J36" s="505"/>
    </row>
    <row r="37" spans="1:12" ht="12.95" customHeight="1" x14ac:dyDescent="0.25">
      <c r="A37" s="2270"/>
      <c r="B37" s="503"/>
      <c r="C37" s="96"/>
      <c r="D37" s="96"/>
      <c r="E37" s="96"/>
      <c r="F37" s="504"/>
      <c r="G37" s="504"/>
      <c r="H37" s="497"/>
      <c r="J37" s="505"/>
    </row>
    <row r="38" spans="1:12" ht="12.95" customHeight="1" x14ac:dyDescent="0.25">
      <c r="A38" s="2271"/>
      <c r="B38" s="506"/>
      <c r="C38" s="507"/>
      <c r="D38" s="507"/>
      <c r="E38" s="507"/>
      <c r="F38" s="508"/>
      <c r="G38" s="508"/>
      <c r="H38" s="499"/>
      <c r="J38" s="505"/>
    </row>
    <row r="39" spans="1:12" ht="12.95" customHeight="1" x14ac:dyDescent="0.25">
      <c r="A39" s="2289" t="s">
        <v>108</v>
      </c>
      <c r="B39" s="1464" t="s">
        <v>655</v>
      </c>
      <c r="C39" s="1518">
        <v>3313185.6250000023</v>
      </c>
      <c r="D39" s="501">
        <v>3224174.7768172105</v>
      </c>
      <c r="E39" s="1515">
        <v>2.760732725248231E-2</v>
      </c>
      <c r="F39" s="1518">
        <v>310936.12138132425</v>
      </c>
      <c r="G39" s="501">
        <v>302056.38316265057</v>
      </c>
      <c r="H39" s="497"/>
      <c r="J39" s="509"/>
      <c r="K39" s="1465"/>
      <c r="L39" s="1465"/>
    </row>
    <row r="40" spans="1:12" ht="12.95" customHeight="1" x14ac:dyDescent="0.25">
      <c r="A40" s="2270"/>
      <c r="B40" s="1466" t="s">
        <v>656</v>
      </c>
      <c r="C40" s="433">
        <v>5862924.2820000006</v>
      </c>
      <c r="D40" s="502">
        <v>5667485.8940034006</v>
      </c>
      <c r="E40" s="1516">
        <v>3.4484141937324908E-2</v>
      </c>
      <c r="F40" s="433">
        <v>550025.52927935065</v>
      </c>
      <c r="G40" s="502">
        <v>530679.51052590134</v>
      </c>
      <c r="H40" s="497"/>
      <c r="J40" s="509"/>
      <c r="K40" s="1465"/>
      <c r="L40" s="1465"/>
    </row>
    <row r="41" spans="1:12" ht="12.95" customHeight="1" x14ac:dyDescent="0.25">
      <c r="A41" s="2270"/>
      <c r="B41" s="1466" t="s">
        <v>657</v>
      </c>
      <c r="C41" s="433">
        <v>7502998.3939999994</v>
      </c>
      <c r="D41" s="502">
        <v>7349576.6150247259</v>
      </c>
      <c r="E41" s="1516">
        <v>2.0874913891180291E-2</v>
      </c>
      <c r="F41" s="433">
        <v>703867.84187271539</v>
      </c>
      <c r="G41" s="502">
        <v>687147.08828734013</v>
      </c>
      <c r="H41" s="497"/>
      <c r="K41" s="1465"/>
      <c r="L41" s="1465"/>
    </row>
    <row r="42" spans="1:12" ht="12.95" customHeight="1" x14ac:dyDescent="0.25">
      <c r="A42" s="2270"/>
      <c r="B42" s="1466" t="s">
        <v>658</v>
      </c>
      <c r="C42" s="433">
        <v>8389461.7154999971</v>
      </c>
      <c r="D42" s="502">
        <v>8264060.2335200431</v>
      </c>
      <c r="E42" s="1516">
        <v>1.5174318487093094E-2</v>
      </c>
      <c r="F42" s="433">
        <v>786857.43443731579</v>
      </c>
      <c r="G42" s="502">
        <v>774066.45284924016</v>
      </c>
      <c r="H42" s="497"/>
      <c r="K42" s="1465"/>
      <c r="L42" s="1465"/>
    </row>
    <row r="43" spans="1:12" ht="12.95" customHeight="1" x14ac:dyDescent="0.25">
      <c r="A43" s="2270"/>
      <c r="B43" s="1466" t="s">
        <v>659</v>
      </c>
      <c r="C43" s="433">
        <v>7520912.6290399982</v>
      </c>
      <c r="D43" s="502">
        <v>7354930.3290897664</v>
      </c>
      <c r="E43" s="1516">
        <v>2.2567487729115373E-2</v>
      </c>
      <c r="F43" s="433">
        <v>705074.39161886042</v>
      </c>
      <c r="G43" s="502">
        <v>689260.83382147271</v>
      </c>
      <c r="H43" s="497"/>
      <c r="K43" s="1465"/>
      <c r="L43" s="1465"/>
    </row>
    <row r="44" spans="1:12" ht="12.95" customHeight="1" x14ac:dyDescent="0.25">
      <c r="A44" s="2270"/>
      <c r="B44" s="503" t="s">
        <v>660</v>
      </c>
      <c r="C44" s="433">
        <v>5857074.2492509987</v>
      </c>
      <c r="D44" s="502">
        <v>5720358.085325473</v>
      </c>
      <c r="E44" s="1517">
        <v>2.3899931068344465E-2</v>
      </c>
      <c r="F44" s="433">
        <v>549273.56052534224</v>
      </c>
      <c r="G44" s="502">
        <v>535894.67036644998</v>
      </c>
      <c r="H44" s="497"/>
    </row>
    <row r="45" spans="1:12" ht="12.95" customHeight="1" x14ac:dyDescent="0.25">
      <c r="A45" s="2270"/>
      <c r="B45" s="503"/>
      <c r="C45" s="96"/>
      <c r="D45" s="96"/>
      <c r="E45" s="96"/>
      <c r="F45" s="504"/>
      <c r="G45" s="504"/>
      <c r="H45" s="497"/>
    </row>
    <row r="46" spans="1:12" x14ac:dyDescent="0.25">
      <c r="A46" s="2270"/>
      <c r="B46" s="503"/>
      <c r="C46" s="96"/>
      <c r="D46" s="96"/>
      <c r="E46" s="96"/>
      <c r="F46" s="504"/>
      <c r="G46" s="504"/>
      <c r="H46" s="497"/>
    </row>
    <row r="47" spans="1:12" x14ac:dyDescent="0.25">
      <c r="A47" s="2270"/>
      <c r="B47" s="503"/>
      <c r="C47" s="96"/>
      <c r="D47" s="96"/>
      <c r="E47" s="96"/>
      <c r="F47" s="504"/>
      <c r="G47" s="504"/>
      <c r="H47" s="497"/>
    </row>
    <row r="48" spans="1:12" x14ac:dyDescent="0.25">
      <c r="A48" s="2270"/>
      <c r="B48" s="503"/>
      <c r="C48" s="96"/>
      <c r="D48" s="96"/>
      <c r="E48" s="96"/>
      <c r="F48" s="504"/>
      <c r="G48" s="504"/>
      <c r="H48" s="497"/>
    </row>
    <row r="49" spans="1:8" x14ac:dyDescent="0.25">
      <c r="A49" s="2270"/>
      <c r="B49" s="503"/>
      <c r="C49" s="96"/>
      <c r="D49" s="96"/>
      <c r="E49" s="96"/>
      <c r="F49" s="504"/>
      <c r="G49" s="504"/>
      <c r="H49" s="497"/>
    </row>
    <row r="50" spans="1:8" x14ac:dyDescent="0.25">
      <c r="A50" s="2270"/>
      <c r="B50" s="503"/>
      <c r="C50" s="96"/>
      <c r="D50" s="96"/>
      <c r="E50" s="96"/>
      <c r="F50" s="504"/>
      <c r="G50" s="504"/>
      <c r="H50" s="497"/>
    </row>
    <row r="51" spans="1:8" x14ac:dyDescent="0.25">
      <c r="A51" s="2270"/>
      <c r="B51" s="503"/>
      <c r="C51" s="96"/>
      <c r="D51" s="96"/>
      <c r="E51" s="96"/>
      <c r="F51" s="504"/>
      <c r="G51" s="504"/>
      <c r="H51" s="497"/>
    </row>
    <row r="52" spans="1:8" x14ac:dyDescent="0.25">
      <c r="A52" s="2270"/>
      <c r="B52" s="503"/>
      <c r="C52" s="96"/>
      <c r="D52" s="96"/>
      <c r="E52" s="96"/>
      <c r="F52" s="504"/>
      <c r="G52" s="504"/>
      <c r="H52" s="497"/>
    </row>
    <row r="53" spans="1:8" x14ac:dyDescent="0.25">
      <c r="A53" s="2270"/>
      <c r="B53" s="503"/>
      <c r="C53" s="96"/>
      <c r="D53" s="96"/>
      <c r="E53" s="96"/>
      <c r="F53" s="504"/>
      <c r="G53" s="504"/>
      <c r="H53" s="497"/>
    </row>
    <row r="54" spans="1:8" x14ac:dyDescent="0.25">
      <c r="A54" s="2271"/>
      <c r="B54" s="506"/>
      <c r="C54" s="507"/>
      <c r="D54" s="507"/>
      <c r="E54" s="507"/>
      <c r="F54" s="508"/>
      <c r="G54" s="508"/>
      <c r="H54" s="499"/>
    </row>
    <row r="55" spans="1:8" x14ac:dyDescent="0.25">
      <c r="B55" s="503"/>
      <c r="C55" s="1467"/>
      <c r="H55" s="497"/>
    </row>
    <row r="56" spans="1:8" x14ac:dyDescent="0.25">
      <c r="B56" s="474"/>
    </row>
  </sheetData>
  <mergeCells count="8">
    <mergeCell ref="A39:A54"/>
    <mergeCell ref="A2:F2"/>
    <mergeCell ref="G2:H2"/>
    <mergeCell ref="A5:A6"/>
    <mergeCell ref="C5:D5"/>
    <mergeCell ref="F5:G5"/>
    <mergeCell ref="A7:A22"/>
    <mergeCell ref="A23:A38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&amp;C41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75"/>
  <sheetViews>
    <sheetView view="pageBreakPreview" zoomScaleNormal="100" zoomScaleSheetLayoutView="100" workbookViewId="0"/>
  </sheetViews>
  <sheetFormatPr defaultRowHeight="12.75" x14ac:dyDescent="0.25"/>
  <cols>
    <col min="1" max="1" width="10.85546875" style="1468" customWidth="1"/>
    <col min="2" max="10" width="8.28515625" style="1468" customWidth="1"/>
    <col min="11" max="11" width="1.7109375" style="1468" customWidth="1"/>
    <col min="12" max="12" width="11.140625" style="1468" customWidth="1"/>
    <col min="13" max="16384" width="9.140625" style="1468"/>
  </cols>
  <sheetData>
    <row r="2" spans="1:29" ht="16.5" thickBot="1" x14ac:dyDescent="0.3">
      <c r="A2" s="2284" t="s">
        <v>730</v>
      </c>
      <c r="B2" s="2284"/>
      <c r="C2" s="2284"/>
      <c r="D2" s="2284"/>
      <c r="E2" s="2284"/>
      <c r="F2" s="2284"/>
      <c r="G2" s="2284"/>
      <c r="H2" s="2284"/>
      <c r="I2" s="1513"/>
      <c r="J2" s="2285" t="s">
        <v>240</v>
      </c>
      <c r="K2" s="2285"/>
    </row>
    <row r="3" spans="1:29" ht="15.75" x14ac:dyDescent="0.25">
      <c r="A3" s="1469"/>
      <c r="B3" s="1469"/>
      <c r="C3" s="1469"/>
      <c r="D3" s="1469"/>
      <c r="E3" s="1469"/>
      <c r="F3" s="1469"/>
      <c r="G3" s="1469"/>
      <c r="H3" s="1469"/>
      <c r="I3" s="1469"/>
      <c r="J3" s="1469"/>
      <c r="K3" s="1469"/>
    </row>
    <row r="4" spans="1:29" ht="11.25" customHeight="1" x14ac:dyDescent="0.25">
      <c r="A4" s="1470"/>
      <c r="B4" s="1471"/>
      <c r="C4" s="1470"/>
      <c r="D4" s="1470"/>
      <c r="E4" s="1470"/>
      <c r="F4" s="1470"/>
      <c r="G4" s="1472"/>
      <c r="H4" s="1470"/>
      <c r="I4" s="1470"/>
      <c r="J4" s="1473"/>
    </row>
    <row r="5" spans="1:29" ht="37.5" customHeight="1" x14ac:dyDescent="0.25">
      <c r="A5" s="2290" t="s">
        <v>294</v>
      </c>
      <c r="B5" s="1474"/>
      <c r="C5" s="2292" t="s">
        <v>3</v>
      </c>
      <c r="D5" s="2299"/>
      <c r="E5" s="2299"/>
      <c r="F5" s="2293"/>
      <c r="G5" s="2300" t="s">
        <v>562</v>
      </c>
      <c r="H5" s="2301"/>
      <c r="I5" s="2301"/>
      <c r="J5" s="2301"/>
      <c r="K5" s="1475"/>
    </row>
    <row r="6" spans="1:29" ht="14.1" customHeight="1" x14ac:dyDescent="0.25">
      <c r="A6" s="2291"/>
      <c r="B6" s="778" t="s">
        <v>654</v>
      </c>
      <c r="C6" s="1527" t="s">
        <v>625</v>
      </c>
      <c r="D6" s="1476" t="s">
        <v>416</v>
      </c>
      <c r="E6" s="1477" t="s">
        <v>293</v>
      </c>
      <c r="F6" s="1478" t="s">
        <v>661</v>
      </c>
      <c r="G6" s="1528" t="s">
        <v>625</v>
      </c>
      <c r="H6" s="1476" t="s">
        <v>416</v>
      </c>
      <c r="I6" s="1477" t="s">
        <v>293</v>
      </c>
      <c r="J6" s="1478" t="s">
        <v>661</v>
      </c>
      <c r="K6" s="1479"/>
    </row>
    <row r="7" spans="1:29" ht="14.1" customHeight="1" x14ac:dyDescent="0.25">
      <c r="A7" s="2302" t="s">
        <v>129</v>
      </c>
      <c r="B7" s="1480" t="s">
        <v>655</v>
      </c>
      <c r="C7" s="1481">
        <v>154105.66999999998</v>
      </c>
      <c r="D7" s="1482">
        <v>165523.42015310458</v>
      </c>
      <c r="E7" s="1482">
        <v>178548.70904057019</v>
      </c>
      <c r="F7" s="1482">
        <v>201537.08456494517</v>
      </c>
      <c r="G7" s="1481">
        <v>14462.521795068535</v>
      </c>
      <c r="H7" s="1482">
        <v>15507.039500356803</v>
      </c>
      <c r="I7" s="1482">
        <v>16716.814712861236</v>
      </c>
      <c r="J7" s="1483">
        <v>18967.17024140598</v>
      </c>
      <c r="K7" s="1484"/>
      <c r="L7" s="1485"/>
      <c r="M7" s="1486"/>
      <c r="N7" s="1487"/>
      <c r="O7" s="1487"/>
    </row>
    <row r="8" spans="1:29" ht="14.1" customHeight="1" x14ac:dyDescent="0.25">
      <c r="A8" s="2302"/>
      <c r="B8" s="1488" t="s">
        <v>656</v>
      </c>
      <c r="C8" s="1342">
        <v>271027.59500000015</v>
      </c>
      <c r="D8" s="1489">
        <v>291110.53483167139</v>
      </c>
      <c r="E8" s="1489">
        <v>313583.00152602786</v>
      </c>
      <c r="F8" s="1489">
        <v>353340.67618929798</v>
      </c>
      <c r="G8" s="1342">
        <v>25426.235990605714</v>
      </c>
      <c r="H8" s="1489">
        <v>27258.364471072124</v>
      </c>
      <c r="I8" s="1489">
        <v>29423.572653745145</v>
      </c>
      <c r="J8" s="1490">
        <v>33266.263283019842</v>
      </c>
      <c r="K8" s="1484"/>
      <c r="L8" s="1485"/>
      <c r="M8" s="1486"/>
      <c r="N8" s="1487"/>
      <c r="O8" s="1487"/>
    </row>
    <row r="9" spans="1:29" ht="14.1" customHeight="1" x14ac:dyDescent="0.25">
      <c r="A9" s="2302"/>
      <c r="B9" s="1488" t="s">
        <v>657</v>
      </c>
      <c r="C9" s="1342">
        <v>349318.33799999993</v>
      </c>
      <c r="D9" s="1492">
        <v>377497.24284952</v>
      </c>
      <c r="E9" s="1492">
        <v>395841.69433216722</v>
      </c>
      <c r="F9" s="1492">
        <v>454756.65230719704</v>
      </c>
      <c r="G9" s="1342">
        <v>32770.091606476191</v>
      </c>
      <c r="H9" s="1492">
        <v>35294.023703387698</v>
      </c>
      <c r="I9" s="1492">
        <v>37167.846781867956</v>
      </c>
      <c r="J9" s="1493">
        <v>42852.389143653505</v>
      </c>
      <c r="K9" s="1484"/>
      <c r="L9" s="1485"/>
      <c r="M9" s="1486"/>
      <c r="N9" s="1487"/>
      <c r="O9" s="1487"/>
    </row>
    <row r="10" spans="1:29" ht="14.1" customHeight="1" x14ac:dyDescent="0.25">
      <c r="A10" s="2302"/>
      <c r="B10" s="1488" t="s">
        <v>658</v>
      </c>
      <c r="C10" s="1481">
        <v>392028.99979999982</v>
      </c>
      <c r="D10" s="1482">
        <v>426422.8788551343</v>
      </c>
      <c r="E10" s="1482">
        <v>440475.68043517298</v>
      </c>
      <c r="F10" s="1482">
        <v>497013.03114573855</v>
      </c>
      <c r="G10" s="1481">
        <v>36768.858774066241</v>
      </c>
      <c r="H10" s="1482">
        <v>39941.582699302155</v>
      </c>
      <c r="I10" s="1482">
        <v>41293.845419092082</v>
      </c>
      <c r="J10" s="1483">
        <v>46760.803813659884</v>
      </c>
      <c r="K10" s="1484"/>
      <c r="L10" s="1485"/>
      <c r="M10" s="1486"/>
      <c r="N10" s="1487"/>
      <c r="O10" s="1487"/>
    </row>
    <row r="11" spans="1:29" ht="14.1" customHeight="1" x14ac:dyDescent="0.25">
      <c r="A11" s="2302"/>
      <c r="B11" s="1488" t="s">
        <v>659</v>
      </c>
      <c r="C11" s="1342">
        <v>351594.11421999993</v>
      </c>
      <c r="D11" s="1489">
        <v>380427.85340559314</v>
      </c>
      <c r="E11" s="1489">
        <v>393800.88408264919</v>
      </c>
      <c r="F11" s="1489">
        <v>458168.54449820874</v>
      </c>
      <c r="G11" s="1342">
        <v>32961.426147039499</v>
      </c>
      <c r="H11" s="1489">
        <v>35651.462041748979</v>
      </c>
      <c r="I11" s="1489">
        <v>36917.586143632187</v>
      </c>
      <c r="J11" s="1490">
        <v>43088.703748374282</v>
      </c>
      <c r="K11" s="1484"/>
      <c r="L11" s="1485"/>
      <c r="M11" s="1486"/>
      <c r="N11" s="1487"/>
      <c r="O11" s="1487"/>
    </row>
    <row r="12" spans="1:29" ht="14.1" customHeight="1" x14ac:dyDescent="0.25">
      <c r="A12" s="2302"/>
      <c r="B12" s="1491" t="s">
        <v>660</v>
      </c>
      <c r="C12" s="1342">
        <v>273620.90143300017</v>
      </c>
      <c r="D12" s="1492">
        <v>296134.96245204954</v>
      </c>
      <c r="E12" s="1492">
        <v>307294.74025775277</v>
      </c>
      <c r="F12" s="1492">
        <v>356227.02248824906</v>
      </c>
      <c r="G12" s="1342">
        <v>25660.034407704006</v>
      </c>
      <c r="H12" s="1492">
        <v>27742.519912229007</v>
      </c>
      <c r="I12" s="1492">
        <v>28753.483749692401</v>
      </c>
      <c r="J12" s="1493">
        <v>33506.794004883392</v>
      </c>
      <c r="K12" s="1494"/>
      <c r="L12" s="1485"/>
      <c r="M12" s="1486"/>
      <c r="N12" s="1487"/>
      <c r="O12" s="1487"/>
    </row>
    <row r="13" spans="1:29" ht="14.1" customHeight="1" x14ac:dyDescent="0.25">
      <c r="A13" s="2296" t="s">
        <v>119</v>
      </c>
      <c r="B13" s="1480" t="s">
        <v>655</v>
      </c>
      <c r="C13" s="1481">
        <v>4004645.0780000002</v>
      </c>
      <c r="D13" s="1482">
        <v>4101623.452349205</v>
      </c>
      <c r="E13" s="1482">
        <v>4266356.5818377361</v>
      </c>
      <c r="F13" s="1482">
        <v>4500263.1951591801</v>
      </c>
      <c r="G13" s="1481">
        <v>375828.26590409642</v>
      </c>
      <c r="H13" s="1482">
        <v>384260.04508810287</v>
      </c>
      <c r="I13" s="1482">
        <v>399442.21865738608</v>
      </c>
      <c r="J13" s="1483">
        <v>423531.2738495603</v>
      </c>
      <c r="K13" s="1484"/>
      <c r="L13" s="1485"/>
      <c r="M13" s="1486"/>
      <c r="AC13" s="1487"/>
    </row>
    <row r="14" spans="1:29" ht="14.1" customHeight="1" x14ac:dyDescent="0.25">
      <c r="A14" s="2297"/>
      <c r="B14" s="1488" t="s">
        <v>656</v>
      </c>
      <c r="C14" s="1342">
        <v>7068524.1269999966</v>
      </c>
      <c r="D14" s="1489">
        <v>7211035.862413832</v>
      </c>
      <c r="E14" s="1489">
        <v>7498600.9434105316</v>
      </c>
      <c r="F14" s="1489">
        <v>7895253.5829491531</v>
      </c>
      <c r="G14" s="1342">
        <v>663127.90975543298</v>
      </c>
      <c r="H14" s="1489">
        <v>675211.02891486033</v>
      </c>
      <c r="I14" s="1489">
        <v>703595.63045884226</v>
      </c>
      <c r="J14" s="1490">
        <v>743321.11210395454</v>
      </c>
      <c r="K14" s="1484"/>
      <c r="L14" s="1485"/>
    </row>
    <row r="15" spans="1:29" ht="14.1" customHeight="1" x14ac:dyDescent="0.25">
      <c r="A15" s="2297"/>
      <c r="B15" s="1488" t="s">
        <v>657</v>
      </c>
      <c r="C15" s="1342">
        <v>9063870.654000001</v>
      </c>
      <c r="D15" s="1492">
        <v>9352246.2423993722</v>
      </c>
      <c r="E15" s="1492">
        <v>9470334.5188710541</v>
      </c>
      <c r="F15" s="1492">
        <v>10153893.3678663</v>
      </c>
      <c r="G15" s="1342">
        <v>850295.67397298035</v>
      </c>
      <c r="H15" s="1492">
        <v>874386.25529442506</v>
      </c>
      <c r="I15" s="1492">
        <v>889224.01912281499</v>
      </c>
      <c r="J15" s="1493">
        <v>956816.3274036902</v>
      </c>
      <c r="K15" s="1484"/>
      <c r="L15" s="1485"/>
      <c r="M15" s="1486"/>
      <c r="N15" s="1487"/>
      <c r="O15" s="1487"/>
    </row>
    <row r="16" spans="1:29" ht="14.1" customHeight="1" x14ac:dyDescent="0.25">
      <c r="A16" s="2297"/>
      <c r="B16" s="1488" t="s">
        <v>658</v>
      </c>
      <c r="C16" s="1481">
        <v>10144187.135030007</v>
      </c>
      <c r="D16" s="1489">
        <v>10556715.183463046</v>
      </c>
      <c r="E16" s="1489">
        <v>10526252.981703142</v>
      </c>
      <c r="F16" s="1489">
        <v>11218049.872977158</v>
      </c>
      <c r="G16" s="1481">
        <v>951435.18549879</v>
      </c>
      <c r="H16" s="1489">
        <v>988811.65491242986</v>
      </c>
      <c r="I16" s="1489">
        <v>986818.30297479755</v>
      </c>
      <c r="J16" s="1490">
        <v>1055435.1624803164</v>
      </c>
      <c r="K16" s="1484"/>
      <c r="L16" s="1485"/>
      <c r="M16" s="1486"/>
      <c r="N16" s="1487"/>
      <c r="O16" s="1487"/>
    </row>
    <row r="17" spans="1:34" ht="14.1" customHeight="1" x14ac:dyDescent="0.25">
      <c r="A17" s="2297"/>
      <c r="B17" s="1488" t="s">
        <v>659</v>
      </c>
      <c r="C17" s="1342">
        <v>9093182.7150000017</v>
      </c>
      <c r="D17" s="1489">
        <v>9419477.5724968035</v>
      </c>
      <c r="E17" s="1489">
        <v>9411975.4338964541</v>
      </c>
      <c r="F17" s="1489">
        <v>10136444.253704594</v>
      </c>
      <c r="G17" s="1342">
        <v>852472.37760773441</v>
      </c>
      <c r="H17" s="1489">
        <v>882738.06484653766</v>
      </c>
      <c r="I17" s="1489">
        <v>882342.89943772031</v>
      </c>
      <c r="J17" s="1490">
        <v>953287.27551154641</v>
      </c>
      <c r="K17" s="1484"/>
      <c r="L17" s="1485"/>
      <c r="M17" s="1486"/>
      <c r="N17" s="1487"/>
      <c r="O17" s="1487"/>
    </row>
    <row r="18" spans="1:34" ht="14.1" customHeight="1" x14ac:dyDescent="0.25">
      <c r="A18" s="2298"/>
      <c r="B18" s="1491" t="s">
        <v>660</v>
      </c>
      <c r="C18" s="1342">
        <v>7078458.5274759978</v>
      </c>
      <c r="D18" s="1492">
        <v>7330057.6023144163</v>
      </c>
      <c r="E18" s="1492">
        <v>7348862.0735005271</v>
      </c>
      <c r="F18" s="1492">
        <v>7890188.2532929918</v>
      </c>
      <c r="G18" s="1342">
        <v>663814.38120148645</v>
      </c>
      <c r="H18" s="1492">
        <v>686694.56421553274</v>
      </c>
      <c r="I18" s="1492">
        <v>687630.98916658782</v>
      </c>
      <c r="J18" s="1493">
        <v>742152.88502308936</v>
      </c>
      <c r="K18" s="1494"/>
      <c r="L18" s="1485"/>
      <c r="M18" s="1486"/>
      <c r="N18" s="1487"/>
      <c r="O18" s="1487"/>
    </row>
    <row r="19" spans="1:34" ht="14.1" customHeight="1" x14ac:dyDescent="0.25">
      <c r="A19" s="2296" t="s">
        <v>108</v>
      </c>
      <c r="B19" s="1480" t="s">
        <v>655</v>
      </c>
      <c r="C19" s="1481">
        <v>3313185.6250000023</v>
      </c>
      <c r="D19" s="1482">
        <v>3224174.7768172105</v>
      </c>
      <c r="E19" s="1482">
        <v>3356086.2471276708</v>
      </c>
      <c r="F19" s="1482">
        <v>3307273.8298015152</v>
      </c>
      <c r="G19" s="1481">
        <v>310936.12138132425</v>
      </c>
      <c r="H19" s="1482">
        <v>302056.38316265057</v>
      </c>
      <c r="I19" s="1482">
        <v>314217.18059505685</v>
      </c>
      <c r="J19" s="1483">
        <v>311255.99489645049</v>
      </c>
      <c r="K19" s="1484"/>
      <c r="L19" s="1485"/>
      <c r="M19" s="1486"/>
      <c r="N19" s="1487"/>
      <c r="O19" s="1487"/>
    </row>
    <row r="20" spans="1:34" ht="14.1" customHeight="1" x14ac:dyDescent="0.25">
      <c r="A20" s="2297"/>
      <c r="B20" s="1488" t="s">
        <v>656</v>
      </c>
      <c r="C20" s="1342">
        <v>5862924.2820000006</v>
      </c>
      <c r="D20" s="1489">
        <v>5667485.8940034006</v>
      </c>
      <c r="E20" s="1489">
        <v>5902364.437666663</v>
      </c>
      <c r="F20" s="1489">
        <v>5801654.7214514585</v>
      </c>
      <c r="G20" s="1342">
        <v>550025.52927935065</v>
      </c>
      <c r="H20" s="1489">
        <v>530679.51052590134</v>
      </c>
      <c r="I20" s="1489">
        <v>553820.35383111134</v>
      </c>
      <c r="J20" s="1490">
        <v>546213.29059092619</v>
      </c>
      <c r="K20" s="1484"/>
      <c r="L20" s="1485"/>
      <c r="M20" s="1486"/>
      <c r="N20" s="1487"/>
      <c r="O20" s="1487"/>
    </row>
    <row r="21" spans="1:34" ht="14.1" customHeight="1" x14ac:dyDescent="0.25">
      <c r="A21" s="2297"/>
      <c r="B21" s="1488" t="s">
        <v>657</v>
      </c>
      <c r="C21" s="1342">
        <v>7502998.3939999994</v>
      </c>
      <c r="D21" s="1492">
        <v>7349576.6150247259</v>
      </c>
      <c r="E21" s="1492">
        <v>7417707.3481234396</v>
      </c>
      <c r="F21" s="1492">
        <v>7460221.8516951464</v>
      </c>
      <c r="G21" s="1342">
        <v>703867.84187271539</v>
      </c>
      <c r="H21" s="1492">
        <v>687147.08828734013</v>
      </c>
      <c r="I21" s="1492">
        <v>696491.08250945539</v>
      </c>
      <c r="J21" s="1493">
        <v>702987.69301096885</v>
      </c>
      <c r="K21" s="1484"/>
      <c r="L21" s="1485"/>
      <c r="M21" s="1486"/>
    </row>
    <row r="22" spans="1:34" ht="14.1" customHeight="1" x14ac:dyDescent="0.25">
      <c r="A22" s="2297"/>
      <c r="B22" s="1488" t="s">
        <v>658</v>
      </c>
      <c r="C22" s="1481">
        <v>8389461.7154999971</v>
      </c>
      <c r="D22" s="1482">
        <v>8264060.2335200431</v>
      </c>
      <c r="E22" s="1482">
        <v>8246013.1336524514</v>
      </c>
      <c r="F22" s="1482">
        <v>8266548.7906299084</v>
      </c>
      <c r="G22" s="1481">
        <v>786857.43443731579</v>
      </c>
      <c r="H22" s="1482">
        <v>774066.45284924016</v>
      </c>
      <c r="I22" s="1482">
        <v>773049.69783675019</v>
      </c>
      <c r="J22" s="1483">
        <v>777747.14542916045</v>
      </c>
      <c r="K22" s="1484"/>
      <c r="L22" s="1485"/>
      <c r="M22" s="1486"/>
    </row>
    <row r="23" spans="1:34" ht="14.1" customHeight="1" x14ac:dyDescent="0.25">
      <c r="A23" s="2297"/>
      <c r="B23" s="1488" t="s">
        <v>659</v>
      </c>
      <c r="C23" s="1342">
        <v>7520912.6290399982</v>
      </c>
      <c r="D23" s="1489">
        <v>7354930.3290897664</v>
      </c>
      <c r="E23" s="1489">
        <v>7372809.7749325745</v>
      </c>
      <c r="F23" s="1489">
        <v>7449233.5988431834</v>
      </c>
      <c r="G23" s="1342">
        <v>705074.39161886042</v>
      </c>
      <c r="H23" s="1489">
        <v>689260.83382147271</v>
      </c>
      <c r="I23" s="1489">
        <v>691177.57472977508</v>
      </c>
      <c r="J23" s="1490">
        <v>700567.12436365173</v>
      </c>
      <c r="K23" s="1484"/>
      <c r="L23" s="1485"/>
    </row>
    <row r="24" spans="1:34" ht="14.1" customHeight="1" x14ac:dyDescent="0.25">
      <c r="A24" s="2298"/>
      <c r="B24" s="1491" t="s">
        <v>660</v>
      </c>
      <c r="C24" s="1689">
        <v>5857074.2492509987</v>
      </c>
      <c r="D24" s="1492">
        <v>5720358.085325473</v>
      </c>
      <c r="E24" s="1492">
        <v>5760227.2145325281</v>
      </c>
      <c r="F24" s="1492">
        <v>5790778.0206615077</v>
      </c>
      <c r="G24" s="1689">
        <v>549273.56052534224</v>
      </c>
      <c r="H24" s="1492">
        <v>535894.67036644998</v>
      </c>
      <c r="I24" s="1492">
        <v>538982.86533857568</v>
      </c>
      <c r="J24" s="1493">
        <v>544681.88547574903</v>
      </c>
      <c r="K24" s="1494"/>
      <c r="L24" s="1485"/>
      <c r="M24" s="1486"/>
      <c r="N24" s="1487"/>
      <c r="O24" s="1487"/>
    </row>
    <row r="25" spans="1:34" ht="14.1" customHeight="1" x14ac:dyDescent="0.25">
      <c r="B25" s="1692"/>
      <c r="K25" s="1484"/>
      <c r="L25" s="1485"/>
      <c r="M25" s="1486"/>
      <c r="N25" s="1487"/>
      <c r="O25" s="1487"/>
    </row>
    <row r="26" spans="1:34" ht="15" customHeight="1" x14ac:dyDescent="0.25">
      <c r="A26" s="1470"/>
      <c r="B26" s="1470"/>
      <c r="C26" s="1470"/>
      <c r="D26" s="1470"/>
      <c r="E26" s="1470"/>
      <c r="F26" s="1470"/>
      <c r="G26" s="1470"/>
      <c r="H26" s="1470"/>
      <c r="I26" s="1470"/>
      <c r="J26" s="1470"/>
      <c r="K26" s="1485"/>
      <c r="L26" s="1485"/>
      <c r="M26" s="1486"/>
      <c r="N26" s="1487"/>
      <c r="O26" s="1487"/>
    </row>
    <row r="27" spans="1:34" ht="24.95" customHeight="1" x14ac:dyDescent="0.25">
      <c r="A27" s="1495"/>
      <c r="B27" s="496"/>
      <c r="C27" s="496"/>
      <c r="D27" s="496"/>
      <c r="E27" s="496"/>
      <c r="F27" s="496"/>
      <c r="G27" s="1359"/>
      <c r="H27" s="496"/>
      <c r="I27" s="496"/>
      <c r="J27" s="496"/>
      <c r="K27" s="1485"/>
      <c r="L27" s="1485"/>
      <c r="M27" s="1486"/>
      <c r="N27" s="1487"/>
      <c r="O27" s="1487"/>
      <c r="AC27" s="1487"/>
      <c r="AD27" s="1487"/>
      <c r="AE27" s="1487"/>
      <c r="AF27" s="1487"/>
    </row>
    <row r="28" spans="1:34" ht="15" customHeight="1" x14ac:dyDescent="0.25">
      <c r="A28" s="1496"/>
      <c r="B28" s="1359"/>
      <c r="C28" s="1359"/>
      <c r="D28" s="1359"/>
      <c r="E28" s="1359"/>
      <c r="F28" s="1359"/>
      <c r="G28" s="1359"/>
      <c r="H28" s="1359"/>
      <c r="I28" s="1359"/>
      <c r="J28" s="1359"/>
      <c r="K28" s="1485"/>
      <c r="L28" s="1485"/>
      <c r="M28" s="1486"/>
      <c r="N28" s="1487"/>
      <c r="O28" s="1487"/>
      <c r="AC28" s="1487"/>
      <c r="AD28" s="1487"/>
      <c r="AE28" s="1487"/>
      <c r="AF28" s="1487"/>
    </row>
    <row r="29" spans="1:34" x14ac:dyDescent="0.25">
      <c r="A29" s="1497"/>
      <c r="B29" s="1361"/>
      <c r="C29" s="1361"/>
      <c r="D29" s="212"/>
      <c r="E29" s="212"/>
      <c r="F29" s="212"/>
      <c r="G29" s="212"/>
      <c r="H29" s="212"/>
      <c r="I29" s="212"/>
      <c r="J29" s="212"/>
      <c r="K29" s="1485"/>
      <c r="L29" s="1485"/>
      <c r="M29" s="1486"/>
      <c r="N29" s="1487"/>
      <c r="O29" s="1487"/>
      <c r="AC29" s="1487"/>
      <c r="AD29" s="1487"/>
      <c r="AE29" s="1487"/>
      <c r="AF29" s="1487"/>
    </row>
    <row r="30" spans="1:34" x14ac:dyDescent="0.25">
      <c r="A30" s="1497"/>
      <c r="B30" s="1361"/>
      <c r="C30" s="1361"/>
      <c r="D30" s="212"/>
      <c r="E30" s="212"/>
      <c r="F30" s="212"/>
      <c r="G30" s="212"/>
      <c r="H30" s="212"/>
      <c r="I30" s="212"/>
      <c r="J30" s="212"/>
      <c r="K30" s="1485"/>
      <c r="L30" s="1485"/>
      <c r="M30" s="1485"/>
      <c r="AC30" s="1487"/>
      <c r="AD30" s="1487"/>
      <c r="AE30" s="1487"/>
      <c r="AF30" s="1487"/>
    </row>
    <row r="31" spans="1:34" x14ac:dyDescent="0.25">
      <c r="A31" s="1497"/>
      <c r="B31" s="1361"/>
      <c r="C31" s="1361"/>
      <c r="D31" s="212"/>
      <c r="E31" s="212"/>
      <c r="F31" s="212"/>
      <c r="G31" s="212"/>
      <c r="H31" s="212"/>
      <c r="I31" s="212"/>
      <c r="J31" s="212"/>
      <c r="K31" s="1485"/>
      <c r="L31" s="1485"/>
      <c r="M31" s="1485"/>
      <c r="Y31" s="1498"/>
      <c r="AC31" s="1487"/>
      <c r="AD31" s="1487"/>
      <c r="AE31" s="1487"/>
      <c r="AF31" s="1487"/>
    </row>
    <row r="32" spans="1:34" x14ac:dyDescent="0.25">
      <c r="A32" s="1497"/>
      <c r="B32" s="1361"/>
      <c r="C32" s="1361"/>
      <c r="D32" s="212"/>
      <c r="E32" s="212"/>
      <c r="F32" s="212"/>
      <c r="G32" s="212"/>
      <c r="H32" s="212"/>
      <c r="I32" s="212"/>
      <c r="J32" s="212"/>
      <c r="K32" s="1485"/>
      <c r="L32" s="1485"/>
      <c r="M32" s="1485"/>
      <c r="AC32" s="1487"/>
      <c r="AD32" s="1487"/>
      <c r="AE32" s="1487"/>
      <c r="AF32" s="1487"/>
      <c r="AG32" s="1499"/>
      <c r="AH32" s="1499"/>
    </row>
    <row r="33" spans="1:34" x14ac:dyDescent="0.25">
      <c r="A33" s="1497"/>
      <c r="B33" s="1361"/>
      <c r="C33" s="1361" t="s">
        <v>625</v>
      </c>
      <c r="D33" s="1361" t="s">
        <v>416</v>
      </c>
      <c r="E33" s="1361" t="s">
        <v>293</v>
      </c>
      <c r="F33" s="1361" t="s">
        <v>661</v>
      </c>
      <c r="G33" s="212"/>
      <c r="H33" s="212"/>
      <c r="I33" s="212"/>
      <c r="J33" s="212"/>
      <c r="K33" s="1485"/>
      <c r="L33" s="1485"/>
      <c r="M33" s="1485"/>
      <c r="X33" s="1487"/>
      <c r="Y33" s="1487"/>
      <c r="AC33" s="1487"/>
      <c r="AD33" s="1487"/>
      <c r="AE33" s="1499"/>
      <c r="AF33" s="1499"/>
      <c r="AG33" s="1499"/>
      <c r="AH33" s="1499"/>
    </row>
    <row r="34" spans="1:34" x14ac:dyDescent="0.25">
      <c r="A34" s="1497"/>
      <c r="B34" s="1361" t="s">
        <v>655</v>
      </c>
      <c r="C34" s="212">
        <v>4004645.0780000002</v>
      </c>
      <c r="D34" s="212">
        <v>4101623.452349205</v>
      </c>
      <c r="E34" s="212">
        <v>4266356.5818377361</v>
      </c>
      <c r="F34" s="212">
        <v>4500263.1951591801</v>
      </c>
      <c r="G34" s="212"/>
      <c r="H34" s="212"/>
      <c r="I34" s="212"/>
      <c r="J34" s="212"/>
      <c r="K34" s="1485"/>
      <c r="L34" s="1485"/>
      <c r="M34" s="1485"/>
      <c r="X34" s="1487"/>
      <c r="Y34" s="1487"/>
      <c r="AC34" s="1487"/>
      <c r="AD34" s="1487"/>
      <c r="AE34" s="1499"/>
      <c r="AF34" s="1499"/>
      <c r="AG34" s="1499"/>
      <c r="AH34" s="1499"/>
    </row>
    <row r="35" spans="1:34" x14ac:dyDescent="0.25">
      <c r="A35" s="1500"/>
      <c r="B35" s="1361" t="s">
        <v>656</v>
      </c>
      <c r="C35" s="212">
        <v>7068524.1269999966</v>
      </c>
      <c r="D35" s="212">
        <v>7211035.862413832</v>
      </c>
      <c r="E35" s="212">
        <v>7498600.9434105316</v>
      </c>
      <c r="F35" s="212">
        <v>7895253.5829491531</v>
      </c>
      <c r="G35" s="1500"/>
      <c r="H35" s="1500"/>
      <c r="I35" s="1500"/>
      <c r="J35" s="1500"/>
      <c r="K35" s="1485"/>
      <c r="L35" s="1485"/>
      <c r="AC35" s="1487"/>
      <c r="AD35" s="1487"/>
      <c r="AE35" s="1499"/>
      <c r="AF35" s="1499"/>
      <c r="AG35" s="1499"/>
      <c r="AH35" s="1499"/>
    </row>
    <row r="36" spans="1:34" ht="15" customHeight="1" x14ac:dyDescent="0.25">
      <c r="A36" s="1470"/>
      <c r="B36" s="1361" t="s">
        <v>657</v>
      </c>
      <c r="C36" s="212">
        <v>9063870.654000001</v>
      </c>
      <c r="D36" s="212">
        <v>9352246.2423993722</v>
      </c>
      <c r="E36" s="212">
        <v>9470334.5188710541</v>
      </c>
      <c r="F36" s="212">
        <v>10153893.3678663</v>
      </c>
      <c r="G36" s="1470"/>
      <c r="H36" s="1470"/>
      <c r="I36" s="1470"/>
      <c r="J36" s="1470"/>
      <c r="K36" s="1485"/>
      <c r="L36" s="1485"/>
      <c r="X36" s="1487"/>
      <c r="AC36" s="1487"/>
      <c r="AD36" s="1487"/>
      <c r="AE36" s="1499"/>
      <c r="AF36" s="1499"/>
      <c r="AG36" s="1499"/>
      <c r="AH36" s="1499"/>
    </row>
    <row r="37" spans="1:34" ht="15" customHeight="1" x14ac:dyDescent="0.25">
      <c r="A37" s="1501"/>
      <c r="B37" s="1361" t="s">
        <v>658</v>
      </c>
      <c r="C37" s="212">
        <v>10144187.135030007</v>
      </c>
      <c r="D37" s="212">
        <v>10556715.183463046</v>
      </c>
      <c r="E37" s="212">
        <v>10526252.981703142</v>
      </c>
      <c r="F37" s="212">
        <v>11218049.872977158</v>
      </c>
      <c r="G37" s="1359"/>
      <c r="H37" s="496"/>
      <c r="I37" s="496"/>
      <c r="J37" s="496"/>
      <c r="K37" s="1485"/>
      <c r="L37" s="1485"/>
      <c r="AC37" s="1487"/>
      <c r="AD37" s="1487"/>
      <c r="AE37" s="1499"/>
      <c r="AF37" s="1499"/>
      <c r="AG37" s="1499"/>
      <c r="AH37" s="1499"/>
    </row>
    <row r="38" spans="1:34" ht="15" customHeight="1" x14ac:dyDescent="0.25">
      <c r="A38" s="1501"/>
      <c r="B38" s="1361" t="s">
        <v>659</v>
      </c>
      <c r="C38" s="212">
        <f>C17</f>
        <v>9093182.7150000017</v>
      </c>
      <c r="D38" s="212">
        <v>9419477.5724968035</v>
      </c>
      <c r="E38" s="212">
        <v>9411975.4338964541</v>
      </c>
      <c r="F38" s="212">
        <v>10136444.253704594</v>
      </c>
      <c r="G38" s="1359"/>
      <c r="H38" s="1359"/>
      <c r="I38" s="1359"/>
      <c r="J38" s="1359"/>
      <c r="K38" s="1485"/>
      <c r="L38" s="1485"/>
      <c r="Y38" s="1487"/>
      <c r="AC38" s="1487"/>
      <c r="AD38" s="1487"/>
      <c r="AE38" s="1499"/>
      <c r="AF38" s="1499"/>
      <c r="AG38" s="1499"/>
      <c r="AH38" s="1499"/>
    </row>
    <row r="39" spans="1:34" ht="15" customHeight="1" x14ac:dyDescent="0.25">
      <c r="A39" s="1496"/>
      <c r="B39" s="1361" t="s">
        <v>660</v>
      </c>
      <c r="C39" s="212">
        <f>C18</f>
        <v>7078458.5274759978</v>
      </c>
      <c r="D39" s="212">
        <v>7330057.6023144163</v>
      </c>
      <c r="E39" s="212">
        <v>7348862.0735005271</v>
      </c>
      <c r="F39" s="212">
        <v>7890188.2532929918</v>
      </c>
      <c r="G39" s="1502"/>
      <c r="H39" s="1502"/>
      <c r="I39" s="1502"/>
      <c r="J39" s="1502"/>
      <c r="K39" s="1485"/>
      <c r="L39" s="1485"/>
      <c r="AC39" s="1487"/>
      <c r="AD39" s="1487"/>
      <c r="AE39" s="1499"/>
      <c r="AF39" s="1499"/>
    </row>
    <row r="40" spans="1:34" x14ac:dyDescent="0.25">
      <c r="A40" s="1497"/>
      <c r="B40" s="1361"/>
      <c r="C40" s="1361"/>
      <c r="D40" s="212"/>
      <c r="E40" s="212"/>
      <c r="F40" s="212"/>
      <c r="G40" s="212"/>
      <c r="H40" s="212"/>
      <c r="I40" s="212"/>
      <c r="J40" s="212"/>
      <c r="K40" s="1485"/>
      <c r="L40" s="1485"/>
      <c r="N40" s="1503"/>
      <c r="AC40" s="1487"/>
      <c r="AD40" s="1487"/>
      <c r="AE40" s="1499"/>
      <c r="AF40" s="1499"/>
    </row>
    <row r="41" spans="1:34" x14ac:dyDescent="0.25">
      <c r="A41" s="1497"/>
      <c r="B41" s="1361"/>
      <c r="C41" s="1361"/>
      <c r="D41" s="212"/>
      <c r="E41" s="212"/>
      <c r="F41" s="212"/>
      <c r="G41" s="212"/>
      <c r="H41" s="212"/>
      <c r="I41" s="212"/>
      <c r="J41" s="212"/>
      <c r="K41" s="1485"/>
      <c r="L41" s="1485"/>
      <c r="N41" s="1503"/>
    </row>
    <row r="42" spans="1:34" x14ac:dyDescent="0.25">
      <c r="A42" s="1497"/>
      <c r="B42" s="1361"/>
      <c r="C42" s="1361"/>
      <c r="D42" s="212"/>
      <c r="E42" s="212"/>
      <c r="F42" s="212"/>
      <c r="G42" s="212"/>
      <c r="H42" s="212"/>
      <c r="I42" s="212"/>
      <c r="J42" s="212"/>
      <c r="K42" s="1485"/>
      <c r="L42" s="1485"/>
      <c r="N42" s="1503"/>
    </row>
    <row r="43" spans="1:34" x14ac:dyDescent="0.25">
      <c r="A43" s="1497"/>
      <c r="B43" s="1361"/>
      <c r="C43" s="1361"/>
      <c r="D43" s="212"/>
      <c r="E43" s="212"/>
      <c r="F43" s="212"/>
      <c r="G43" s="212"/>
      <c r="H43" s="212"/>
      <c r="I43" s="212"/>
      <c r="J43" s="212"/>
      <c r="K43" s="1485"/>
      <c r="L43" s="1485"/>
      <c r="N43" s="1503"/>
    </row>
    <row r="44" spans="1:34" x14ac:dyDescent="0.25">
      <c r="A44" s="1497"/>
      <c r="B44" s="1361"/>
      <c r="C44" s="1361"/>
      <c r="D44" s="212"/>
      <c r="E44" s="212"/>
      <c r="F44" s="212"/>
      <c r="G44" s="212"/>
      <c r="H44" s="212"/>
      <c r="I44" s="212"/>
      <c r="J44" s="212"/>
      <c r="K44" s="1485"/>
      <c r="L44" s="1485"/>
      <c r="N44" s="1503"/>
    </row>
    <row r="45" spans="1:34" x14ac:dyDescent="0.25">
      <c r="A45" s="1497"/>
      <c r="B45" s="1361"/>
      <c r="C45" s="1361"/>
      <c r="D45" s="212"/>
      <c r="E45" s="212"/>
      <c r="F45" s="212"/>
      <c r="G45" s="212"/>
      <c r="H45" s="212"/>
      <c r="I45" s="212"/>
      <c r="J45" s="212"/>
      <c r="K45" s="1485"/>
      <c r="L45" s="1485"/>
      <c r="N45" s="1503"/>
    </row>
    <row r="46" spans="1:34" x14ac:dyDescent="0.25">
      <c r="A46" s="1500"/>
      <c r="B46" s="1500"/>
      <c r="C46" s="1500"/>
      <c r="D46" s="1500"/>
      <c r="E46" s="1500"/>
      <c r="F46" s="1500"/>
      <c r="G46" s="1500"/>
      <c r="H46" s="1500"/>
      <c r="I46" s="1500"/>
      <c r="J46" s="1500"/>
      <c r="AD46" s="1487"/>
    </row>
    <row r="47" spans="1:34" x14ac:dyDescent="0.25">
      <c r="A47" s="1470"/>
      <c r="B47" s="1470"/>
      <c r="C47" s="1470"/>
      <c r="D47" s="1470"/>
      <c r="E47" s="1470"/>
      <c r="F47" s="1470"/>
      <c r="G47" s="1470"/>
      <c r="H47" s="1470"/>
      <c r="I47" s="1470"/>
      <c r="J47" s="1470"/>
    </row>
    <row r="48" spans="1:34" ht="20.100000000000001" customHeight="1" x14ac:dyDescent="0.25">
      <c r="A48" s="1495"/>
      <c r="B48" s="496"/>
      <c r="C48" s="496"/>
      <c r="D48" s="1470"/>
      <c r="E48" s="1470"/>
      <c r="F48" s="1470"/>
      <c r="G48" s="1496"/>
      <c r="H48" s="1504"/>
      <c r="I48" s="1500"/>
      <c r="J48" s="1505"/>
    </row>
    <row r="49" spans="1:11" ht="20.100000000000001" customHeight="1" x14ac:dyDescent="0.25">
      <c r="A49" s="1496"/>
      <c r="B49" s="1359"/>
      <c r="C49" s="1359"/>
      <c r="D49" s="1496"/>
      <c r="E49" s="1496"/>
      <c r="F49" s="1496"/>
      <c r="G49" s="1496"/>
      <c r="H49" s="1504"/>
      <c r="I49" s="1496"/>
      <c r="J49" s="1505"/>
    </row>
    <row r="50" spans="1:11" x14ac:dyDescent="0.25">
      <c r="A50" s="1497"/>
      <c r="B50" s="1361"/>
      <c r="C50" s="1361"/>
      <c r="D50" s="38"/>
      <c r="E50" s="38"/>
      <c r="F50" s="38"/>
      <c r="G50" s="38"/>
      <c r="H50" s="1506"/>
      <c r="I50" s="38"/>
      <c r="J50" s="38"/>
    </row>
    <row r="51" spans="1:11" x14ac:dyDescent="0.25">
      <c r="A51" s="1497"/>
      <c r="B51" s="1361"/>
      <c r="C51" s="1361"/>
      <c r="D51" s="38"/>
      <c r="E51" s="38"/>
      <c r="F51" s="38"/>
      <c r="G51" s="38"/>
      <c r="H51" s="1506"/>
      <c r="I51" s="38"/>
      <c r="J51" s="38"/>
    </row>
    <row r="52" spans="1:11" x14ac:dyDescent="0.25">
      <c r="A52" s="1497"/>
      <c r="B52" s="1361"/>
      <c r="C52" s="1361"/>
      <c r="D52" s="38"/>
      <c r="E52" s="38"/>
      <c r="F52" s="38"/>
      <c r="G52" s="38"/>
      <c r="H52" s="1506"/>
      <c r="I52" s="38"/>
      <c r="J52" s="38"/>
    </row>
    <row r="53" spans="1:11" x14ac:dyDescent="0.25">
      <c r="A53" s="1497"/>
      <c r="B53" s="1361"/>
      <c r="C53" s="1361"/>
      <c r="D53" s="38"/>
      <c r="E53" s="38"/>
      <c r="F53" s="38"/>
      <c r="G53" s="38"/>
      <c r="H53" s="1506"/>
      <c r="I53" s="38"/>
      <c r="J53" s="38"/>
    </row>
    <row r="54" spans="1:11" x14ac:dyDescent="0.25">
      <c r="A54" s="1497"/>
      <c r="B54" s="1361"/>
      <c r="C54" s="1361"/>
      <c r="D54" s="38"/>
      <c r="E54" s="38"/>
      <c r="F54" s="38"/>
      <c r="G54" s="38"/>
      <c r="H54" s="1506"/>
      <c r="I54" s="38"/>
      <c r="J54" s="38"/>
    </row>
    <row r="55" spans="1:11" x14ac:dyDescent="0.25">
      <c r="A55" s="1497"/>
      <c r="B55" s="1361"/>
      <c r="C55" s="1361"/>
      <c r="D55" s="38"/>
      <c r="E55" s="38"/>
      <c r="F55" s="38"/>
      <c r="G55" s="38"/>
      <c r="H55" s="1506"/>
      <c r="I55" s="38"/>
      <c r="J55" s="38"/>
    </row>
    <row r="56" spans="1:11" x14ac:dyDescent="0.25">
      <c r="A56" s="1500"/>
      <c r="B56" s="1500"/>
      <c r="C56" s="1500"/>
      <c r="D56" s="1500"/>
      <c r="E56" s="1500"/>
      <c r="F56" s="1500"/>
      <c r="G56" s="1500"/>
      <c r="H56" s="1507"/>
      <c r="I56" s="1500"/>
      <c r="J56" s="1500"/>
    </row>
    <row r="57" spans="1:11" x14ac:dyDescent="0.25">
      <c r="A57" s="1508"/>
      <c r="B57" s="1470"/>
      <c r="C57" s="1470"/>
      <c r="D57" s="1470"/>
      <c r="E57" s="1470"/>
      <c r="F57" s="1470"/>
      <c r="G57" s="1470"/>
      <c r="H57" s="1470"/>
      <c r="I57" s="1470"/>
      <c r="J57" s="1470"/>
    </row>
    <row r="58" spans="1:11" x14ac:dyDescent="0.25">
      <c r="A58" s="1500"/>
      <c r="B58" s="1470"/>
      <c r="C58" s="1470"/>
      <c r="D58" s="1470"/>
      <c r="E58" s="1470"/>
      <c r="F58" s="1470"/>
      <c r="G58" s="1470"/>
      <c r="H58" s="1470"/>
      <c r="I58" s="1470"/>
      <c r="J58" s="1470"/>
    </row>
    <row r="59" spans="1:11" x14ac:dyDescent="0.25">
      <c r="A59" s="1500"/>
      <c r="B59" s="1504"/>
      <c r="C59" s="1504"/>
      <c r="D59" s="1504"/>
      <c r="E59" s="1504"/>
      <c r="F59" s="1504"/>
      <c r="G59" s="1504"/>
      <c r="H59" s="1504"/>
      <c r="I59" s="1504"/>
      <c r="J59" s="1504"/>
    </row>
    <row r="60" spans="1:11" x14ac:dyDescent="0.25">
      <c r="A60" s="1508"/>
      <c r="B60" s="1500"/>
      <c r="C60" s="1500"/>
      <c r="D60" s="1500"/>
      <c r="E60" s="1500"/>
      <c r="F60" s="1500"/>
      <c r="G60" s="1500"/>
      <c r="H60" s="1500"/>
      <c r="I60" s="1500"/>
      <c r="J60" s="1500"/>
      <c r="K60" s="1500"/>
    </row>
    <row r="61" spans="1:11" x14ac:dyDescent="0.25">
      <c r="A61" s="1508"/>
      <c r="B61" s="1500"/>
      <c r="C61" s="1500"/>
      <c r="D61" s="1500"/>
      <c r="E61" s="1500"/>
      <c r="F61" s="1500"/>
      <c r="G61" s="1500"/>
      <c r="H61" s="1500"/>
      <c r="I61" s="1500"/>
      <c r="J61" s="1500"/>
      <c r="K61" s="1500"/>
    </row>
    <row r="62" spans="1:11" x14ac:dyDescent="0.25">
      <c r="A62" s="1509"/>
      <c r="B62" s="1510"/>
      <c r="C62" s="1510"/>
    </row>
    <row r="63" spans="1:11" x14ac:dyDescent="0.25">
      <c r="D63" s="1500"/>
      <c r="E63" s="1500"/>
      <c r="F63" s="1500"/>
      <c r="G63" s="1500"/>
      <c r="H63" s="1500"/>
      <c r="I63" s="1500"/>
      <c r="J63" s="1500"/>
      <c r="K63" s="1500"/>
    </row>
    <row r="64" spans="1:11" x14ac:dyDescent="0.25">
      <c r="A64" s="1508"/>
      <c r="B64" s="1500"/>
      <c r="C64" s="1500"/>
      <c r="D64" s="1500"/>
      <c r="E64" s="1500"/>
      <c r="F64" s="1500"/>
      <c r="G64" s="1500"/>
      <c r="H64" s="1500"/>
      <c r="I64" s="1500"/>
      <c r="J64" s="1500"/>
      <c r="K64" s="1500"/>
    </row>
    <row r="65" spans="1:11" x14ac:dyDescent="0.25">
      <c r="A65" s="1511"/>
    </row>
    <row r="66" spans="1:11" x14ac:dyDescent="0.25">
      <c r="A66" s="1508"/>
      <c r="B66" s="1500"/>
      <c r="C66" s="1500"/>
      <c r="D66" s="1500"/>
      <c r="E66" s="1500"/>
      <c r="F66" s="1500"/>
      <c r="G66" s="1500"/>
      <c r="H66" s="1500"/>
      <c r="I66" s="1500"/>
      <c r="J66" s="1500"/>
      <c r="K66" s="1500"/>
    </row>
    <row r="67" spans="1:11" x14ac:dyDescent="0.25">
      <c r="A67" s="1508"/>
      <c r="D67" s="1500"/>
      <c r="E67" s="1500"/>
      <c r="F67" s="1500"/>
      <c r="G67" s="1500"/>
      <c r="H67" s="1500"/>
      <c r="I67" s="1500"/>
      <c r="J67" s="1500"/>
      <c r="K67" s="1500"/>
    </row>
    <row r="68" spans="1:11" x14ac:dyDescent="0.25">
      <c r="A68" s="1511"/>
    </row>
    <row r="69" spans="1:11" x14ac:dyDescent="0.25">
      <c r="D69" s="1500"/>
      <c r="E69" s="1500"/>
      <c r="F69" s="1500"/>
      <c r="G69" s="1500"/>
      <c r="H69" s="1500"/>
      <c r="I69" s="1500"/>
      <c r="J69" s="1500"/>
      <c r="K69" s="1500"/>
    </row>
    <row r="70" spans="1:11" x14ac:dyDescent="0.25">
      <c r="A70" s="1508"/>
      <c r="D70" s="1500"/>
      <c r="E70" s="1500"/>
      <c r="F70" s="1500"/>
      <c r="G70" s="1500"/>
      <c r="H70" s="1500"/>
      <c r="I70" s="1500"/>
      <c r="J70" s="1500"/>
      <c r="K70" s="1500"/>
    </row>
    <row r="71" spans="1:11" x14ac:dyDescent="0.25">
      <c r="A71" s="1508"/>
      <c r="D71" s="1500"/>
      <c r="E71" s="1500"/>
      <c r="F71" s="1500"/>
      <c r="G71" s="1500"/>
      <c r="H71" s="1500"/>
      <c r="I71" s="1500"/>
      <c r="J71" s="1500"/>
      <c r="K71" s="1500"/>
    </row>
    <row r="72" spans="1:11" x14ac:dyDescent="0.25">
      <c r="A72" s="1511"/>
    </row>
    <row r="75" spans="1:11" ht="26.25" customHeight="1" x14ac:dyDescent="0.25"/>
  </sheetData>
  <mergeCells count="8">
    <mergeCell ref="A19:A24"/>
    <mergeCell ref="A2:H2"/>
    <mergeCell ref="J2:K2"/>
    <mergeCell ref="A5:A6"/>
    <mergeCell ref="C5:F5"/>
    <mergeCell ref="G5:J5"/>
    <mergeCell ref="A7:A12"/>
    <mergeCell ref="A13:A18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&amp;C42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4"/>
  <sheetViews>
    <sheetView view="pageBreakPreview" zoomScaleNormal="100" zoomScaleSheetLayoutView="100" workbookViewId="0">
      <selection activeCell="B1" sqref="B1"/>
    </sheetView>
  </sheetViews>
  <sheetFormatPr defaultRowHeight="12.75" x14ac:dyDescent="0.25"/>
  <cols>
    <col min="1" max="1" width="0.85546875" style="473" customWidth="1"/>
    <col min="2" max="2" width="11.28515625" style="473" customWidth="1"/>
    <col min="3" max="3" width="17.7109375" style="473" customWidth="1"/>
    <col min="4" max="9" width="9.140625" style="473" customWidth="1"/>
    <col min="10" max="10" width="0.85546875" style="474" customWidth="1"/>
    <col min="11" max="11" width="16.42578125" style="473" bestFit="1" customWidth="1"/>
    <col min="12" max="16384" width="9.140625" style="473"/>
  </cols>
  <sheetData>
    <row r="2" spans="1:17" ht="16.5" thickBot="1" x14ac:dyDescent="0.3">
      <c r="A2" s="2284" t="s">
        <v>706</v>
      </c>
      <c r="B2" s="2284"/>
      <c r="C2" s="2284"/>
      <c r="D2" s="2284"/>
      <c r="E2" s="2284"/>
      <c r="F2" s="2284"/>
      <c r="G2" s="2284"/>
      <c r="H2" s="2284"/>
      <c r="I2" s="2285" t="s">
        <v>307</v>
      </c>
      <c r="J2" s="2285"/>
    </row>
    <row r="3" spans="1:17" ht="15.75" x14ac:dyDescent="0.25">
      <c r="B3" s="511"/>
      <c r="C3" s="511"/>
      <c r="D3" s="511"/>
      <c r="E3" s="511"/>
      <c r="F3" s="511"/>
      <c r="G3" s="511"/>
      <c r="H3" s="511"/>
      <c r="I3" s="511"/>
      <c r="J3" s="510"/>
    </row>
    <row r="4" spans="1:17" s="477" customFormat="1" ht="17.25" customHeight="1" x14ac:dyDescent="0.2">
      <c r="A4" s="475"/>
      <c r="B4" s="1581"/>
      <c r="C4" s="1581"/>
      <c r="D4" s="2309" t="s">
        <v>666</v>
      </c>
      <c r="E4" s="2310"/>
      <c r="F4" s="2310"/>
      <c r="G4" s="2310"/>
      <c r="H4" s="2310"/>
      <c r="I4" s="2311"/>
      <c r="J4" s="476"/>
    </row>
    <row r="5" spans="1:17" s="477" customFormat="1" ht="12" customHeight="1" x14ac:dyDescent="0.2">
      <c r="A5" s="1734"/>
      <c r="B5" s="486"/>
      <c r="C5" s="475"/>
      <c r="D5" s="1740" t="s">
        <v>35</v>
      </c>
      <c r="E5" s="1741" t="s">
        <v>36</v>
      </c>
      <c r="F5" s="1731" t="s">
        <v>37</v>
      </c>
      <c r="G5" s="1741" t="s">
        <v>26</v>
      </c>
      <c r="H5" s="1741" t="s">
        <v>27</v>
      </c>
      <c r="I5" s="1731" t="s">
        <v>28</v>
      </c>
      <c r="J5" s="479"/>
    </row>
    <row r="6" spans="1:17" s="477" customFormat="1" ht="12" customHeight="1" x14ac:dyDescent="0.2">
      <c r="A6" s="475"/>
      <c r="B6" s="2312" t="s">
        <v>88</v>
      </c>
      <c r="C6" s="1742" t="s">
        <v>720</v>
      </c>
      <c r="D6" s="1760">
        <v>3473439.048</v>
      </c>
      <c r="E6" s="1763">
        <v>5733331.6349999988</v>
      </c>
      <c r="F6" s="1743">
        <v>7248752.2940000016</v>
      </c>
      <c r="G6" s="1763">
        <v>7075419.3770000003</v>
      </c>
      <c r="H6" s="1763">
        <v>7547583.2399999974</v>
      </c>
      <c r="I6" s="1743">
        <v>7115006.8119999999</v>
      </c>
      <c r="J6" s="476"/>
    </row>
    <row r="7" spans="1:17" s="477" customFormat="1" ht="12" customHeight="1" x14ac:dyDescent="0.2">
      <c r="A7" s="475"/>
      <c r="B7" s="2312"/>
      <c r="C7" s="1744" t="s">
        <v>721</v>
      </c>
      <c r="D7" s="1761">
        <v>325975.59801363637</v>
      </c>
      <c r="E7" s="1764">
        <v>537867.89925917028</v>
      </c>
      <c r="F7" s="1745">
        <v>680016.62342454668</v>
      </c>
      <c r="G7" s="1764">
        <v>663611.86537967145</v>
      </c>
      <c r="H7" s="1764">
        <v>707574.72179476428</v>
      </c>
      <c r="I7" s="1745">
        <v>667241.86146164523</v>
      </c>
      <c r="J7" s="476"/>
    </row>
    <row r="8" spans="1:17" s="477" customFormat="1" ht="12" customHeight="1" x14ac:dyDescent="0.2">
      <c r="A8" s="475"/>
      <c r="B8" s="2313"/>
      <c r="C8" s="487" t="s">
        <v>723</v>
      </c>
      <c r="D8" s="82">
        <f>D6/D14</f>
        <v>0.50644777772072946</v>
      </c>
      <c r="E8" s="519">
        <f t="shared" ref="E8:I8" si="0">E6/E14</f>
        <v>0.57800541311703757</v>
      </c>
      <c r="F8" s="1736">
        <f t="shared" si="0"/>
        <v>0.61485049760074018</v>
      </c>
      <c r="G8" s="519">
        <f t="shared" si="0"/>
        <v>0.62299200677944244</v>
      </c>
      <c r="H8" s="519">
        <f t="shared" si="0"/>
        <v>0.6221433812379209</v>
      </c>
      <c r="I8" s="1736">
        <f t="shared" si="0"/>
        <v>0.61892976842026326</v>
      </c>
      <c r="J8" s="476"/>
      <c r="M8" s="480"/>
      <c r="Q8" s="480"/>
    </row>
    <row r="9" spans="1:17" s="477" customFormat="1" ht="12" customHeight="1" x14ac:dyDescent="0.2">
      <c r="A9" s="1734"/>
      <c r="B9" s="2313"/>
      <c r="C9" s="1733" t="s">
        <v>724</v>
      </c>
      <c r="D9" s="1777">
        <f>(D6-D34)/D34</f>
        <v>-0.12674764015096376</v>
      </c>
      <c r="E9" s="1778">
        <f t="shared" ref="E9:I9" si="1">(E6-E34)/E34</f>
        <v>-5.2518981664344246E-2</v>
      </c>
      <c r="F9" s="1778">
        <f t="shared" si="1"/>
        <v>-8.1877768879478521E-2</v>
      </c>
      <c r="G9" s="1777">
        <f t="shared" si="1"/>
        <v>-0.27384123075546479</v>
      </c>
      <c r="H9" s="1778">
        <f t="shared" si="1"/>
        <v>0.14065223628080212</v>
      </c>
      <c r="I9" s="1779">
        <f t="shared" si="1"/>
        <v>0.46478168517641094</v>
      </c>
      <c r="J9" s="479"/>
      <c r="M9" s="480"/>
      <c r="Q9" s="480"/>
    </row>
    <row r="10" spans="1:17" s="477" customFormat="1" ht="12" customHeight="1" x14ac:dyDescent="0.2">
      <c r="A10" s="475"/>
      <c r="B10" s="2289" t="s">
        <v>95</v>
      </c>
      <c r="C10" s="1742" t="s">
        <v>720</v>
      </c>
      <c r="D10" s="1760">
        <v>3384995.7221795204</v>
      </c>
      <c r="E10" s="1763">
        <v>4185834.3535702219</v>
      </c>
      <c r="F10" s="1743">
        <v>4540702.739843132</v>
      </c>
      <c r="G10" s="1763">
        <v>4281739.7839600015</v>
      </c>
      <c r="H10" s="1763">
        <v>4583998.4301000023</v>
      </c>
      <c r="I10" s="1743">
        <v>4380654.2064708332</v>
      </c>
      <c r="J10" s="476"/>
      <c r="M10" s="480"/>
      <c r="Q10" s="480"/>
    </row>
    <row r="11" spans="1:17" s="477" customFormat="1" ht="12" customHeight="1" x14ac:dyDescent="0.2">
      <c r="A11" s="475"/>
      <c r="B11" s="2270"/>
      <c r="C11" s="1744" t="s">
        <v>721</v>
      </c>
      <c r="D11" s="1761">
        <v>317675.36138180428</v>
      </c>
      <c r="E11" s="1764">
        <v>392690.68557930749</v>
      </c>
      <c r="F11" s="1745">
        <v>425970.3214963678</v>
      </c>
      <c r="G11" s="1764">
        <v>401589.38625470095</v>
      </c>
      <c r="H11" s="1764">
        <v>429743.04631659109</v>
      </c>
      <c r="I11" s="1745">
        <v>410815.6104946516</v>
      </c>
      <c r="J11" s="476"/>
      <c r="M11" s="480"/>
      <c r="Q11" s="480"/>
    </row>
    <row r="12" spans="1:17" s="477" customFormat="1" ht="12" customHeight="1" x14ac:dyDescent="0.2">
      <c r="A12" s="475"/>
      <c r="B12" s="2270"/>
      <c r="C12" s="487" t="s">
        <v>723</v>
      </c>
      <c r="D12" s="82">
        <f>D10/D14</f>
        <v>0.49355222227927054</v>
      </c>
      <c r="E12" s="519">
        <f t="shared" ref="E12:I12" si="2">E10/E14</f>
        <v>0.42199458688296243</v>
      </c>
      <c r="F12" s="1736">
        <f t="shared" si="2"/>
        <v>0.38514950239925982</v>
      </c>
      <c r="G12" s="519">
        <f t="shared" si="2"/>
        <v>0.37700799322055756</v>
      </c>
      <c r="H12" s="519">
        <f t="shared" si="2"/>
        <v>0.3778566187620791</v>
      </c>
      <c r="I12" s="1736">
        <f t="shared" si="2"/>
        <v>0.3810702315797368</v>
      </c>
      <c r="J12" s="476"/>
      <c r="M12" s="480"/>
      <c r="Q12" s="480"/>
    </row>
    <row r="13" spans="1:17" s="477" customFormat="1" ht="12" customHeight="1" x14ac:dyDescent="0.2">
      <c r="A13" s="1734"/>
      <c r="B13" s="2271"/>
      <c r="C13" s="1733" t="s">
        <v>724</v>
      </c>
      <c r="D13" s="1777">
        <f>(D10-D38)/D38</f>
        <v>-0.17956242575333142</v>
      </c>
      <c r="E13" s="1778">
        <f t="shared" ref="E13:I13" si="3">(E10-E38)/E38</f>
        <v>-8.1295669721264691E-3</v>
      </c>
      <c r="F13" s="1778">
        <f t="shared" si="3"/>
        <v>-4.9934950954415316E-2</v>
      </c>
      <c r="G13" s="1777">
        <f t="shared" si="3"/>
        <v>-0.22897524975660477</v>
      </c>
      <c r="H13" s="1778">
        <f t="shared" si="3"/>
        <v>0.11652493004918607</v>
      </c>
      <c r="I13" s="1779">
        <f t="shared" si="3"/>
        <v>0.22570830217717885</v>
      </c>
      <c r="J13" s="479"/>
      <c r="M13" s="480"/>
      <c r="Q13" s="480"/>
    </row>
    <row r="14" spans="1:17" s="477" customFormat="1" ht="12" customHeight="1" x14ac:dyDescent="0.2">
      <c r="A14" s="475"/>
      <c r="B14" s="2289" t="s">
        <v>8</v>
      </c>
      <c r="C14" s="1742" t="s">
        <v>720</v>
      </c>
      <c r="D14" s="1760">
        <v>6858434.7701795204</v>
      </c>
      <c r="E14" s="1763">
        <v>9919165.9885702208</v>
      </c>
      <c r="F14" s="1743">
        <v>11789455.033843134</v>
      </c>
      <c r="G14" s="1763">
        <v>11357159.160960002</v>
      </c>
      <c r="H14" s="1763">
        <v>12131581.6701</v>
      </c>
      <c r="I14" s="1743">
        <v>11495661.018470833</v>
      </c>
      <c r="J14" s="476"/>
      <c r="L14" s="480"/>
      <c r="M14" s="480"/>
      <c r="N14" s="480"/>
      <c r="O14" s="480"/>
      <c r="P14" s="480"/>
      <c r="Q14" s="480"/>
    </row>
    <row r="15" spans="1:17" s="477" customFormat="1" ht="12" customHeight="1" x14ac:dyDescent="0.2">
      <c r="A15" s="1734"/>
      <c r="B15" s="2271"/>
      <c r="C15" s="1746" t="s">
        <v>721</v>
      </c>
      <c r="D15" s="1762">
        <v>643650.95939544064</v>
      </c>
      <c r="E15" s="1765">
        <v>930558.58483847778</v>
      </c>
      <c r="F15" s="1747">
        <v>1105986.9449209145</v>
      </c>
      <c r="G15" s="1765">
        <v>1065201.2516343724</v>
      </c>
      <c r="H15" s="1765">
        <v>1137317.7681113554</v>
      </c>
      <c r="I15" s="1747">
        <v>1078057.4719562968</v>
      </c>
      <c r="J15" s="479"/>
      <c r="L15" s="480"/>
      <c r="M15" s="480"/>
      <c r="N15" s="480"/>
      <c r="O15" s="480"/>
      <c r="P15" s="480"/>
      <c r="Q15" s="480"/>
    </row>
    <row r="16" spans="1:17" s="477" customFormat="1" ht="12" customHeight="1" x14ac:dyDescent="0.2">
      <c r="A16" s="475"/>
      <c r="B16" s="1748"/>
      <c r="C16" s="515"/>
      <c r="D16" s="1735"/>
      <c r="E16" s="515"/>
      <c r="F16" s="1739"/>
      <c r="G16" s="515"/>
      <c r="H16" s="515"/>
      <c r="I16" s="486"/>
      <c r="J16" s="476"/>
      <c r="M16" s="480"/>
      <c r="Q16" s="480"/>
    </row>
    <row r="17" spans="1:19" s="477" customFormat="1" ht="12" customHeight="1" x14ac:dyDescent="0.2">
      <c r="A17" s="475"/>
      <c r="B17" s="513"/>
      <c r="C17" s="513"/>
      <c r="D17" s="513"/>
      <c r="E17" s="513"/>
      <c r="F17" s="513"/>
      <c r="G17" s="513"/>
      <c r="H17" s="513"/>
      <c r="I17" s="475"/>
      <c r="J17" s="475"/>
      <c r="M17" s="480"/>
      <c r="Q17" s="480"/>
    </row>
    <row r="18" spans="1:19" s="1772" customFormat="1" ht="12" customHeight="1" x14ac:dyDescent="0.2">
      <c r="A18" s="513"/>
      <c r="D18" s="1774"/>
      <c r="E18" s="1774"/>
      <c r="F18" s="1774"/>
      <c r="G18" s="1774"/>
      <c r="H18" s="1774"/>
      <c r="I18" s="1774"/>
      <c r="J18" s="513"/>
      <c r="M18" s="1775"/>
      <c r="Q18" s="1775"/>
    </row>
    <row r="19" spans="1:19" s="1772" customFormat="1" ht="12" customHeight="1" x14ac:dyDescent="0.2">
      <c r="A19" s="513"/>
      <c r="D19" s="1774"/>
      <c r="E19" s="1774"/>
      <c r="F19" s="1774"/>
      <c r="G19" s="1774"/>
      <c r="H19" s="1774"/>
      <c r="I19" s="1774"/>
      <c r="J19" s="513"/>
      <c r="L19" s="513"/>
      <c r="M19" s="514"/>
      <c r="N19" s="514"/>
      <c r="O19" s="514"/>
      <c r="P19" s="514"/>
      <c r="Q19" s="514"/>
      <c r="R19" s="514"/>
      <c r="S19" s="513"/>
    </row>
    <row r="20" spans="1:19" s="1772" customFormat="1" ht="12" customHeight="1" x14ac:dyDescent="0.2">
      <c r="A20" s="513"/>
      <c r="I20" s="513"/>
      <c r="J20" s="513"/>
      <c r="L20" s="514"/>
      <c r="M20" s="515"/>
      <c r="N20" s="515"/>
      <c r="O20" s="515"/>
      <c r="P20" s="515"/>
      <c r="Q20" s="515"/>
      <c r="R20" s="515"/>
      <c r="S20" s="515"/>
    </row>
    <row r="21" spans="1:19" s="1772" customFormat="1" ht="12" customHeight="1" x14ac:dyDescent="0.2">
      <c r="A21" s="513"/>
      <c r="I21" s="513"/>
      <c r="J21" s="513"/>
      <c r="L21" s="514"/>
      <c r="M21" s="515"/>
      <c r="N21" s="515"/>
      <c r="O21" s="515"/>
      <c r="P21" s="515"/>
      <c r="Q21" s="515"/>
      <c r="R21" s="515"/>
      <c r="S21" s="515"/>
    </row>
    <row r="22" spans="1:19" s="1772" customFormat="1" ht="12" customHeight="1" x14ac:dyDescent="0.2">
      <c r="A22" s="513"/>
      <c r="B22" s="513"/>
      <c r="C22" s="514" t="s">
        <v>35</v>
      </c>
      <c r="D22" s="514" t="s">
        <v>36</v>
      </c>
      <c r="E22" s="514" t="s">
        <v>37</v>
      </c>
      <c r="F22" s="514" t="s">
        <v>26</v>
      </c>
      <c r="G22" s="514" t="s">
        <v>27</v>
      </c>
      <c r="H22" s="514" t="s">
        <v>28</v>
      </c>
      <c r="J22" s="513"/>
      <c r="M22" s="1775"/>
      <c r="Q22" s="1775"/>
    </row>
    <row r="23" spans="1:19" s="1772" customFormat="1" ht="12" customHeight="1" x14ac:dyDescent="0.2">
      <c r="A23" s="513"/>
      <c r="B23" s="514" t="s">
        <v>88</v>
      </c>
      <c r="C23" s="516">
        <f>D8</f>
        <v>0.50644777772072946</v>
      </c>
      <c r="D23" s="516">
        <f t="shared" ref="D23:H23" si="4">E8</f>
        <v>0.57800541311703757</v>
      </c>
      <c r="E23" s="516">
        <f t="shared" si="4"/>
        <v>0.61485049760074018</v>
      </c>
      <c r="F23" s="516">
        <f t="shared" si="4"/>
        <v>0.62299200677944244</v>
      </c>
      <c r="G23" s="516">
        <f t="shared" si="4"/>
        <v>0.6221433812379209</v>
      </c>
      <c r="H23" s="516">
        <f t="shared" si="4"/>
        <v>0.61892976842026326</v>
      </c>
      <c r="J23" s="513"/>
      <c r="M23" s="1775"/>
      <c r="Q23" s="1775"/>
    </row>
    <row r="24" spans="1:19" s="1772" customFormat="1" ht="20.100000000000001" customHeight="1" x14ac:dyDescent="0.2">
      <c r="A24" s="513"/>
      <c r="B24" s="514" t="s">
        <v>95</v>
      </c>
      <c r="C24" s="516">
        <f>D12</f>
        <v>0.49355222227927054</v>
      </c>
      <c r="D24" s="516">
        <f t="shared" ref="D24:H24" si="5">E12</f>
        <v>0.42199458688296243</v>
      </c>
      <c r="E24" s="516">
        <f t="shared" si="5"/>
        <v>0.38514950239925982</v>
      </c>
      <c r="F24" s="516">
        <f t="shared" si="5"/>
        <v>0.37700799322055756</v>
      </c>
      <c r="G24" s="516">
        <f t="shared" si="5"/>
        <v>0.3778566187620791</v>
      </c>
      <c r="H24" s="516">
        <f t="shared" si="5"/>
        <v>0.3810702315797368</v>
      </c>
      <c r="J24" s="513"/>
      <c r="M24" s="1775"/>
      <c r="Q24" s="1775"/>
    </row>
    <row r="25" spans="1:19" s="1772" customFormat="1" ht="12" customHeight="1" x14ac:dyDescent="0.25">
      <c r="A25" s="1776"/>
      <c r="B25" s="514" t="s">
        <v>8</v>
      </c>
      <c r="C25" s="517">
        <v>1</v>
      </c>
      <c r="D25" s="517">
        <v>1</v>
      </c>
      <c r="E25" s="517">
        <v>1</v>
      </c>
      <c r="F25" s="517">
        <v>1</v>
      </c>
      <c r="G25" s="517">
        <v>1</v>
      </c>
      <c r="H25" s="517">
        <v>1</v>
      </c>
      <c r="J25" s="1776"/>
      <c r="M25" s="1775"/>
      <c r="Q25" s="1775"/>
    </row>
    <row r="26" spans="1:19" s="1772" customFormat="1" ht="12" customHeight="1" x14ac:dyDescent="0.2">
      <c r="A26" s="513"/>
      <c r="B26" s="1773"/>
      <c r="C26" s="1773"/>
      <c r="D26" s="1773"/>
      <c r="E26" s="1773"/>
      <c r="F26" s="1773"/>
      <c r="G26" s="1773"/>
      <c r="H26" s="1773"/>
      <c r="I26" s="1773"/>
      <c r="J26" s="513"/>
      <c r="M26" s="1775"/>
      <c r="Q26" s="1775"/>
    </row>
    <row r="27" spans="1:19" s="477" customFormat="1" ht="12" customHeight="1" x14ac:dyDescent="0.2">
      <c r="A27" s="475"/>
      <c r="I27" s="475"/>
      <c r="J27" s="475"/>
      <c r="M27" s="480"/>
      <c r="Q27" s="480"/>
    </row>
    <row r="28" spans="1:19" s="477" customFormat="1" ht="12" customHeight="1" x14ac:dyDescent="0.2">
      <c r="A28" s="475"/>
      <c r="I28" s="475"/>
      <c r="J28" s="475"/>
      <c r="M28" s="480"/>
      <c r="Q28" s="480"/>
    </row>
    <row r="29" spans="1:19" s="477" customFormat="1" ht="12" customHeight="1" x14ac:dyDescent="0.2">
      <c r="A29" s="475"/>
      <c r="I29" s="475"/>
      <c r="J29" s="475"/>
      <c r="M29" s="480"/>
      <c r="Q29" s="480"/>
    </row>
    <row r="30" spans="1:19" s="477" customFormat="1" ht="12" customHeight="1" x14ac:dyDescent="0.2">
      <c r="A30" s="475"/>
      <c r="I30" s="475"/>
      <c r="J30" s="475"/>
      <c r="M30" s="480"/>
      <c r="Q30" s="480"/>
    </row>
    <row r="31" spans="1:19" s="477" customFormat="1" ht="12" customHeight="1" x14ac:dyDescent="0.25">
      <c r="A31" s="475"/>
      <c r="B31" s="475"/>
      <c r="C31" s="475"/>
      <c r="D31" s="1512"/>
      <c r="E31" s="518"/>
      <c r="F31" s="518"/>
      <c r="G31" s="475"/>
      <c r="H31" s="475"/>
      <c r="I31" s="475"/>
      <c r="J31" s="475"/>
      <c r="M31" s="480"/>
      <c r="Q31" s="480"/>
    </row>
    <row r="32" spans="1:19" s="477" customFormat="1" ht="17.25" customHeight="1" x14ac:dyDescent="0.2">
      <c r="A32" s="475"/>
      <c r="B32" s="1749"/>
      <c r="C32" s="1749"/>
      <c r="D32" s="2303" t="s">
        <v>667</v>
      </c>
      <c r="E32" s="2304"/>
      <c r="F32" s="2304"/>
      <c r="G32" s="2304"/>
      <c r="H32" s="2304"/>
      <c r="I32" s="2305"/>
      <c r="J32" s="475"/>
      <c r="M32" s="480"/>
      <c r="Q32" s="480"/>
    </row>
    <row r="33" spans="1:17" ht="12" customHeight="1" x14ac:dyDescent="0.25">
      <c r="A33" s="1734"/>
      <c r="B33" s="1750"/>
      <c r="C33" s="1751"/>
      <c r="D33" s="1752" t="s">
        <v>35</v>
      </c>
      <c r="E33" s="1753" t="s">
        <v>36</v>
      </c>
      <c r="F33" s="1732" t="s">
        <v>37</v>
      </c>
      <c r="G33" s="1753" t="s">
        <v>26</v>
      </c>
      <c r="H33" s="1753" t="s">
        <v>27</v>
      </c>
      <c r="I33" s="1732" t="s">
        <v>28</v>
      </c>
      <c r="J33" s="479"/>
    </row>
    <row r="34" spans="1:17" ht="12" customHeight="1" x14ac:dyDescent="0.25">
      <c r="A34" s="475"/>
      <c r="B34" s="2306" t="s">
        <v>88</v>
      </c>
      <c r="C34" s="1754" t="s">
        <v>720</v>
      </c>
      <c r="D34" s="1448">
        <v>3977589.077</v>
      </c>
      <c r="E34" s="1768">
        <v>6051130.8660000004</v>
      </c>
      <c r="F34" s="1755">
        <v>7895193.0889999997</v>
      </c>
      <c r="G34" s="1768">
        <v>9743625.879999999</v>
      </c>
      <c r="H34" s="1768">
        <v>6616901.2779999999</v>
      </c>
      <c r="I34" s="1755">
        <v>4857383.7889999999</v>
      </c>
      <c r="J34" s="475"/>
    </row>
    <row r="35" spans="1:17" ht="12" customHeight="1" x14ac:dyDescent="0.25">
      <c r="A35" s="475"/>
      <c r="B35" s="2306"/>
      <c r="C35" s="1756" t="s">
        <v>722</v>
      </c>
      <c r="D35" s="1454">
        <v>372639.90120657173</v>
      </c>
      <c r="E35" s="1769">
        <v>566602.40998477675</v>
      </c>
      <c r="F35" s="1757">
        <v>738159.38342380675</v>
      </c>
      <c r="G35" s="1769">
        <v>912652.34154871106</v>
      </c>
      <c r="H35" s="1769">
        <v>620097.08972363325</v>
      </c>
      <c r="I35" s="1757">
        <v>455049.49963309622</v>
      </c>
      <c r="J35" s="475"/>
    </row>
    <row r="36" spans="1:17" ht="12" customHeight="1" x14ac:dyDescent="0.25">
      <c r="A36" s="475"/>
      <c r="B36" s="2307"/>
      <c r="C36" s="1756" t="s">
        <v>723</v>
      </c>
      <c r="D36" s="1766">
        <f>D34/D42</f>
        <v>0.49085246571262503</v>
      </c>
      <c r="E36" s="1770">
        <f t="shared" ref="E36" si="6">E34/E42</f>
        <v>0.58913153007262919</v>
      </c>
      <c r="F36" s="605">
        <f t="shared" ref="F36" si="7">F34/F42</f>
        <v>0.62291688975949822</v>
      </c>
      <c r="G36" s="1770">
        <f t="shared" ref="G36" si="8">G34/G42</f>
        <v>0.63696583978072985</v>
      </c>
      <c r="H36" s="1770">
        <f t="shared" ref="H36" si="9">H34/H42</f>
        <v>0.61710459164460385</v>
      </c>
      <c r="I36" s="605">
        <f t="shared" ref="I36" si="10">I34/I42</f>
        <v>0.57610906180181309</v>
      </c>
      <c r="J36" s="475"/>
      <c r="L36" s="489"/>
      <c r="M36" s="489"/>
      <c r="N36" s="489"/>
      <c r="O36" s="489"/>
      <c r="P36" s="489"/>
      <c r="Q36" s="489"/>
    </row>
    <row r="37" spans="1:17" ht="12" customHeight="1" x14ac:dyDescent="0.25">
      <c r="A37" s="1734"/>
      <c r="B37" s="2307"/>
      <c r="C37" s="1758" t="s">
        <v>724</v>
      </c>
      <c r="D37" s="1780">
        <f>(D34-D46)/D46</f>
        <v>0.31608059857744059</v>
      </c>
      <c r="E37" s="1781">
        <f t="shared" ref="E37:I37" si="11">(E34-E46)/E46</f>
        <v>0.22021215199867239</v>
      </c>
      <c r="F37" s="1781">
        <f t="shared" si="11"/>
        <v>0.32118987745010691</v>
      </c>
      <c r="G37" s="1780">
        <f t="shared" si="11"/>
        <v>0.21405449702544244</v>
      </c>
      <c r="H37" s="1781">
        <f t="shared" si="11"/>
        <v>0.14575588645916335</v>
      </c>
      <c r="I37" s="1782">
        <f t="shared" si="11"/>
        <v>-0.15744106847816702</v>
      </c>
      <c r="J37" s="479"/>
      <c r="L37" s="489"/>
      <c r="M37" s="489"/>
      <c r="N37" s="489"/>
      <c r="O37" s="489"/>
      <c r="P37" s="489"/>
      <c r="Q37" s="489"/>
    </row>
    <row r="38" spans="1:17" ht="12" customHeight="1" x14ac:dyDescent="0.25">
      <c r="A38" s="475"/>
      <c r="B38" s="2308" t="s">
        <v>95</v>
      </c>
      <c r="C38" s="1754" t="s">
        <v>720</v>
      </c>
      <c r="D38" s="1448">
        <v>4125841.902459973</v>
      </c>
      <c r="E38" s="1768">
        <v>4220142.2828908861</v>
      </c>
      <c r="F38" s="1755">
        <v>4779359.8389969468</v>
      </c>
      <c r="G38" s="1768">
        <v>5553310.4256489202</v>
      </c>
      <c r="H38" s="1768">
        <v>4105594.3371529235</v>
      </c>
      <c r="I38" s="1755">
        <v>3573977.7553025009</v>
      </c>
      <c r="J38" s="475"/>
    </row>
    <row r="39" spans="1:17" ht="12" customHeight="1" x14ac:dyDescent="0.25">
      <c r="A39" s="475"/>
      <c r="B39" s="2273"/>
      <c r="C39" s="1756" t="s">
        <v>722</v>
      </c>
      <c r="D39" s="1454">
        <v>386534.27291944029</v>
      </c>
      <c r="E39" s="1769">
        <v>395155.49347864091</v>
      </c>
      <c r="F39" s="1757">
        <v>446845.22242144879</v>
      </c>
      <c r="G39" s="1769">
        <v>520159.72552051186</v>
      </c>
      <c r="H39" s="1769">
        <v>384752.16617163457</v>
      </c>
      <c r="I39" s="1757">
        <v>334817.43668952229</v>
      </c>
      <c r="J39" s="475"/>
    </row>
    <row r="40" spans="1:17" ht="12" customHeight="1" x14ac:dyDescent="0.25">
      <c r="A40" s="475"/>
      <c r="B40" s="2273"/>
      <c r="C40" s="1756" t="s">
        <v>723</v>
      </c>
      <c r="D40" s="1766">
        <f>D38/D42</f>
        <v>0.50914753428737491</v>
      </c>
      <c r="E40" s="1770">
        <f t="shared" ref="E40" si="12">E38/E42</f>
        <v>0.41086846992737075</v>
      </c>
      <c r="F40" s="605">
        <f t="shared" ref="F40" si="13">F38/F42</f>
        <v>0.37708311024050173</v>
      </c>
      <c r="G40" s="1770">
        <f t="shared" ref="G40" si="14">G38/G42</f>
        <v>0.36303416021927015</v>
      </c>
      <c r="H40" s="1770">
        <f t="shared" ref="H40" si="15">H38/H42</f>
        <v>0.38289540835539615</v>
      </c>
      <c r="I40" s="605">
        <f t="shared" ref="I40" si="16">I38/I42</f>
        <v>0.42389093819818691</v>
      </c>
      <c r="J40" s="475"/>
    </row>
    <row r="41" spans="1:17" ht="12" customHeight="1" x14ac:dyDescent="0.25">
      <c r="A41" s="1734"/>
      <c r="B41" s="2274"/>
      <c r="C41" s="1758" t="s">
        <v>724</v>
      </c>
      <c r="D41" s="1780">
        <f>(D38-D47)/D47</f>
        <v>-2.3825415993841536E-2</v>
      </c>
      <c r="E41" s="1781">
        <f t="shared" ref="E41:I41" si="17">(E38-E47)/E47</f>
        <v>0.21705762610606966</v>
      </c>
      <c r="F41" s="1781">
        <f t="shared" si="17"/>
        <v>0.31267213259692123</v>
      </c>
      <c r="G41" s="1780">
        <f t="shared" si="17"/>
        <v>0.24713037239990418</v>
      </c>
      <c r="H41" s="1781">
        <f t="shared" si="17"/>
        <v>0.13127531084514932</v>
      </c>
      <c r="I41" s="1782">
        <f t="shared" si="17"/>
        <v>-2.2267258882575809E-2</v>
      </c>
      <c r="J41" s="479"/>
    </row>
    <row r="42" spans="1:17" ht="12" customHeight="1" x14ac:dyDescent="0.25">
      <c r="A42" s="475"/>
      <c r="B42" s="2308" t="s">
        <v>8</v>
      </c>
      <c r="C42" s="1754" t="s">
        <v>720</v>
      </c>
      <c r="D42" s="1448">
        <v>8103430.9794599731</v>
      </c>
      <c r="E42" s="1768">
        <v>10271273.148890886</v>
      </c>
      <c r="F42" s="1755">
        <v>12674552.927996946</v>
      </c>
      <c r="G42" s="1768">
        <v>15296936.305648919</v>
      </c>
      <c r="H42" s="1768">
        <v>10722495.615152923</v>
      </c>
      <c r="I42" s="1755">
        <v>8431361.5443025008</v>
      </c>
      <c r="J42" s="475"/>
    </row>
    <row r="43" spans="1:17" ht="12" customHeight="1" x14ac:dyDescent="0.25">
      <c r="A43" s="1734"/>
      <c r="B43" s="2274"/>
      <c r="C43" s="1758" t="s">
        <v>722</v>
      </c>
      <c r="D43" s="1767">
        <v>759174.17412601202</v>
      </c>
      <c r="E43" s="1771">
        <v>961757.90346341766</v>
      </c>
      <c r="F43" s="1759">
        <v>1185004.6058452555</v>
      </c>
      <c r="G43" s="1771">
        <v>1432812.0670692229</v>
      </c>
      <c r="H43" s="1771">
        <v>1004849.2558952678</v>
      </c>
      <c r="I43" s="1759">
        <v>789866.93632261851</v>
      </c>
      <c r="J43" s="479"/>
    </row>
    <row r="44" spans="1:17" ht="12" customHeight="1" x14ac:dyDescent="0.25">
      <c r="A44" s="475"/>
      <c r="B44" s="1748"/>
      <c r="C44" s="515"/>
      <c r="D44" s="1735"/>
      <c r="E44" s="515"/>
      <c r="F44" s="1739"/>
      <c r="G44" s="515"/>
      <c r="H44" s="515"/>
      <c r="I44" s="486"/>
    </row>
    <row r="45" spans="1:17" ht="12" customHeight="1" x14ac:dyDescent="0.25">
      <c r="A45" s="475"/>
      <c r="B45" s="1581"/>
      <c r="C45" s="1581"/>
      <c r="D45" s="1581"/>
      <c r="E45" s="1581"/>
      <c r="F45" s="1581"/>
      <c r="G45" s="1581"/>
      <c r="H45" s="1581"/>
      <c r="I45" s="1581"/>
      <c r="J45" s="475"/>
    </row>
    <row r="46" spans="1:17" ht="12" customHeight="1" x14ac:dyDescent="0.25">
      <c r="A46" s="475"/>
      <c r="B46" s="475"/>
      <c r="C46" s="1578" t="s">
        <v>88</v>
      </c>
      <c r="D46" s="1783">
        <v>3022299</v>
      </c>
      <c r="E46" s="1783">
        <v>4959080.9730000002</v>
      </c>
      <c r="F46" s="1783">
        <v>5975820.148</v>
      </c>
      <c r="G46" s="1783">
        <v>8025690.6950000003</v>
      </c>
      <c r="H46" s="1783">
        <v>5775140.5480000013</v>
      </c>
      <c r="I46" s="1783">
        <v>5765037.4440000011</v>
      </c>
      <c r="J46" s="1784"/>
    </row>
    <row r="47" spans="1:17" ht="12" customHeight="1" x14ac:dyDescent="0.25">
      <c r="A47" s="475"/>
      <c r="C47" s="1578" t="s">
        <v>95</v>
      </c>
      <c r="D47" s="1783">
        <v>4226541</v>
      </c>
      <c r="E47" s="1783">
        <v>3467495.8624540018</v>
      </c>
      <c r="F47" s="1783">
        <v>3640939.5159031171</v>
      </c>
      <c r="G47" s="1783">
        <v>4452870.8052891511</v>
      </c>
      <c r="H47" s="1783">
        <v>3629173.4627229953</v>
      </c>
      <c r="I47" s="1783">
        <v>3655372.8897509342</v>
      </c>
      <c r="J47" s="1784"/>
    </row>
    <row r="48" spans="1:17" ht="12" customHeight="1" x14ac:dyDescent="0.25">
      <c r="A48" s="475"/>
      <c r="C48" s="1578"/>
      <c r="D48" s="1783">
        <v>7248840</v>
      </c>
      <c r="E48" s="1783">
        <v>8426576.835454002</v>
      </c>
      <c r="F48" s="1783">
        <v>9616759.6639031172</v>
      </c>
      <c r="G48" s="1783">
        <v>12478561.500289151</v>
      </c>
      <c r="H48" s="1783">
        <v>9404314.0107229967</v>
      </c>
      <c r="I48" s="1783">
        <v>9420410.3337509353</v>
      </c>
      <c r="J48" s="1784"/>
    </row>
    <row r="49" spans="1:10" ht="12" customHeight="1" x14ac:dyDescent="0.25">
      <c r="A49" s="475"/>
      <c r="I49" s="477"/>
      <c r="J49" s="475"/>
    </row>
    <row r="50" spans="1:10" ht="12" customHeight="1" x14ac:dyDescent="0.25">
      <c r="A50" s="475"/>
      <c r="I50" s="477"/>
      <c r="J50" s="475"/>
    </row>
    <row r="51" spans="1:10" ht="12" customHeight="1" x14ac:dyDescent="0.25">
      <c r="A51" s="475"/>
      <c r="B51" s="475"/>
      <c r="C51" s="487" t="s">
        <v>35</v>
      </c>
      <c r="D51" s="487" t="s">
        <v>36</v>
      </c>
      <c r="E51" s="487" t="s">
        <v>37</v>
      </c>
      <c r="F51" s="487" t="s">
        <v>26</v>
      </c>
      <c r="G51" s="487" t="s">
        <v>27</v>
      </c>
      <c r="H51" s="487" t="s">
        <v>28</v>
      </c>
      <c r="I51" s="1581"/>
      <c r="J51" s="475"/>
    </row>
    <row r="52" spans="1:10" ht="12" customHeight="1" x14ac:dyDescent="0.25">
      <c r="A52" s="475"/>
      <c r="B52" s="487" t="s">
        <v>88</v>
      </c>
      <c r="C52" s="519">
        <f t="shared" ref="C52:H52" si="18">D36</f>
        <v>0.49085246571262503</v>
      </c>
      <c r="D52" s="519">
        <f t="shared" si="18"/>
        <v>0.58913153007262919</v>
      </c>
      <c r="E52" s="519">
        <f t="shared" si="18"/>
        <v>0.62291688975949822</v>
      </c>
      <c r="F52" s="519">
        <f t="shared" si="18"/>
        <v>0.63696583978072985</v>
      </c>
      <c r="G52" s="519">
        <f t="shared" si="18"/>
        <v>0.61710459164460385</v>
      </c>
      <c r="H52" s="519">
        <f t="shared" si="18"/>
        <v>0.57610906180181309</v>
      </c>
      <c r="I52" s="475"/>
      <c r="J52" s="475"/>
    </row>
    <row r="53" spans="1:10" ht="12" customHeight="1" x14ac:dyDescent="0.25">
      <c r="A53" s="475"/>
      <c r="B53" s="487" t="s">
        <v>95</v>
      </c>
      <c r="C53" s="519">
        <f t="shared" ref="C53:H53" si="19">D40</f>
        <v>0.50914753428737491</v>
      </c>
      <c r="D53" s="519">
        <f t="shared" si="19"/>
        <v>0.41086846992737075</v>
      </c>
      <c r="E53" s="519">
        <f t="shared" si="19"/>
        <v>0.37708311024050173</v>
      </c>
      <c r="F53" s="519">
        <f t="shared" si="19"/>
        <v>0.36303416021927015</v>
      </c>
      <c r="G53" s="519">
        <f t="shared" si="19"/>
        <v>0.38289540835539615</v>
      </c>
      <c r="H53" s="519">
        <f t="shared" si="19"/>
        <v>0.42389093819818691</v>
      </c>
      <c r="I53" s="475"/>
      <c r="J53" s="475"/>
    </row>
    <row r="54" spans="1:10" ht="12" customHeight="1" x14ac:dyDescent="0.25">
      <c r="A54" s="475"/>
      <c r="B54" s="487" t="s">
        <v>8</v>
      </c>
      <c r="C54" s="520"/>
      <c r="D54" s="520"/>
      <c r="E54" s="520"/>
      <c r="F54" s="520"/>
      <c r="G54" s="520"/>
      <c r="H54" s="520"/>
      <c r="I54" s="475"/>
      <c r="J54" s="475"/>
    </row>
    <row r="55" spans="1:10" ht="12" customHeight="1" x14ac:dyDescent="0.25">
      <c r="A55" s="475"/>
      <c r="B55" s="487"/>
      <c r="C55" s="518"/>
      <c r="D55" s="518"/>
      <c r="E55" s="518"/>
      <c r="F55" s="518"/>
      <c r="G55" s="518"/>
      <c r="H55" s="518"/>
      <c r="I55" s="475"/>
      <c r="J55" s="475"/>
    </row>
    <row r="56" spans="1:10" ht="12" customHeight="1" x14ac:dyDescent="0.25">
      <c r="A56" s="475"/>
      <c r="B56" s="475"/>
      <c r="C56" s="475"/>
      <c r="D56" s="475"/>
      <c r="E56" s="475"/>
      <c r="F56" s="475"/>
      <c r="G56" s="475"/>
      <c r="H56" s="475"/>
      <c r="I56" s="475"/>
      <c r="J56" s="475"/>
    </row>
    <row r="57" spans="1:10" ht="12" customHeight="1" x14ac:dyDescent="0.25">
      <c r="A57" s="475"/>
      <c r="B57" s="475"/>
      <c r="C57" s="487"/>
      <c r="D57" s="487"/>
      <c r="E57" s="487"/>
      <c r="F57" s="487"/>
      <c r="G57" s="487"/>
      <c r="H57" s="487"/>
      <c r="I57" s="475"/>
      <c r="J57" s="475"/>
    </row>
    <row r="58" spans="1:10" ht="12" customHeight="1" x14ac:dyDescent="0.25">
      <c r="A58" s="475"/>
      <c r="B58" s="487"/>
      <c r="C58" s="519"/>
      <c r="D58" s="519"/>
      <c r="E58" s="519"/>
      <c r="F58" s="519"/>
      <c r="G58" s="519"/>
      <c r="H58" s="519"/>
      <c r="I58" s="475"/>
      <c r="J58" s="475"/>
    </row>
    <row r="59" spans="1:10" ht="12" customHeight="1" x14ac:dyDescent="0.25">
      <c r="A59" s="475"/>
      <c r="B59" s="487"/>
      <c r="C59" s="519"/>
      <c r="D59" s="519"/>
      <c r="E59" s="519"/>
      <c r="F59" s="519"/>
      <c r="G59" s="519"/>
      <c r="H59" s="519"/>
      <c r="I59" s="475"/>
      <c r="J59" s="475"/>
    </row>
    <row r="60" spans="1:10" ht="12" customHeight="1" x14ac:dyDescent="0.25">
      <c r="A60" s="475"/>
      <c r="B60" s="487"/>
      <c r="C60" s="520"/>
      <c r="D60" s="520"/>
      <c r="E60" s="520"/>
      <c r="F60" s="520"/>
      <c r="G60" s="520"/>
      <c r="H60" s="520"/>
      <c r="I60" s="475"/>
      <c r="J60" s="475"/>
    </row>
    <row r="61" spans="1:10" ht="12" customHeight="1" x14ac:dyDescent="0.25">
      <c r="A61" s="475"/>
      <c r="B61" s="475"/>
      <c r="C61" s="475"/>
      <c r="D61" s="475"/>
      <c r="E61" s="475"/>
      <c r="F61" s="475"/>
      <c r="G61" s="475"/>
      <c r="H61" s="475"/>
      <c r="I61" s="475"/>
      <c r="J61" s="475"/>
    </row>
    <row r="62" spans="1:10" ht="5.0999999999999996" customHeight="1" x14ac:dyDescent="0.25">
      <c r="A62" s="475"/>
      <c r="B62" s="475"/>
      <c r="C62" s="475"/>
      <c r="D62" s="475"/>
      <c r="E62" s="475"/>
      <c r="F62" s="475"/>
      <c r="G62" s="475"/>
      <c r="H62" s="475"/>
      <c r="I62" s="475"/>
      <c r="J62" s="475"/>
    </row>
    <row r="63" spans="1:10" ht="15" customHeight="1" x14ac:dyDescent="0.25">
      <c r="A63" s="474"/>
      <c r="B63" s="474"/>
      <c r="C63" s="474"/>
      <c r="D63" s="474"/>
      <c r="E63" s="474"/>
      <c r="F63" s="474"/>
      <c r="G63" s="474"/>
      <c r="H63" s="474"/>
      <c r="I63" s="474"/>
    </row>
    <row r="64" spans="1:10" ht="15" customHeight="1" x14ac:dyDescent="0.25">
      <c r="A64" s="474"/>
      <c r="B64" s="474"/>
      <c r="C64" s="474"/>
      <c r="D64" s="474"/>
      <c r="E64" s="474"/>
      <c r="F64" s="474"/>
      <c r="G64" s="474"/>
      <c r="H64" s="474"/>
      <c r="I64" s="474"/>
    </row>
    <row r="65" spans="1:9" ht="15" customHeight="1" x14ac:dyDescent="0.25">
      <c r="A65" s="474"/>
      <c r="B65" s="474"/>
      <c r="C65" s="474"/>
      <c r="D65" s="474"/>
      <c r="E65" s="474"/>
      <c r="F65" s="474"/>
      <c r="G65" s="474"/>
      <c r="H65" s="474"/>
      <c r="I65" s="474"/>
    </row>
    <row r="66" spans="1:9" ht="15" customHeight="1" x14ac:dyDescent="0.25">
      <c r="A66" s="474"/>
      <c r="B66" s="474"/>
      <c r="C66" s="474"/>
      <c r="D66" s="474"/>
      <c r="E66" s="474"/>
      <c r="F66" s="474"/>
      <c r="G66" s="474"/>
      <c r="H66" s="474"/>
      <c r="I66" s="474"/>
    </row>
    <row r="67" spans="1:9" ht="15" customHeight="1" x14ac:dyDescent="0.25">
      <c r="A67" s="474"/>
      <c r="B67" s="474"/>
      <c r="C67" s="474"/>
      <c r="D67" s="474"/>
      <c r="E67" s="474"/>
      <c r="F67" s="474"/>
      <c r="G67" s="474"/>
      <c r="H67" s="474"/>
      <c r="I67" s="474"/>
    </row>
    <row r="68" spans="1:9" ht="15" customHeight="1" x14ac:dyDescent="0.25">
      <c r="A68" s="474"/>
      <c r="B68" s="474"/>
      <c r="C68" s="474"/>
      <c r="D68" s="474"/>
      <c r="E68" s="474"/>
      <c r="F68" s="474"/>
      <c r="G68" s="474"/>
      <c r="H68" s="474"/>
      <c r="I68" s="474"/>
    </row>
    <row r="69" spans="1:9" ht="15" customHeight="1" x14ac:dyDescent="0.25">
      <c r="A69" s="474"/>
      <c r="B69" s="474"/>
      <c r="C69" s="474"/>
      <c r="D69" s="474"/>
      <c r="E69" s="474"/>
      <c r="F69" s="474"/>
      <c r="G69" s="474"/>
      <c r="H69" s="474"/>
      <c r="I69" s="474"/>
    </row>
    <row r="70" spans="1:9" ht="15" customHeight="1" x14ac:dyDescent="0.25">
      <c r="A70" s="474"/>
      <c r="B70" s="474"/>
      <c r="C70" s="474"/>
      <c r="D70" s="474"/>
      <c r="E70" s="474"/>
      <c r="F70" s="474"/>
      <c r="G70" s="474"/>
      <c r="H70" s="474"/>
      <c r="I70" s="474"/>
    </row>
    <row r="71" spans="1:9" ht="15" customHeight="1" x14ac:dyDescent="0.25">
      <c r="A71" s="474"/>
      <c r="B71" s="474"/>
      <c r="C71" s="474"/>
      <c r="D71" s="474"/>
      <c r="E71" s="474"/>
      <c r="F71" s="474"/>
      <c r="G71" s="474"/>
      <c r="H71" s="474"/>
      <c r="I71" s="474"/>
    </row>
    <row r="72" spans="1:9" ht="15" customHeight="1" x14ac:dyDescent="0.25">
      <c r="A72" s="474"/>
      <c r="B72" s="474"/>
      <c r="C72" s="474"/>
      <c r="D72" s="474"/>
      <c r="E72" s="474"/>
      <c r="F72" s="474"/>
      <c r="G72" s="474"/>
      <c r="H72" s="474"/>
      <c r="I72" s="474"/>
    </row>
    <row r="73" spans="1:9" ht="15" customHeight="1" x14ac:dyDescent="0.25">
      <c r="A73" s="474"/>
      <c r="B73" s="474"/>
      <c r="C73" s="474"/>
      <c r="D73" s="474"/>
      <c r="E73" s="474"/>
      <c r="F73" s="474"/>
      <c r="G73" s="474"/>
      <c r="H73" s="474"/>
      <c r="I73" s="474"/>
    </row>
    <row r="74" spans="1:9" ht="15" customHeight="1" x14ac:dyDescent="0.25">
      <c r="A74" s="474"/>
      <c r="B74" s="474"/>
      <c r="C74" s="474"/>
      <c r="D74" s="474"/>
      <c r="E74" s="474"/>
      <c r="F74" s="474"/>
      <c r="G74" s="474"/>
      <c r="H74" s="474"/>
      <c r="I74" s="474"/>
    </row>
    <row r="75" spans="1:9" ht="15" customHeight="1" x14ac:dyDescent="0.25">
      <c r="A75" s="474"/>
      <c r="B75" s="474"/>
      <c r="C75" s="474"/>
      <c r="D75" s="474"/>
      <c r="E75" s="474"/>
      <c r="F75" s="474"/>
      <c r="G75" s="474"/>
      <c r="H75" s="474"/>
      <c r="I75" s="474"/>
    </row>
    <row r="76" spans="1:9" ht="15" customHeight="1" x14ac:dyDescent="0.25">
      <c r="A76" s="474"/>
      <c r="B76" s="474"/>
      <c r="C76" s="474"/>
      <c r="D76" s="474"/>
      <c r="E76" s="474"/>
      <c r="F76" s="474"/>
      <c r="G76" s="474"/>
      <c r="H76" s="474"/>
      <c r="I76" s="474"/>
    </row>
    <row r="77" spans="1:9" ht="15" customHeight="1" x14ac:dyDescent="0.25">
      <c r="A77" s="474"/>
      <c r="B77" s="474"/>
      <c r="C77" s="474"/>
      <c r="D77" s="474"/>
      <c r="E77" s="474"/>
      <c r="F77" s="474"/>
      <c r="G77" s="474"/>
      <c r="H77" s="474"/>
      <c r="I77" s="474"/>
    </row>
    <row r="78" spans="1:9" ht="15" customHeight="1" x14ac:dyDescent="0.25">
      <c r="A78" s="474"/>
      <c r="B78" s="474"/>
      <c r="C78" s="474"/>
      <c r="D78" s="474"/>
      <c r="E78" s="474"/>
      <c r="F78" s="474"/>
      <c r="G78" s="474"/>
      <c r="H78" s="474"/>
      <c r="I78" s="474"/>
    </row>
    <row r="79" spans="1:9" ht="15" customHeight="1" x14ac:dyDescent="0.25">
      <c r="A79" s="474"/>
      <c r="B79" s="474"/>
      <c r="C79" s="474"/>
      <c r="D79" s="474"/>
      <c r="E79" s="474"/>
      <c r="F79" s="474"/>
      <c r="G79" s="474"/>
      <c r="H79" s="474"/>
      <c r="I79" s="474"/>
    </row>
    <row r="80" spans="1:9" ht="15" customHeight="1" x14ac:dyDescent="0.25">
      <c r="A80" s="474"/>
      <c r="B80" s="474"/>
      <c r="C80" s="474"/>
      <c r="D80" s="474"/>
      <c r="E80" s="474"/>
      <c r="F80" s="474"/>
      <c r="G80" s="474"/>
      <c r="H80" s="474"/>
      <c r="I80" s="474"/>
    </row>
    <row r="81" spans="1:9" ht="15" customHeight="1" x14ac:dyDescent="0.25">
      <c r="A81" s="474"/>
      <c r="B81" s="474"/>
      <c r="C81" s="474"/>
      <c r="D81" s="474"/>
      <c r="E81" s="474"/>
      <c r="F81" s="474"/>
      <c r="G81" s="474"/>
      <c r="H81" s="474"/>
      <c r="I81" s="474"/>
    </row>
    <row r="82" spans="1:9" ht="15" customHeight="1" x14ac:dyDescent="0.25">
      <c r="A82" s="474"/>
      <c r="B82" s="474"/>
      <c r="C82" s="474"/>
      <c r="D82" s="474"/>
      <c r="E82" s="474"/>
      <c r="F82" s="474"/>
      <c r="G82" s="474"/>
      <c r="H82" s="474"/>
      <c r="I82" s="474"/>
    </row>
    <row r="83" spans="1:9" ht="15" customHeight="1" x14ac:dyDescent="0.25">
      <c r="A83" s="474"/>
      <c r="B83" s="474"/>
      <c r="C83" s="474"/>
      <c r="D83" s="474"/>
      <c r="E83" s="474"/>
      <c r="F83" s="474"/>
      <c r="G83" s="474"/>
      <c r="H83" s="474"/>
      <c r="I83" s="474"/>
    </row>
    <row r="84" spans="1:9" ht="15" customHeight="1" x14ac:dyDescent="0.25">
      <c r="A84" s="474"/>
      <c r="B84" s="474"/>
      <c r="C84" s="474"/>
      <c r="D84" s="474"/>
      <c r="E84" s="474"/>
      <c r="F84" s="474"/>
      <c r="G84" s="474"/>
      <c r="H84" s="474"/>
      <c r="I84" s="474"/>
    </row>
    <row r="85" spans="1:9" ht="15" customHeight="1" x14ac:dyDescent="0.25">
      <c r="A85" s="474"/>
      <c r="B85" s="474"/>
      <c r="C85" s="474"/>
      <c r="D85" s="474"/>
      <c r="E85" s="474"/>
      <c r="F85" s="474"/>
      <c r="G85" s="474"/>
      <c r="H85" s="474"/>
      <c r="I85" s="474"/>
    </row>
    <row r="86" spans="1:9" ht="15" customHeight="1" x14ac:dyDescent="0.25">
      <c r="A86" s="474"/>
      <c r="B86" s="474"/>
      <c r="C86" s="474"/>
      <c r="D86" s="474"/>
      <c r="E86" s="474"/>
      <c r="F86" s="474"/>
      <c r="G86" s="474"/>
      <c r="H86" s="474"/>
      <c r="I86" s="474"/>
    </row>
    <row r="87" spans="1:9" ht="15" customHeight="1" x14ac:dyDescent="0.25">
      <c r="A87" s="474"/>
      <c r="B87" s="474"/>
      <c r="C87" s="474"/>
      <c r="D87" s="474"/>
      <c r="E87" s="474"/>
      <c r="F87" s="474"/>
      <c r="G87" s="474"/>
      <c r="H87" s="474"/>
      <c r="I87" s="474"/>
    </row>
    <row r="88" spans="1:9" ht="15" customHeight="1" x14ac:dyDescent="0.25">
      <c r="A88" s="474"/>
      <c r="B88" s="474"/>
      <c r="C88" s="474"/>
      <c r="D88" s="474"/>
      <c r="E88" s="474"/>
      <c r="F88" s="474"/>
      <c r="G88" s="474"/>
      <c r="H88" s="474"/>
      <c r="I88" s="474"/>
    </row>
    <row r="89" spans="1:9" ht="15" customHeight="1" x14ac:dyDescent="0.25">
      <c r="A89" s="474"/>
      <c r="B89" s="474"/>
      <c r="C89" s="474"/>
      <c r="D89" s="474"/>
      <c r="E89" s="474"/>
      <c r="F89" s="474"/>
      <c r="G89" s="474"/>
      <c r="H89" s="474"/>
      <c r="I89" s="474"/>
    </row>
    <row r="90" spans="1:9" ht="15" customHeight="1" x14ac:dyDescent="0.25">
      <c r="A90" s="474"/>
      <c r="B90" s="474"/>
      <c r="C90" s="474"/>
      <c r="D90" s="474"/>
      <c r="E90" s="474"/>
      <c r="F90" s="474"/>
      <c r="G90" s="474"/>
      <c r="H90" s="474"/>
      <c r="I90" s="474"/>
    </row>
    <row r="91" spans="1:9" ht="15" customHeight="1" x14ac:dyDescent="0.25">
      <c r="A91" s="474"/>
      <c r="B91" s="474"/>
      <c r="C91" s="474"/>
      <c r="D91" s="474"/>
      <c r="E91" s="474"/>
      <c r="F91" s="474"/>
      <c r="G91" s="474"/>
      <c r="H91" s="474"/>
      <c r="I91" s="474"/>
    </row>
    <row r="92" spans="1:9" ht="15" customHeight="1" x14ac:dyDescent="0.25">
      <c r="A92" s="474"/>
      <c r="B92" s="474"/>
      <c r="C92" s="474"/>
      <c r="D92" s="474"/>
      <c r="E92" s="474"/>
      <c r="F92" s="474"/>
      <c r="G92" s="474"/>
      <c r="H92" s="474"/>
      <c r="I92" s="474"/>
    </row>
    <row r="93" spans="1:9" ht="15" customHeight="1" x14ac:dyDescent="0.25">
      <c r="A93" s="474"/>
      <c r="B93" s="474"/>
      <c r="C93" s="474"/>
      <c r="D93" s="474"/>
      <c r="E93" s="474"/>
      <c r="F93" s="474"/>
      <c r="G93" s="474"/>
      <c r="H93" s="474"/>
      <c r="I93" s="474"/>
    </row>
    <row r="94" spans="1:9" ht="15" customHeight="1" x14ac:dyDescent="0.25"/>
    <row r="95" spans="1:9" ht="15" customHeight="1" x14ac:dyDescent="0.25"/>
    <row r="96" spans="1:9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</sheetData>
  <mergeCells count="10">
    <mergeCell ref="D4:I4"/>
    <mergeCell ref="A2:H2"/>
    <mergeCell ref="I2:J2"/>
    <mergeCell ref="B6:B9"/>
    <mergeCell ref="B10:B13"/>
    <mergeCell ref="D32:I32"/>
    <mergeCell ref="B34:B37"/>
    <mergeCell ref="B38:B41"/>
    <mergeCell ref="B42:B43"/>
    <mergeCell ref="B14:B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&amp;C43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FB46873-E1E3-44A4-AE73-492F2F5D98E0}">
            <xm:f>'Z:\Users\sefranek\AppData\Local\Microsoft\Windows\Temporary Internet Files\Content.Outlook\9XIQVP0O\[03-2015.xlsx]T'!#REF!+3=MOD(D$29+3,12)</xm:f>
            <x14:dxf>
              <fill>
                <patternFill>
                  <bgColor theme="7" tint="0.39994506668294322"/>
                </patternFill>
              </fill>
            </x14:dxf>
          </x14:cfRule>
          <xm:sqref>D6:I7 D10:I11 D14:I14 D38:I39 D42:I42</xm:sqref>
        </x14:conditionalFormatting>
        <x14:conditionalFormatting xmlns:xm="http://schemas.microsoft.com/office/excel/2006/main">
          <x14:cfRule type="expression" priority="2" id="{1AA446E6-D790-46A4-8A11-84A40C67C96D}">
            <xm:f>'Z:\Users\sefranek\AppData\Local\Microsoft\Windows\Temporary Internet Files\Content.Outlook\9XIQVP0O\[03-2015.xlsx]T'!#REF!+3=MOD(D$29+3,12)</xm:f>
            <x14:dxf>
              <fill>
                <patternFill>
                  <bgColor theme="7" tint="0.39994506668294322"/>
                </patternFill>
              </fill>
            </x14:dxf>
          </x14:cfRule>
          <xm:sqref>D34:I35</xm:sqref>
        </x14:conditionalFormatting>
        <x14:conditionalFormatting xmlns:xm="http://schemas.microsoft.com/office/excel/2006/main">
          <x14:cfRule type="expression" priority="1" id="{6CE5EF07-136D-404E-A774-CA188C1A65AC}">
            <xm:f>'C:\Users\sefranek\AppData\Local\Microsoft\Windows\Temporary Internet Files\Content.Outlook\9XIQVP0O\[03-2015.xlsx]T'!#REF!+3=MOD(C$29+3,12)</xm:f>
            <x14:dxf>
              <fill>
                <patternFill>
                  <bgColor theme="7" tint="0.39994506668294322"/>
                </patternFill>
              </fill>
            </x14:dxf>
          </x14:cfRule>
          <xm:sqref>D46:I48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4"/>
  <sheetViews>
    <sheetView view="pageBreakPreview" zoomScaleNormal="100" zoomScaleSheetLayoutView="100" workbookViewId="0"/>
  </sheetViews>
  <sheetFormatPr defaultRowHeight="12.75" x14ac:dyDescent="0.25"/>
  <cols>
    <col min="1" max="1" width="0.85546875" style="473" customWidth="1"/>
    <col min="2" max="2" width="19.42578125" style="473" customWidth="1"/>
    <col min="3" max="8" width="10.7109375" style="473" customWidth="1"/>
    <col min="9" max="9" width="1.7109375" style="473" customWidth="1"/>
    <col min="10" max="10" width="16.42578125" style="473" bestFit="1" customWidth="1"/>
    <col min="11" max="16384" width="9.140625" style="473"/>
  </cols>
  <sheetData>
    <row r="2" spans="1:16" ht="15.75" customHeight="1" thickBot="1" x14ac:dyDescent="0.3">
      <c r="A2" s="2321" t="s">
        <v>725</v>
      </c>
      <c r="B2" s="2321"/>
      <c r="C2" s="2321"/>
      <c r="D2" s="2321"/>
      <c r="E2" s="2321"/>
      <c r="F2" s="2321"/>
      <c r="G2" s="2321"/>
      <c r="H2" s="2285" t="s">
        <v>420</v>
      </c>
      <c r="I2" s="2285"/>
    </row>
    <row r="3" spans="1:16" ht="15.75" x14ac:dyDescent="0.25">
      <c r="B3" s="511"/>
      <c r="C3" s="511"/>
      <c r="D3" s="511"/>
      <c r="E3" s="511"/>
      <c r="F3" s="511"/>
      <c r="G3" s="511"/>
      <c r="H3" s="511"/>
      <c r="I3" s="511"/>
    </row>
    <row r="4" spans="1:16" ht="12" customHeight="1" x14ac:dyDescent="0.25">
      <c r="A4" s="474"/>
      <c r="B4" s="2319" t="s">
        <v>662</v>
      </c>
      <c r="C4" s="2320"/>
      <c r="D4" s="2320"/>
      <c r="E4" s="2320"/>
      <c r="F4" s="2320"/>
      <c r="G4" s="2320"/>
      <c r="H4" s="2320"/>
      <c r="I4" s="2320"/>
    </row>
    <row r="5" spans="1:16" s="477" customFormat="1" ht="12" customHeight="1" x14ac:dyDescent="0.2">
      <c r="A5" s="475"/>
      <c r="B5" s="2320"/>
      <c r="C5" s="2320"/>
      <c r="D5" s="2320"/>
      <c r="E5" s="2320"/>
      <c r="F5" s="2320"/>
      <c r="G5" s="2320"/>
      <c r="H5" s="2320"/>
      <c r="I5" s="2320"/>
    </row>
    <row r="6" spans="1:16" s="477" customFormat="1" ht="21" customHeight="1" x14ac:dyDescent="0.2">
      <c r="A6" s="475"/>
      <c r="B6" s="486"/>
      <c r="C6" s="2317" t="s">
        <v>625</v>
      </c>
      <c r="D6" s="2318"/>
      <c r="E6" s="2318"/>
      <c r="F6" s="2317" t="s">
        <v>416</v>
      </c>
      <c r="G6" s="2318"/>
      <c r="H6" s="2318"/>
      <c r="I6" s="476"/>
    </row>
    <row r="7" spans="1:16" s="477" customFormat="1" ht="36" customHeight="1" x14ac:dyDescent="0.2">
      <c r="A7" s="475"/>
      <c r="B7" s="486"/>
      <c r="C7" s="2315" t="s">
        <v>726</v>
      </c>
      <c r="D7" s="2316"/>
      <c r="E7" s="1795" t="s">
        <v>61</v>
      </c>
      <c r="F7" s="2315" t="s">
        <v>726</v>
      </c>
      <c r="G7" s="2316"/>
      <c r="H7" s="1795" t="s">
        <v>61</v>
      </c>
      <c r="I7" s="475"/>
      <c r="J7" s="1796"/>
      <c r="K7" s="1796" t="s">
        <v>293</v>
      </c>
      <c r="L7" s="1796"/>
      <c r="M7" s="1796"/>
      <c r="N7" s="1796"/>
      <c r="O7" s="1796"/>
    </row>
    <row r="8" spans="1:16" s="477" customFormat="1" ht="12" customHeight="1" x14ac:dyDescent="0.2">
      <c r="A8" s="475"/>
      <c r="B8" s="1737"/>
      <c r="C8" s="1802" t="s">
        <v>562</v>
      </c>
      <c r="D8" s="1803" t="s">
        <v>3</v>
      </c>
      <c r="E8" s="1804" t="s">
        <v>63</v>
      </c>
      <c r="F8" s="1802" t="s">
        <v>562</v>
      </c>
      <c r="G8" s="1803" t="s">
        <v>3</v>
      </c>
      <c r="H8" s="1804" t="s">
        <v>63</v>
      </c>
      <c r="I8" s="479"/>
      <c r="J8" s="1796"/>
      <c r="K8" s="1796"/>
      <c r="L8" s="1796"/>
      <c r="M8" s="1797"/>
      <c r="N8" s="1798" t="s">
        <v>625</v>
      </c>
      <c r="O8" s="1798" t="s">
        <v>416</v>
      </c>
      <c r="P8" s="480"/>
    </row>
    <row r="9" spans="1:16" s="477" customFormat="1" ht="12" customHeight="1" x14ac:dyDescent="0.2">
      <c r="A9" s="475"/>
      <c r="B9" s="1794" t="s">
        <v>306</v>
      </c>
      <c r="C9" s="1792">
        <v>3066484.7848421689</v>
      </c>
      <c r="D9" s="1793">
        <v>32921252.342177793</v>
      </c>
      <c r="E9" s="1101">
        <f>(C9-F9)/F9</f>
        <v>1.4454445074487748E-3</v>
      </c>
      <c r="F9" s="1792">
        <v>3062058.7488421695</v>
      </c>
      <c r="G9" s="1793">
        <v>32955628.04192299</v>
      </c>
      <c r="H9" s="1101">
        <f t="shared" ref="H9:H15" si="0">(F9-J9)/J9</f>
        <v>0.11048601317439634</v>
      </c>
      <c r="I9" s="494"/>
      <c r="J9" s="1796">
        <v>2757404.1568421703</v>
      </c>
      <c r="K9" s="1796">
        <v>29609723.742405992</v>
      </c>
      <c r="L9" s="1796"/>
      <c r="M9" s="1799" t="s">
        <v>306</v>
      </c>
      <c r="N9" s="1800">
        <v>3066.48478484217</v>
      </c>
      <c r="O9" s="1800">
        <v>3062.0587488421702</v>
      </c>
      <c r="P9" s="480"/>
    </row>
    <row r="10" spans="1:16" s="477" customFormat="1" ht="12" customHeight="1" x14ac:dyDescent="0.2">
      <c r="A10" s="475"/>
      <c r="B10" s="1445" t="s">
        <v>35</v>
      </c>
      <c r="C10" s="1786">
        <v>3055012.7028421685</v>
      </c>
      <c r="D10" s="1787">
        <v>32798638.373730794</v>
      </c>
      <c r="E10" s="1788">
        <f t="shared" ref="E10:E15" si="1">(C10-F10)/F10</f>
        <v>2.185391960201866E-2</v>
      </c>
      <c r="F10" s="1786">
        <v>2989676.5518421694</v>
      </c>
      <c r="G10" s="1787">
        <v>32179394.315529797</v>
      </c>
      <c r="H10" s="1788">
        <f t="shared" si="0"/>
        <v>0.14226119418768668</v>
      </c>
      <c r="I10" s="475"/>
      <c r="J10" s="1796">
        <v>2617331.8038421702</v>
      </c>
      <c r="K10" s="1796">
        <v>28113455.214405991</v>
      </c>
      <c r="L10" s="1796"/>
      <c r="M10" s="1797" t="s">
        <v>655</v>
      </c>
      <c r="N10" s="1800">
        <v>3055.0127028421684</v>
      </c>
      <c r="O10" s="1800">
        <v>2989.6765518421698</v>
      </c>
      <c r="P10" s="480"/>
    </row>
    <row r="11" spans="1:16" s="477" customFormat="1" ht="12" customHeight="1" x14ac:dyDescent="0.2">
      <c r="A11" s="475"/>
      <c r="B11" s="481" t="s">
        <v>36</v>
      </c>
      <c r="C11" s="1790">
        <v>2709182.0758421686</v>
      </c>
      <c r="D11" s="1791">
        <v>29105877.871513791</v>
      </c>
      <c r="E11" s="824">
        <f t="shared" si="1"/>
        <v>3.6630941234513957E-2</v>
      </c>
      <c r="F11" s="1790">
        <v>2613448.9798421697</v>
      </c>
      <c r="G11" s="1791">
        <v>28145024.078104809</v>
      </c>
      <c r="H11" s="824">
        <f t="shared" si="0"/>
        <v>0.14810501875862733</v>
      </c>
      <c r="I11" s="475"/>
      <c r="J11" s="1796">
        <v>2276315.2648421703</v>
      </c>
      <c r="K11" s="1796">
        <v>24467445.273405999</v>
      </c>
      <c r="L11" s="1796"/>
      <c r="M11" s="1797" t="s">
        <v>656</v>
      </c>
      <c r="N11" s="1800">
        <v>2709.1820758421686</v>
      </c>
      <c r="O11" s="1800">
        <v>2613.44897984217</v>
      </c>
      <c r="P11" s="480"/>
    </row>
    <row r="12" spans="1:16" s="477" customFormat="1" ht="12" customHeight="1" x14ac:dyDescent="0.2">
      <c r="A12" s="475"/>
      <c r="B12" s="483" t="s">
        <v>37</v>
      </c>
      <c r="C12" s="1789">
        <v>2247355.5728421691</v>
      </c>
      <c r="D12" s="1738">
        <v>24176464.464328788</v>
      </c>
      <c r="E12" s="825">
        <f t="shared" si="1"/>
        <v>0.21144593023788819</v>
      </c>
      <c r="F12" s="1789">
        <v>1855101.8388421696</v>
      </c>
      <c r="G12" s="1738">
        <v>20012817.552354805</v>
      </c>
      <c r="H12" s="825">
        <f t="shared" si="0"/>
        <v>-7.5058390732514094E-2</v>
      </c>
      <c r="I12" s="475"/>
      <c r="J12" s="1796">
        <v>2005642.1078421704</v>
      </c>
      <c r="K12" s="1796">
        <v>21575984.321405992</v>
      </c>
      <c r="L12" s="1796"/>
      <c r="M12" s="1797" t="s">
        <v>657</v>
      </c>
      <c r="N12" s="1800">
        <v>2247.3555728421693</v>
      </c>
      <c r="O12" s="1800">
        <v>1855.1018388421701</v>
      </c>
      <c r="P12" s="480"/>
    </row>
    <row r="13" spans="1:16" s="477" customFormat="1" ht="12" customHeight="1" x14ac:dyDescent="0.2">
      <c r="A13" s="475"/>
      <c r="B13" s="1445" t="s">
        <v>26</v>
      </c>
      <c r="C13" s="1786">
        <v>1491922.783842169</v>
      </c>
      <c r="D13" s="1787">
        <v>16106784.40597379</v>
      </c>
      <c r="E13" s="1788">
        <f t="shared" si="1"/>
        <v>0.52416970190862833</v>
      </c>
      <c r="F13" s="1786">
        <v>978842.9608421697</v>
      </c>
      <c r="G13" s="1787">
        <v>10630379.079354806</v>
      </c>
      <c r="H13" s="1788">
        <f t="shared" si="0"/>
        <v>-0.27481266698329776</v>
      </c>
      <c r="I13" s="475"/>
      <c r="J13" s="1796">
        <v>1349779.4518421702</v>
      </c>
      <c r="K13" s="1796">
        <v>14568779.671405988</v>
      </c>
      <c r="L13" s="1801"/>
      <c r="M13" s="1797" t="s">
        <v>658</v>
      </c>
      <c r="N13" s="1800">
        <v>1491.92278384217</v>
      </c>
      <c r="O13" s="1800">
        <v>978.84296084216999</v>
      </c>
      <c r="P13" s="480"/>
    </row>
    <row r="14" spans="1:16" s="477" customFormat="1" ht="12" customHeight="1" x14ac:dyDescent="0.2">
      <c r="A14" s="475"/>
      <c r="B14" s="481" t="s">
        <v>27</v>
      </c>
      <c r="C14" s="1790">
        <v>681293.15784216905</v>
      </c>
      <c r="D14" s="1791">
        <v>7436110.0011537895</v>
      </c>
      <c r="E14" s="824">
        <f t="shared" si="1"/>
        <v>0.22085350845051716</v>
      </c>
      <c r="F14" s="1790">
        <v>558046.60684216954</v>
      </c>
      <c r="G14" s="1791">
        <v>6133335.2530908044</v>
      </c>
      <c r="H14" s="824">
        <f t="shared" si="0"/>
        <v>-0.46667325312270946</v>
      </c>
      <c r="I14" s="475"/>
      <c r="J14" s="1796">
        <v>1046350.30984217</v>
      </c>
      <c r="K14" s="1796">
        <v>11330257.828405989</v>
      </c>
      <c r="L14" s="1801"/>
      <c r="M14" s="1797" t="s">
        <v>659</v>
      </c>
      <c r="N14" s="1800">
        <v>681.29315784216897</v>
      </c>
      <c r="O14" s="1800">
        <v>558.04660684217004</v>
      </c>
      <c r="P14" s="480"/>
    </row>
    <row r="15" spans="1:16" s="477" customFormat="1" ht="12" customHeight="1" x14ac:dyDescent="0.2">
      <c r="A15" s="475"/>
      <c r="B15" s="483" t="s">
        <v>28</v>
      </c>
      <c r="C15" s="1789">
        <v>191329.58484216908</v>
      </c>
      <c r="D15" s="1738">
        <v>2202488.0388167896</v>
      </c>
      <c r="E15" s="825">
        <f t="shared" si="1"/>
        <v>-0.5658962998209861</v>
      </c>
      <c r="F15" s="1789">
        <v>440746.26584216947</v>
      </c>
      <c r="G15" s="1738">
        <v>4888238.3805578034</v>
      </c>
      <c r="H15" s="825">
        <f t="shared" si="0"/>
        <v>-0.35051340225633287</v>
      </c>
      <c r="I15" s="479"/>
      <c r="J15" s="1796">
        <v>678607.17584217002</v>
      </c>
      <c r="K15" s="1796">
        <v>7406228.8984059915</v>
      </c>
      <c r="L15" s="1801"/>
      <c r="M15" s="1797" t="s">
        <v>660</v>
      </c>
      <c r="N15" s="1800">
        <v>191.329584842169</v>
      </c>
      <c r="O15" s="1800">
        <v>456.38109984216902</v>
      </c>
      <c r="P15" s="480"/>
    </row>
    <row r="16" spans="1:16" s="477" customFormat="1" ht="12" customHeight="1" x14ac:dyDescent="0.2">
      <c r="A16" s="475"/>
      <c r="B16" s="475"/>
      <c r="C16" s="476"/>
      <c r="F16" s="1785"/>
      <c r="G16" s="475"/>
      <c r="H16" s="475"/>
      <c r="I16" s="476"/>
      <c r="J16" s="1796"/>
      <c r="K16" s="1796"/>
      <c r="L16" s="1801"/>
      <c r="M16" s="1796"/>
      <c r="N16" s="1796"/>
      <c r="O16" s="1796"/>
      <c r="P16" s="480"/>
    </row>
    <row r="17" spans="1:16" s="477" customFormat="1" ht="12" customHeight="1" x14ac:dyDescent="0.2">
      <c r="A17" s="475"/>
      <c r="B17" s="475"/>
      <c r="F17" s="487"/>
      <c r="G17" s="487"/>
      <c r="H17" s="487"/>
      <c r="I17" s="475"/>
      <c r="L17" s="480"/>
      <c r="P17" s="480"/>
    </row>
    <row r="18" spans="1:16" s="477" customFormat="1" ht="12" customHeight="1" x14ac:dyDescent="0.2">
      <c r="A18" s="475"/>
      <c r="B18" s="487"/>
      <c r="F18" s="519"/>
      <c r="G18" s="519"/>
      <c r="H18" s="519"/>
      <c r="I18" s="475"/>
      <c r="L18" s="480"/>
      <c r="P18" s="480"/>
    </row>
    <row r="19" spans="1:16" s="477" customFormat="1" ht="12" customHeight="1" x14ac:dyDescent="0.2">
      <c r="A19" s="475"/>
      <c r="B19" s="487"/>
      <c r="F19" s="519"/>
      <c r="G19" s="519"/>
      <c r="H19" s="519"/>
      <c r="I19" s="475"/>
      <c r="L19" s="480"/>
      <c r="P19" s="480"/>
    </row>
    <row r="20" spans="1:16" s="477" customFormat="1" ht="12" customHeight="1" x14ac:dyDescent="0.2">
      <c r="A20" s="475"/>
      <c r="B20" s="487"/>
      <c r="C20" s="520"/>
      <c r="D20" s="520"/>
      <c r="E20" s="520"/>
      <c r="F20" s="520"/>
      <c r="G20" s="520"/>
      <c r="H20" s="520"/>
      <c r="I20" s="475"/>
      <c r="L20" s="480"/>
      <c r="P20" s="480"/>
    </row>
    <row r="21" spans="1:16" s="477" customFormat="1" ht="12" customHeight="1" x14ac:dyDescent="0.2">
      <c r="A21" s="475"/>
      <c r="B21" s="475"/>
      <c r="C21" s="475"/>
      <c r="D21" s="475"/>
      <c r="E21" s="475"/>
      <c r="F21" s="475"/>
      <c r="G21" s="475"/>
      <c r="H21" s="475"/>
      <c r="I21" s="475"/>
      <c r="L21" s="480"/>
      <c r="P21" s="480"/>
    </row>
    <row r="22" spans="1:16" s="477" customFormat="1" ht="5.0999999999999996" customHeight="1" x14ac:dyDescent="0.2">
      <c r="A22" s="475"/>
      <c r="B22" s="475"/>
      <c r="C22" s="475"/>
      <c r="D22" s="475"/>
      <c r="E22" s="475"/>
      <c r="F22" s="475"/>
      <c r="G22" s="475"/>
      <c r="H22" s="475"/>
      <c r="I22" s="475"/>
      <c r="L22" s="480"/>
      <c r="P22" s="480"/>
    </row>
    <row r="23" spans="1:16" s="477" customFormat="1" ht="20.100000000000001" customHeight="1" x14ac:dyDescent="0.2">
      <c r="A23" s="475"/>
      <c r="B23" s="475"/>
      <c r="C23" s="475"/>
      <c r="D23" s="475"/>
      <c r="E23" s="475"/>
      <c r="F23" s="475"/>
      <c r="G23" s="475"/>
      <c r="H23" s="475"/>
      <c r="I23" s="475"/>
      <c r="L23" s="480"/>
      <c r="P23" s="480"/>
    </row>
    <row r="24" spans="1:16" s="477" customFormat="1" ht="12" customHeight="1" x14ac:dyDescent="0.25">
      <c r="A24" s="474"/>
      <c r="L24" s="480"/>
      <c r="P24" s="480"/>
    </row>
    <row r="25" spans="1:16" s="477" customFormat="1" ht="12" customHeight="1" x14ac:dyDescent="0.2">
      <c r="A25" s="475"/>
      <c r="L25" s="480"/>
      <c r="P25" s="480"/>
    </row>
    <row r="26" spans="1:16" s="477" customFormat="1" ht="12" customHeight="1" x14ac:dyDescent="0.2">
      <c r="A26" s="475"/>
      <c r="B26" s="475"/>
      <c r="C26" s="475"/>
      <c r="D26" s="475"/>
      <c r="E26" s="475"/>
      <c r="F26" s="475"/>
      <c r="G26" s="475"/>
      <c r="H26" s="475"/>
      <c r="I26" s="475"/>
      <c r="L26" s="480"/>
      <c r="P26" s="480"/>
    </row>
    <row r="27" spans="1:16" s="477" customFormat="1" ht="12" customHeight="1" x14ac:dyDescent="0.2">
      <c r="A27" s="475"/>
      <c r="B27" s="475"/>
      <c r="C27" s="475"/>
      <c r="D27" s="475"/>
      <c r="E27" s="475"/>
      <c r="F27" s="475"/>
      <c r="G27" s="475"/>
      <c r="H27" s="475"/>
      <c r="I27" s="475"/>
      <c r="L27" s="480"/>
      <c r="P27" s="480"/>
    </row>
    <row r="28" spans="1:16" s="477" customFormat="1" ht="12" customHeight="1" x14ac:dyDescent="0.2">
      <c r="A28" s="475"/>
      <c r="L28" s="480"/>
      <c r="P28" s="480"/>
    </row>
    <row r="29" spans="1:16" s="477" customFormat="1" ht="12" customHeight="1" x14ac:dyDescent="0.2">
      <c r="A29" s="475"/>
      <c r="L29" s="480"/>
      <c r="P29" s="480"/>
    </row>
    <row r="30" spans="1:16" s="477" customFormat="1" ht="12" customHeight="1" x14ac:dyDescent="0.2">
      <c r="A30" s="475"/>
      <c r="C30" s="1581"/>
      <c r="D30" s="1581"/>
      <c r="E30" s="1581"/>
      <c r="F30" s="1581"/>
      <c r="G30" s="1581"/>
      <c r="H30" s="1581"/>
      <c r="I30" s="1581"/>
      <c r="L30" s="480"/>
      <c r="P30" s="480"/>
    </row>
    <row r="31" spans="1:16" s="477" customFormat="1" ht="12" customHeight="1" x14ac:dyDescent="0.2">
      <c r="A31" s="475"/>
      <c r="B31" s="1581"/>
      <c r="C31" s="1581"/>
      <c r="D31" s="1581"/>
      <c r="E31" s="1581"/>
      <c r="F31" s="1581"/>
      <c r="G31" s="1581"/>
      <c r="H31" s="1581"/>
      <c r="I31" s="1581"/>
      <c r="L31" s="480"/>
      <c r="P31" s="480"/>
    </row>
    <row r="32" spans="1:16" s="477" customFormat="1" ht="12" customHeight="1" x14ac:dyDescent="0.2">
      <c r="A32" s="475"/>
      <c r="B32" s="2314" t="s">
        <v>663</v>
      </c>
      <c r="C32" s="2314"/>
      <c r="D32" s="2314"/>
      <c r="E32" s="2314"/>
      <c r="F32" s="2314"/>
      <c r="G32" s="2314"/>
      <c r="H32" s="2314"/>
      <c r="I32" s="475"/>
      <c r="L32" s="480"/>
      <c r="P32" s="480"/>
    </row>
    <row r="33" spans="1:9" ht="12" customHeight="1" x14ac:dyDescent="0.25">
      <c r="A33" s="475"/>
      <c r="B33" s="487"/>
      <c r="F33" s="518"/>
      <c r="G33" s="518"/>
      <c r="H33" s="518"/>
      <c r="I33" s="475"/>
    </row>
    <row r="34" spans="1:9" ht="12" customHeight="1" x14ac:dyDescent="0.25">
      <c r="A34" s="475"/>
      <c r="B34" s="487"/>
      <c r="C34" s="475"/>
      <c r="D34" s="518">
        <f>N9</f>
        <v>3066.48478484217</v>
      </c>
      <c r="E34" s="475"/>
      <c r="F34" s="518"/>
      <c r="G34" s="518"/>
      <c r="H34" s="518"/>
      <c r="I34" s="475"/>
    </row>
    <row r="35" spans="1:9" ht="12" customHeight="1" x14ac:dyDescent="0.25">
      <c r="A35" s="475"/>
      <c r="B35" s="487"/>
      <c r="C35" s="487"/>
      <c r="D35" s="475" t="s">
        <v>664</v>
      </c>
      <c r="E35" s="487" t="s">
        <v>209</v>
      </c>
      <c r="F35" s="518"/>
      <c r="G35" s="518"/>
      <c r="H35" s="518"/>
      <c r="I35" s="475"/>
    </row>
    <row r="36" spans="1:9" ht="12" customHeight="1" x14ac:dyDescent="0.25">
      <c r="A36" s="475"/>
      <c r="B36" s="475"/>
      <c r="C36" s="1676" t="s">
        <v>655</v>
      </c>
      <c r="D36" s="518">
        <f t="shared" ref="D36:D41" si="2">N10</f>
        <v>3055.0127028421684</v>
      </c>
      <c r="E36" s="518">
        <f t="shared" ref="E36:E41" si="3">$D$34-D36</f>
        <v>11.472082000001592</v>
      </c>
      <c r="F36" s="475"/>
      <c r="G36" s="475"/>
      <c r="H36" s="475"/>
      <c r="I36" s="475"/>
    </row>
    <row r="37" spans="1:9" ht="12" customHeight="1" x14ac:dyDescent="0.25">
      <c r="A37" s="475"/>
      <c r="B37" s="475"/>
      <c r="C37" s="1676" t="s">
        <v>656</v>
      </c>
      <c r="D37" s="518">
        <f t="shared" si="2"/>
        <v>2709.1820758421686</v>
      </c>
      <c r="E37" s="518">
        <f t="shared" si="3"/>
        <v>357.30270900000141</v>
      </c>
      <c r="F37" s="487"/>
      <c r="G37" s="487"/>
      <c r="H37" s="487"/>
      <c r="I37" s="475"/>
    </row>
    <row r="38" spans="1:9" ht="12" customHeight="1" x14ac:dyDescent="0.25">
      <c r="A38" s="475"/>
      <c r="B38" s="487"/>
      <c r="C38" s="1676" t="s">
        <v>657</v>
      </c>
      <c r="D38" s="518">
        <f t="shared" si="2"/>
        <v>2247.3555728421693</v>
      </c>
      <c r="E38" s="518">
        <f t="shared" si="3"/>
        <v>819.12921200000073</v>
      </c>
      <c r="F38" s="519"/>
      <c r="G38" s="519"/>
      <c r="H38" s="519"/>
      <c r="I38" s="475"/>
    </row>
    <row r="39" spans="1:9" ht="12" customHeight="1" x14ac:dyDescent="0.25">
      <c r="A39" s="475"/>
      <c r="B39" s="487"/>
      <c r="C39" s="1676" t="s">
        <v>658</v>
      </c>
      <c r="D39" s="518">
        <f t="shared" si="2"/>
        <v>1491.92278384217</v>
      </c>
      <c r="E39" s="518">
        <f t="shared" si="3"/>
        <v>1574.562001</v>
      </c>
      <c r="F39" s="519"/>
      <c r="G39" s="519"/>
      <c r="H39" s="519"/>
      <c r="I39" s="475"/>
    </row>
    <row r="40" spans="1:9" ht="12" customHeight="1" x14ac:dyDescent="0.25">
      <c r="A40" s="475"/>
      <c r="B40" s="487"/>
      <c r="C40" s="1676" t="s">
        <v>659</v>
      </c>
      <c r="D40" s="518">
        <f t="shared" si="2"/>
        <v>681.29315784216897</v>
      </c>
      <c r="E40" s="518">
        <f t="shared" si="3"/>
        <v>2385.1916270000011</v>
      </c>
      <c r="F40" s="520"/>
      <c r="G40" s="520"/>
      <c r="H40" s="520"/>
      <c r="I40" s="475"/>
    </row>
    <row r="41" spans="1:9" ht="12" customHeight="1" x14ac:dyDescent="0.25">
      <c r="A41" s="475"/>
      <c r="B41" s="475"/>
      <c r="C41" s="1676" t="s">
        <v>660</v>
      </c>
      <c r="D41" s="518">
        <f t="shared" si="2"/>
        <v>191.329584842169</v>
      </c>
      <c r="E41" s="518">
        <f t="shared" si="3"/>
        <v>2875.1552000000011</v>
      </c>
      <c r="F41" s="475"/>
      <c r="G41" s="475"/>
      <c r="H41" s="475"/>
      <c r="I41" s="475"/>
    </row>
    <row r="42" spans="1:9" ht="5.0999999999999996" customHeight="1" x14ac:dyDescent="0.25">
      <c r="A42" s="475"/>
      <c r="B42" s="475"/>
      <c r="C42" s="475"/>
      <c r="D42" s="475"/>
      <c r="E42" s="475"/>
      <c r="F42" s="475"/>
      <c r="G42" s="475"/>
      <c r="H42" s="475"/>
      <c r="I42" s="475"/>
    </row>
    <row r="43" spans="1:9" ht="20.100000000000001" customHeight="1" x14ac:dyDescent="0.25">
      <c r="A43" s="475"/>
      <c r="B43" s="475"/>
      <c r="C43" s="475"/>
      <c r="D43" s="475"/>
      <c r="E43" s="475"/>
      <c r="F43" s="475"/>
      <c r="G43" s="475"/>
      <c r="H43" s="475"/>
      <c r="I43" s="475"/>
    </row>
    <row r="44" spans="1:9" ht="12" customHeight="1" x14ac:dyDescent="0.25">
      <c r="A44" s="474"/>
      <c r="C44" s="1581"/>
      <c r="D44" s="1581"/>
      <c r="E44" s="1581"/>
      <c r="F44" s="1581"/>
      <c r="G44" s="1581"/>
      <c r="H44" s="1581"/>
      <c r="I44" s="1581"/>
    </row>
    <row r="45" spans="1:9" ht="12" customHeight="1" x14ac:dyDescent="0.25">
      <c r="A45" s="475"/>
      <c r="B45" s="1581"/>
      <c r="C45" s="1581"/>
      <c r="D45" s="1581"/>
      <c r="E45" s="1581"/>
      <c r="F45" s="1581"/>
      <c r="G45" s="1581"/>
      <c r="H45" s="1581"/>
      <c r="I45" s="1581"/>
    </row>
    <row r="46" spans="1:9" ht="12" customHeight="1" x14ac:dyDescent="0.25">
      <c r="A46" s="475"/>
      <c r="B46" s="2314" t="s">
        <v>418</v>
      </c>
      <c r="C46" s="2314"/>
      <c r="D46" s="2314"/>
      <c r="E46" s="2314"/>
      <c r="F46" s="2314"/>
      <c r="G46" s="2314"/>
      <c r="H46" s="2314"/>
      <c r="I46" s="475"/>
    </row>
    <row r="47" spans="1:9" ht="12" customHeight="1" x14ac:dyDescent="0.25">
      <c r="A47" s="475"/>
      <c r="B47" s="475"/>
      <c r="C47" s="475"/>
      <c r="D47" s="475"/>
      <c r="E47" s="475"/>
      <c r="F47" s="475"/>
      <c r="G47" s="475"/>
      <c r="H47" s="475"/>
      <c r="I47" s="475"/>
    </row>
    <row r="48" spans="1:9" ht="12" customHeight="1" x14ac:dyDescent="0.25">
      <c r="A48" s="475"/>
      <c r="B48" s="475"/>
      <c r="C48" s="475"/>
      <c r="D48" s="475"/>
      <c r="E48" s="475"/>
      <c r="F48" s="475"/>
      <c r="G48" s="475"/>
      <c r="H48" s="475"/>
      <c r="I48" s="475"/>
    </row>
    <row r="49" spans="1:9" ht="12" customHeight="1" x14ac:dyDescent="0.25">
      <c r="A49" s="475"/>
      <c r="B49" s="475"/>
      <c r="C49" s="475"/>
      <c r="D49" s="475"/>
      <c r="E49" s="475"/>
      <c r="F49" s="475"/>
      <c r="G49" s="475"/>
      <c r="H49" s="475"/>
      <c r="I49" s="475"/>
    </row>
    <row r="50" spans="1:9" ht="12" customHeight="1" x14ac:dyDescent="0.25">
      <c r="A50" s="475"/>
      <c r="B50" s="475"/>
      <c r="C50" s="475"/>
      <c r="D50" s="518">
        <f>O9</f>
        <v>3062.0587488421702</v>
      </c>
      <c r="E50" s="475"/>
      <c r="F50" s="475"/>
      <c r="G50" s="475"/>
      <c r="H50" s="475"/>
      <c r="I50" s="475"/>
    </row>
    <row r="51" spans="1:9" ht="12" customHeight="1" x14ac:dyDescent="0.25">
      <c r="A51" s="475"/>
      <c r="B51" s="475"/>
      <c r="C51" s="487"/>
      <c r="D51" s="475" t="s">
        <v>664</v>
      </c>
      <c r="E51" s="487" t="s">
        <v>209</v>
      </c>
      <c r="F51" s="475"/>
      <c r="G51" s="475"/>
      <c r="H51" s="475"/>
      <c r="I51" s="475"/>
    </row>
    <row r="52" spans="1:9" ht="12" customHeight="1" x14ac:dyDescent="0.25">
      <c r="A52" s="475"/>
      <c r="B52" s="475"/>
      <c r="C52" s="1676" t="s">
        <v>655</v>
      </c>
      <c r="D52" s="518">
        <f t="shared" ref="D52:D57" si="4">O10</f>
        <v>2989.6765518421698</v>
      </c>
      <c r="E52" s="518">
        <f>$D$50-D52</f>
        <v>72.38219700000036</v>
      </c>
      <c r="F52" s="487"/>
      <c r="G52" s="487"/>
      <c r="H52" s="487"/>
      <c r="I52" s="475"/>
    </row>
    <row r="53" spans="1:9" ht="12" customHeight="1" x14ac:dyDescent="0.25">
      <c r="A53" s="475"/>
      <c r="B53" s="487"/>
      <c r="C53" s="1676" t="s">
        <v>656</v>
      </c>
      <c r="D53" s="518">
        <f t="shared" si="4"/>
        <v>2613.44897984217</v>
      </c>
      <c r="E53" s="518">
        <f t="shared" ref="E53:E57" si="5">$D$50-D53</f>
        <v>448.60976900000014</v>
      </c>
      <c r="F53" s="521"/>
      <c r="G53" s="521"/>
      <c r="H53" s="521"/>
      <c r="I53" s="475"/>
    </row>
    <row r="54" spans="1:9" ht="12" customHeight="1" x14ac:dyDescent="0.25">
      <c r="A54" s="475"/>
      <c r="B54" s="487"/>
      <c r="C54" s="1676" t="s">
        <v>657</v>
      </c>
      <c r="D54" s="518">
        <f t="shared" si="4"/>
        <v>1855.1018388421701</v>
      </c>
      <c r="E54" s="518">
        <f t="shared" si="5"/>
        <v>1206.9569100000001</v>
      </c>
      <c r="F54" s="521"/>
      <c r="G54" s="521"/>
      <c r="H54" s="521"/>
      <c r="I54" s="475"/>
    </row>
    <row r="55" spans="1:9" ht="12" customHeight="1" x14ac:dyDescent="0.25">
      <c r="A55" s="475"/>
      <c r="B55" s="487"/>
      <c r="C55" s="1676" t="s">
        <v>658</v>
      </c>
      <c r="D55" s="518">
        <f t="shared" si="4"/>
        <v>978.84296084216999</v>
      </c>
      <c r="E55" s="518">
        <f t="shared" si="5"/>
        <v>2083.2157880000004</v>
      </c>
      <c r="F55" s="518"/>
      <c r="G55" s="518"/>
      <c r="H55" s="518"/>
      <c r="I55" s="475"/>
    </row>
    <row r="56" spans="1:9" ht="12" customHeight="1" x14ac:dyDescent="0.25">
      <c r="A56" s="475"/>
      <c r="B56" s="475"/>
      <c r="C56" s="1676" t="s">
        <v>659</v>
      </c>
      <c r="D56" s="518">
        <f t="shared" si="4"/>
        <v>558.04660684217004</v>
      </c>
      <c r="E56" s="518">
        <f t="shared" si="5"/>
        <v>2504.012142</v>
      </c>
      <c r="F56" s="475"/>
      <c r="G56" s="475"/>
      <c r="H56" s="475"/>
      <c r="I56" s="475"/>
    </row>
    <row r="57" spans="1:9" ht="12" customHeight="1" x14ac:dyDescent="0.25">
      <c r="A57" s="475"/>
      <c r="B57" s="475"/>
      <c r="C57" s="1676" t="s">
        <v>660</v>
      </c>
      <c r="D57" s="518">
        <f t="shared" si="4"/>
        <v>456.38109984216902</v>
      </c>
      <c r="E57" s="518">
        <f t="shared" si="5"/>
        <v>2605.6776490000011</v>
      </c>
      <c r="F57" s="487"/>
      <c r="G57" s="487"/>
      <c r="H57" s="487"/>
      <c r="I57" s="475"/>
    </row>
    <row r="58" spans="1:9" ht="12" customHeight="1" x14ac:dyDescent="0.25">
      <c r="A58" s="475"/>
      <c r="B58" s="487"/>
      <c r="C58" s="519"/>
      <c r="D58" s="519"/>
      <c r="E58" s="519"/>
      <c r="F58" s="519"/>
      <c r="G58" s="519"/>
      <c r="H58" s="519"/>
      <c r="I58" s="475"/>
    </row>
    <row r="59" spans="1:9" ht="12" customHeight="1" x14ac:dyDescent="0.25">
      <c r="A59" s="475"/>
      <c r="B59" s="487"/>
      <c r="C59" s="519"/>
      <c r="D59" s="519"/>
      <c r="E59" s="519"/>
      <c r="F59" s="519"/>
      <c r="G59" s="519"/>
      <c r="H59" s="519"/>
      <c r="I59" s="475"/>
    </row>
    <row r="60" spans="1:9" ht="12" customHeight="1" x14ac:dyDescent="0.25">
      <c r="A60" s="475"/>
      <c r="B60" s="487"/>
      <c r="C60" s="520"/>
      <c r="D60" s="520"/>
      <c r="E60" s="520"/>
      <c r="F60" s="520"/>
      <c r="G60" s="520"/>
      <c r="H60" s="520"/>
      <c r="I60" s="475"/>
    </row>
    <row r="61" spans="1:9" ht="12" customHeight="1" x14ac:dyDescent="0.25">
      <c r="A61" s="475"/>
      <c r="B61" s="475"/>
      <c r="C61" s="475"/>
      <c r="D61" s="475"/>
      <c r="E61" s="475"/>
      <c r="F61" s="475"/>
      <c r="G61" s="475"/>
      <c r="H61" s="475"/>
      <c r="I61" s="475"/>
    </row>
    <row r="62" spans="1:9" ht="5.0999999999999996" customHeight="1" x14ac:dyDescent="0.25">
      <c r="A62" s="475"/>
      <c r="B62" s="475"/>
      <c r="C62" s="475"/>
      <c r="D62" s="475"/>
      <c r="E62" s="475"/>
      <c r="F62" s="475"/>
      <c r="G62" s="475"/>
      <c r="H62" s="475"/>
      <c r="I62" s="475"/>
    </row>
    <row r="63" spans="1:9" ht="15" customHeight="1" x14ac:dyDescent="0.25">
      <c r="A63" s="474"/>
      <c r="B63" s="474"/>
      <c r="C63" s="474"/>
      <c r="D63" s="474"/>
      <c r="E63" s="474"/>
      <c r="F63" s="474"/>
      <c r="G63" s="474"/>
      <c r="H63" s="474"/>
      <c r="I63" s="474"/>
    </row>
    <row r="64" spans="1: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</sheetData>
  <mergeCells count="9">
    <mergeCell ref="B46:H46"/>
    <mergeCell ref="H2:I2"/>
    <mergeCell ref="C7:D7"/>
    <mergeCell ref="C6:E6"/>
    <mergeCell ref="F6:H6"/>
    <mergeCell ref="F7:G7"/>
    <mergeCell ref="B4:I5"/>
    <mergeCell ref="A2:G2"/>
    <mergeCell ref="B32:H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&amp;C44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view="pageBreakPreview" zoomScaleNormal="100" zoomScaleSheetLayoutView="100" workbookViewId="0">
      <selection activeCell="A6" sqref="A6"/>
    </sheetView>
  </sheetViews>
  <sheetFormatPr defaultRowHeight="12.75" x14ac:dyDescent="0.25"/>
  <cols>
    <col min="1" max="1" width="9.28515625" style="14" customWidth="1"/>
    <col min="2" max="19" width="7.42578125" style="14" customWidth="1"/>
    <col min="20" max="20" width="1.7109375" style="14" customWidth="1"/>
    <col min="21" max="21" width="9.28515625" style="14" bestFit="1" customWidth="1"/>
    <col min="22" max="22" width="11.42578125" style="14" bestFit="1" customWidth="1"/>
    <col min="23" max="261" width="9.140625" style="14"/>
    <col min="262" max="274" width="10.7109375" style="14" customWidth="1"/>
    <col min="275" max="517" width="9.140625" style="14"/>
    <col min="518" max="530" width="10.7109375" style="14" customWidth="1"/>
    <col min="531" max="773" width="9.140625" style="14"/>
    <col min="774" max="786" width="10.7109375" style="14" customWidth="1"/>
    <col min="787" max="1029" width="9.140625" style="14"/>
    <col min="1030" max="1042" width="10.7109375" style="14" customWidth="1"/>
    <col min="1043" max="1285" width="9.140625" style="14"/>
    <col min="1286" max="1298" width="10.7109375" style="14" customWidth="1"/>
    <col min="1299" max="1541" width="9.140625" style="14"/>
    <col min="1542" max="1554" width="10.7109375" style="14" customWidth="1"/>
    <col min="1555" max="1797" width="9.140625" style="14"/>
    <col min="1798" max="1810" width="10.7109375" style="14" customWidth="1"/>
    <col min="1811" max="2053" width="9.140625" style="14"/>
    <col min="2054" max="2066" width="10.7109375" style="14" customWidth="1"/>
    <col min="2067" max="2309" width="9.140625" style="14"/>
    <col min="2310" max="2322" width="10.7109375" style="14" customWidth="1"/>
    <col min="2323" max="2565" width="9.140625" style="14"/>
    <col min="2566" max="2578" width="10.7109375" style="14" customWidth="1"/>
    <col min="2579" max="2821" width="9.140625" style="14"/>
    <col min="2822" max="2834" width="10.7109375" style="14" customWidth="1"/>
    <col min="2835" max="3077" width="9.140625" style="14"/>
    <col min="3078" max="3090" width="10.7109375" style="14" customWidth="1"/>
    <col min="3091" max="3333" width="9.140625" style="14"/>
    <col min="3334" max="3346" width="10.7109375" style="14" customWidth="1"/>
    <col min="3347" max="3589" width="9.140625" style="14"/>
    <col min="3590" max="3602" width="10.7109375" style="14" customWidth="1"/>
    <col min="3603" max="3845" width="9.140625" style="14"/>
    <col min="3846" max="3858" width="10.7109375" style="14" customWidth="1"/>
    <col min="3859" max="4101" width="9.140625" style="14"/>
    <col min="4102" max="4114" width="10.7109375" style="14" customWidth="1"/>
    <col min="4115" max="4357" width="9.140625" style="14"/>
    <col min="4358" max="4370" width="10.7109375" style="14" customWidth="1"/>
    <col min="4371" max="4613" width="9.140625" style="14"/>
    <col min="4614" max="4626" width="10.7109375" style="14" customWidth="1"/>
    <col min="4627" max="4869" width="9.140625" style="14"/>
    <col min="4870" max="4882" width="10.7109375" style="14" customWidth="1"/>
    <col min="4883" max="5125" width="9.140625" style="14"/>
    <col min="5126" max="5138" width="10.7109375" style="14" customWidth="1"/>
    <col min="5139" max="5381" width="9.140625" style="14"/>
    <col min="5382" max="5394" width="10.7109375" style="14" customWidth="1"/>
    <col min="5395" max="5637" width="9.140625" style="14"/>
    <col min="5638" max="5650" width="10.7109375" style="14" customWidth="1"/>
    <col min="5651" max="5893" width="9.140625" style="14"/>
    <col min="5894" max="5906" width="10.7109375" style="14" customWidth="1"/>
    <col min="5907" max="6149" width="9.140625" style="14"/>
    <col min="6150" max="6162" width="10.7109375" style="14" customWidth="1"/>
    <col min="6163" max="6405" width="9.140625" style="14"/>
    <col min="6406" max="6418" width="10.7109375" style="14" customWidth="1"/>
    <col min="6419" max="6661" width="9.140625" style="14"/>
    <col min="6662" max="6674" width="10.7109375" style="14" customWidth="1"/>
    <col min="6675" max="6917" width="9.140625" style="14"/>
    <col min="6918" max="6930" width="10.7109375" style="14" customWidth="1"/>
    <col min="6931" max="7173" width="9.140625" style="14"/>
    <col min="7174" max="7186" width="10.7109375" style="14" customWidth="1"/>
    <col min="7187" max="7429" width="9.140625" style="14"/>
    <col min="7430" max="7442" width="10.7109375" style="14" customWidth="1"/>
    <col min="7443" max="7685" width="9.140625" style="14"/>
    <col min="7686" max="7698" width="10.7109375" style="14" customWidth="1"/>
    <col min="7699" max="7941" width="9.140625" style="14"/>
    <col min="7942" max="7954" width="10.7109375" style="14" customWidth="1"/>
    <col min="7955" max="8197" width="9.140625" style="14"/>
    <col min="8198" max="8210" width="10.7109375" style="14" customWidth="1"/>
    <col min="8211" max="8453" width="9.140625" style="14"/>
    <col min="8454" max="8466" width="10.7109375" style="14" customWidth="1"/>
    <col min="8467" max="8709" width="9.140625" style="14"/>
    <col min="8710" max="8722" width="10.7109375" style="14" customWidth="1"/>
    <col min="8723" max="8965" width="9.140625" style="14"/>
    <col min="8966" max="8978" width="10.7109375" style="14" customWidth="1"/>
    <col min="8979" max="9221" width="9.140625" style="14"/>
    <col min="9222" max="9234" width="10.7109375" style="14" customWidth="1"/>
    <col min="9235" max="9477" width="9.140625" style="14"/>
    <col min="9478" max="9490" width="10.7109375" style="14" customWidth="1"/>
    <col min="9491" max="9733" width="9.140625" style="14"/>
    <col min="9734" max="9746" width="10.7109375" style="14" customWidth="1"/>
    <col min="9747" max="9989" width="9.140625" style="14"/>
    <col min="9990" max="10002" width="10.7109375" style="14" customWidth="1"/>
    <col min="10003" max="10245" width="9.140625" style="14"/>
    <col min="10246" max="10258" width="10.7109375" style="14" customWidth="1"/>
    <col min="10259" max="10501" width="9.140625" style="14"/>
    <col min="10502" max="10514" width="10.7109375" style="14" customWidth="1"/>
    <col min="10515" max="10757" width="9.140625" style="14"/>
    <col min="10758" max="10770" width="10.7109375" style="14" customWidth="1"/>
    <col min="10771" max="11013" width="9.140625" style="14"/>
    <col min="11014" max="11026" width="10.7109375" style="14" customWidth="1"/>
    <col min="11027" max="11269" width="9.140625" style="14"/>
    <col min="11270" max="11282" width="10.7109375" style="14" customWidth="1"/>
    <col min="11283" max="11525" width="9.140625" style="14"/>
    <col min="11526" max="11538" width="10.7109375" style="14" customWidth="1"/>
    <col min="11539" max="11781" width="9.140625" style="14"/>
    <col min="11782" max="11794" width="10.7109375" style="14" customWidth="1"/>
    <col min="11795" max="12037" width="9.140625" style="14"/>
    <col min="12038" max="12050" width="10.7109375" style="14" customWidth="1"/>
    <col min="12051" max="12293" width="9.140625" style="14"/>
    <col min="12294" max="12306" width="10.7109375" style="14" customWidth="1"/>
    <col min="12307" max="12549" width="9.140625" style="14"/>
    <col min="12550" max="12562" width="10.7109375" style="14" customWidth="1"/>
    <col min="12563" max="12805" width="9.140625" style="14"/>
    <col min="12806" max="12818" width="10.7109375" style="14" customWidth="1"/>
    <col min="12819" max="13061" width="9.140625" style="14"/>
    <col min="13062" max="13074" width="10.7109375" style="14" customWidth="1"/>
    <col min="13075" max="13317" width="9.140625" style="14"/>
    <col min="13318" max="13330" width="10.7109375" style="14" customWidth="1"/>
    <col min="13331" max="13573" width="9.140625" style="14"/>
    <col min="13574" max="13586" width="10.7109375" style="14" customWidth="1"/>
    <col min="13587" max="13829" width="9.140625" style="14"/>
    <col min="13830" max="13842" width="10.7109375" style="14" customWidth="1"/>
    <col min="13843" max="14085" width="9.140625" style="14"/>
    <col min="14086" max="14098" width="10.7109375" style="14" customWidth="1"/>
    <col min="14099" max="14341" width="9.140625" style="14"/>
    <col min="14342" max="14354" width="10.7109375" style="14" customWidth="1"/>
    <col min="14355" max="14597" width="9.140625" style="14"/>
    <col min="14598" max="14610" width="10.7109375" style="14" customWidth="1"/>
    <col min="14611" max="14853" width="9.140625" style="14"/>
    <col min="14854" max="14866" width="10.7109375" style="14" customWidth="1"/>
    <col min="14867" max="15109" width="9.140625" style="14"/>
    <col min="15110" max="15122" width="10.7109375" style="14" customWidth="1"/>
    <col min="15123" max="15365" width="9.140625" style="14"/>
    <col min="15366" max="15378" width="10.7109375" style="14" customWidth="1"/>
    <col min="15379" max="15621" width="9.140625" style="14"/>
    <col min="15622" max="15634" width="10.7109375" style="14" customWidth="1"/>
    <col min="15635" max="15877" width="9.140625" style="14"/>
    <col min="15878" max="15890" width="10.7109375" style="14" customWidth="1"/>
    <col min="15891" max="16133" width="9.140625" style="14"/>
    <col min="16134" max="16146" width="10.7109375" style="14" customWidth="1"/>
    <col min="16147" max="16384" width="9.140625" style="14"/>
  </cols>
  <sheetData>
    <row r="1" spans="1:24" x14ac:dyDescent="0.25">
      <c r="T1" s="15"/>
    </row>
    <row r="2" spans="1:24" ht="20.100000000000001" customHeight="1" thickBot="1" x14ac:dyDescent="0.3">
      <c r="A2" s="1911" t="s">
        <v>428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1911"/>
      <c r="P2" s="1911"/>
      <c r="Q2" s="1952" t="s">
        <v>421</v>
      </c>
      <c r="R2" s="1952"/>
      <c r="S2" s="1952"/>
      <c r="T2" s="1952"/>
    </row>
    <row r="3" spans="1:24" ht="12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</row>
    <row r="4" spans="1:24" ht="20.25" customHeight="1" x14ac:dyDescent="0.25">
      <c r="A4" s="539"/>
      <c r="B4" s="2322" t="s">
        <v>668</v>
      </c>
      <c r="C4" s="2322"/>
      <c r="D4" s="2322"/>
      <c r="E4" s="2322"/>
      <c r="F4" s="2322"/>
      <c r="G4" s="2322"/>
      <c r="H4" s="2322"/>
      <c r="I4" s="2322"/>
      <c r="J4" s="2322"/>
      <c r="K4" s="2322"/>
      <c r="L4" s="2322"/>
      <c r="M4" s="2322"/>
      <c r="N4" s="2322"/>
      <c r="O4" s="2322"/>
      <c r="P4" s="2322"/>
      <c r="Q4" s="2322"/>
      <c r="R4" s="2322"/>
      <c r="S4" s="2322"/>
    </row>
    <row r="5" spans="1:24" ht="50.1" customHeight="1" x14ac:dyDescent="0.25">
      <c r="A5" s="539"/>
      <c r="B5" s="1946" t="s">
        <v>551</v>
      </c>
      <c r="C5" s="1947"/>
      <c r="D5" s="1947"/>
      <c r="E5" s="1947"/>
      <c r="F5" s="1947"/>
      <c r="G5" s="1947"/>
      <c r="H5" s="1947"/>
      <c r="I5" s="1947"/>
      <c r="J5" s="1948"/>
      <c r="K5" s="1949" t="s">
        <v>62</v>
      </c>
      <c r="L5" s="1950"/>
      <c r="M5" s="1950"/>
      <c r="N5" s="1950"/>
      <c r="O5" s="1950"/>
      <c r="P5" s="1950"/>
      <c r="Q5" s="1950"/>
      <c r="R5" s="1950"/>
      <c r="S5" s="1951"/>
    </row>
    <row r="6" spans="1:24" ht="52.5" customHeight="1" x14ac:dyDescent="0.25">
      <c r="A6" s="537"/>
      <c r="B6" s="1940" t="s">
        <v>183</v>
      </c>
      <c r="C6" s="1941"/>
      <c r="D6" s="1941"/>
      <c r="E6" s="1941" t="s">
        <v>184</v>
      </c>
      <c r="F6" s="1941"/>
      <c r="G6" s="1941"/>
      <c r="H6" s="1942" t="s">
        <v>621</v>
      </c>
      <c r="I6" s="1942" t="s">
        <v>480</v>
      </c>
      <c r="J6" s="1943" t="s">
        <v>76</v>
      </c>
      <c r="K6" s="1940" t="s">
        <v>183</v>
      </c>
      <c r="L6" s="1941"/>
      <c r="M6" s="1941"/>
      <c r="N6" s="1941" t="s">
        <v>184</v>
      </c>
      <c r="O6" s="1941"/>
      <c r="P6" s="1941"/>
      <c r="Q6" s="1942" t="s">
        <v>621</v>
      </c>
      <c r="R6" s="1942" t="s">
        <v>480</v>
      </c>
      <c r="S6" s="1943" t="s">
        <v>76</v>
      </c>
    </row>
    <row r="7" spans="1:24" ht="28.5" customHeight="1" x14ac:dyDescent="0.25">
      <c r="A7" s="538" t="str">
        <f>'12'!A7</f>
        <v>období</v>
      </c>
      <c r="B7" s="1366" t="s">
        <v>172</v>
      </c>
      <c r="C7" s="1365" t="s">
        <v>173</v>
      </c>
      <c r="D7" s="540" t="s">
        <v>264</v>
      </c>
      <c r="E7" s="1364" t="s">
        <v>176</v>
      </c>
      <c r="F7" s="1365" t="s">
        <v>177</v>
      </c>
      <c r="G7" s="540" t="s">
        <v>267</v>
      </c>
      <c r="H7" s="1942"/>
      <c r="I7" s="1942"/>
      <c r="J7" s="1943"/>
      <c r="K7" s="1366" t="s">
        <v>172</v>
      </c>
      <c r="L7" s="1365" t="s">
        <v>173</v>
      </c>
      <c r="M7" s="540" t="s">
        <v>264</v>
      </c>
      <c r="N7" s="1364" t="s">
        <v>176</v>
      </c>
      <c r="O7" s="1365" t="s">
        <v>177</v>
      </c>
      <c r="P7" s="540" t="s">
        <v>267</v>
      </c>
      <c r="Q7" s="1942"/>
      <c r="R7" s="1942"/>
      <c r="S7" s="1943"/>
      <c r="T7" s="71"/>
    </row>
    <row r="8" spans="1:24" ht="14.1" customHeight="1" x14ac:dyDescent="0.25">
      <c r="A8" s="1529" t="str">
        <f>'42'!B7</f>
        <v xml:space="preserve"> říjen</v>
      </c>
      <c r="B8" s="24">
        <v>3554.923800851569</v>
      </c>
      <c r="C8" s="31">
        <v>2791.8996379020368</v>
      </c>
      <c r="D8" s="256">
        <v>763.02416294953218</v>
      </c>
      <c r="E8" s="26">
        <v>6.8701340000000002</v>
      </c>
      <c r="F8" s="228">
        <v>130.73356799999999</v>
      </c>
      <c r="G8" s="256">
        <v>-123.86343399999998</v>
      </c>
      <c r="H8" s="257">
        <v>11.995231</v>
      </c>
      <c r="I8" s="257">
        <v>6.1882365398283579</v>
      </c>
      <c r="J8" s="258">
        <v>657.34419648936068</v>
      </c>
      <c r="K8" s="24">
        <v>37883.531428083006</v>
      </c>
      <c r="L8" s="31">
        <v>29769.362651797997</v>
      </c>
      <c r="M8" s="256">
        <v>8114.1687762850088</v>
      </c>
      <c r="N8" s="26">
        <v>73.406027361999989</v>
      </c>
      <c r="O8" s="228">
        <v>1394.368285687</v>
      </c>
      <c r="P8" s="256">
        <v>-1320.962258325</v>
      </c>
      <c r="Q8" s="257">
        <v>129.55107245480002</v>
      </c>
      <c r="R8" s="257">
        <v>81.636966307516204</v>
      </c>
      <c r="S8" s="258">
        <v>7004.3945567223209</v>
      </c>
      <c r="T8" s="212"/>
      <c r="U8" s="212"/>
      <c r="V8" s="32"/>
      <c r="W8" s="32"/>
      <c r="X8" s="32"/>
    </row>
    <row r="9" spans="1:24" ht="14.1" customHeight="1" x14ac:dyDescent="0.25">
      <c r="A9" s="1529" t="str">
        <f>'42'!B8</f>
        <v xml:space="preserve"> listopad</v>
      </c>
      <c r="B9" s="33">
        <v>3380.5017288595254</v>
      </c>
      <c r="C9" s="37">
        <v>2786.8863302450295</v>
      </c>
      <c r="D9" s="259">
        <v>593.61539861449592</v>
      </c>
      <c r="E9" s="35">
        <v>345.38526899999999</v>
      </c>
      <c r="F9" s="37">
        <v>0.45164199999999999</v>
      </c>
      <c r="G9" s="259">
        <v>344.933627</v>
      </c>
      <c r="H9" s="260">
        <v>11.816737</v>
      </c>
      <c r="I9" s="260">
        <v>-3.3150554968869548</v>
      </c>
      <c r="J9" s="261">
        <v>947.05070711760902</v>
      </c>
      <c r="K9" s="33">
        <v>36020.708111761996</v>
      </c>
      <c r="L9" s="37">
        <v>29708.6008598921</v>
      </c>
      <c r="M9" s="259">
        <v>6312.1072518698966</v>
      </c>
      <c r="N9" s="35">
        <v>3687.6816315430001</v>
      </c>
      <c r="O9" s="37">
        <v>4.8240093259999997</v>
      </c>
      <c r="P9" s="259">
        <v>3682.857622217</v>
      </c>
      <c r="Q9" s="260">
        <v>128.1218612765</v>
      </c>
      <c r="R9" s="260">
        <v>-27.934899003174156</v>
      </c>
      <c r="S9" s="261">
        <v>10095.151836360219</v>
      </c>
      <c r="T9" s="38"/>
      <c r="U9" s="212"/>
      <c r="V9" s="32"/>
      <c r="W9" s="32"/>
      <c r="X9" s="32"/>
    </row>
    <row r="10" spans="1:24" ht="14.1" customHeight="1" x14ac:dyDescent="0.25">
      <c r="A10" s="1529" t="str">
        <f>'42'!B9</f>
        <v xml:space="preserve"> prosinec</v>
      </c>
      <c r="B10" s="40">
        <v>3275.371104527107</v>
      </c>
      <c r="C10" s="46">
        <v>2673.1553745065439</v>
      </c>
      <c r="D10" s="162">
        <v>602.21573002056311</v>
      </c>
      <c r="E10" s="42">
        <v>474.86680199999995</v>
      </c>
      <c r="F10" s="46">
        <v>13.509199000000001</v>
      </c>
      <c r="G10" s="162">
        <v>461.35760299999993</v>
      </c>
      <c r="H10" s="262">
        <v>12.691633000000003</v>
      </c>
      <c r="I10" s="262">
        <v>3.6599904865045101</v>
      </c>
      <c r="J10" s="263">
        <v>1079.9249565070675</v>
      </c>
      <c r="K10" s="40">
        <v>35006.440091841003</v>
      </c>
      <c r="L10" s="46">
        <v>28498.070103435199</v>
      </c>
      <c r="M10" s="162">
        <v>6508.3699884058042</v>
      </c>
      <c r="N10" s="42">
        <v>5068.5369831849994</v>
      </c>
      <c r="O10" s="46">
        <v>144.253342</v>
      </c>
      <c r="P10" s="162">
        <v>4924.2836411849994</v>
      </c>
      <c r="Q10" s="262">
        <v>136.68450199769998</v>
      </c>
      <c r="R10" s="262">
        <v>-57.560112168621274</v>
      </c>
      <c r="S10" s="263">
        <v>11511.778019419884</v>
      </c>
      <c r="T10" s="218"/>
      <c r="U10" s="212"/>
      <c r="V10" s="32"/>
      <c r="W10" s="32"/>
      <c r="X10" s="32"/>
    </row>
    <row r="11" spans="1:24" ht="14.1" customHeight="1" x14ac:dyDescent="0.25">
      <c r="A11" s="1529" t="str">
        <f>'42'!B10</f>
        <v xml:space="preserve"> leden</v>
      </c>
      <c r="B11" s="33">
        <v>3252.5338567389667</v>
      </c>
      <c r="C11" s="37">
        <v>2938.7559522974079</v>
      </c>
      <c r="D11" s="259">
        <v>313.7779044415588</v>
      </c>
      <c r="E11" s="35">
        <v>757.08624800000007</v>
      </c>
      <c r="F11" s="37">
        <v>2.4695589999999998</v>
      </c>
      <c r="G11" s="259">
        <v>754.61668900000006</v>
      </c>
      <c r="H11" s="260">
        <v>12.411091000000001</v>
      </c>
      <c r="I11" s="260">
        <v>2.6982506433874369</v>
      </c>
      <c r="J11" s="261">
        <v>1083.5039350849465</v>
      </c>
      <c r="K11" s="33">
        <v>34663.658938543995</v>
      </c>
      <c r="L11" s="37">
        <v>31340.669467437001</v>
      </c>
      <c r="M11" s="259">
        <v>3322.9894711069937</v>
      </c>
      <c r="N11" s="35">
        <v>8087.010608171001</v>
      </c>
      <c r="O11" s="37">
        <v>26.372937815999997</v>
      </c>
      <c r="P11" s="259">
        <v>8060.6376703550013</v>
      </c>
      <c r="Q11" s="260">
        <v>134.05722735009996</v>
      </c>
      <c r="R11" s="260">
        <v>34.794853422904389</v>
      </c>
      <c r="S11" s="261">
        <v>11552.479222235002</v>
      </c>
      <c r="T11" s="38"/>
      <c r="U11" s="212"/>
      <c r="V11" s="32"/>
      <c r="W11" s="32"/>
      <c r="X11" s="32"/>
    </row>
    <row r="12" spans="1:24" ht="14.1" customHeight="1" x14ac:dyDescent="0.25">
      <c r="A12" s="1529" t="str">
        <f>'42'!B11</f>
        <v xml:space="preserve"> únor</v>
      </c>
      <c r="B12" s="33">
        <v>3370.9470439699326</v>
      </c>
      <c r="C12" s="37">
        <v>3041.0196223542639</v>
      </c>
      <c r="D12" s="259">
        <v>329.92742161566866</v>
      </c>
      <c r="E12" s="35">
        <v>810.16432599999985</v>
      </c>
      <c r="F12" s="37">
        <v>0</v>
      </c>
      <c r="G12" s="259">
        <v>810.16432599999985</v>
      </c>
      <c r="H12" s="260">
        <v>10.582437000000001</v>
      </c>
      <c r="I12" s="260">
        <v>6.6598264074344184</v>
      </c>
      <c r="J12" s="261">
        <v>1157.3340110231029</v>
      </c>
      <c r="K12" s="33">
        <v>35921.193084927996</v>
      </c>
      <c r="L12" s="37">
        <v>32434.2645880862</v>
      </c>
      <c r="M12" s="259">
        <v>3486.928496841796</v>
      </c>
      <c r="N12" s="35">
        <v>8665.5328398199999</v>
      </c>
      <c r="O12" s="37">
        <v>0</v>
      </c>
      <c r="P12" s="259">
        <v>8665.5328398199999</v>
      </c>
      <c r="Q12" s="260">
        <v>113.8704287214</v>
      </c>
      <c r="R12" s="260">
        <v>78.94154116280005</v>
      </c>
      <c r="S12" s="261">
        <v>12345.273306546</v>
      </c>
      <c r="T12" s="38"/>
      <c r="U12" s="212"/>
      <c r="V12" s="32"/>
      <c r="W12" s="32"/>
      <c r="X12" s="32"/>
    </row>
    <row r="13" spans="1:24" ht="14.1" customHeight="1" x14ac:dyDescent="0.25">
      <c r="A13" s="1529" t="str">
        <f>'42'!B12</f>
        <v xml:space="preserve"> březen</v>
      </c>
      <c r="B13" s="33">
        <v>3229.3646466626797</v>
      </c>
      <c r="C13" s="37">
        <v>2628.122314537889</v>
      </c>
      <c r="D13" s="259">
        <v>601.24233212479066</v>
      </c>
      <c r="E13" s="35">
        <v>539.33476800000005</v>
      </c>
      <c r="F13" s="37">
        <v>49.496291000000006</v>
      </c>
      <c r="G13" s="259">
        <v>489.83847700000007</v>
      </c>
      <c r="H13" s="260">
        <v>10.829430999999998</v>
      </c>
      <c r="I13" s="260">
        <v>-4.8184187970969363</v>
      </c>
      <c r="J13" s="261">
        <v>1097.0918213276941</v>
      </c>
      <c r="K13" s="33">
        <v>34415.429666316006</v>
      </c>
      <c r="L13" s="37">
        <v>28020.643679869096</v>
      </c>
      <c r="M13" s="259">
        <v>6394.7859864469101</v>
      </c>
      <c r="N13" s="35">
        <v>5759.8079037349999</v>
      </c>
      <c r="O13" s="37">
        <v>527.70243739799992</v>
      </c>
      <c r="P13" s="259">
        <v>5232.1054663369996</v>
      </c>
      <c r="Q13" s="260">
        <v>116.29756587999999</v>
      </c>
      <c r="R13" s="260">
        <v>-44.374993872074413</v>
      </c>
      <c r="S13" s="261">
        <v>11698.814024791833</v>
      </c>
      <c r="T13" s="38"/>
      <c r="U13" s="212"/>
      <c r="V13" s="32"/>
      <c r="W13" s="32"/>
      <c r="X13" s="32"/>
    </row>
    <row r="14" spans="1:24" ht="14.1" customHeight="1" x14ac:dyDescent="0.25">
      <c r="A14" s="632" t="str">
        <f>'47'!A14</f>
        <v>celkem</v>
      </c>
      <c r="B14" s="1271">
        <f>SUM(B8:B13)</f>
        <v>20063.642181609779</v>
      </c>
      <c r="C14" s="1272">
        <f>SUM(C8:C13)</f>
        <v>16859.839231843172</v>
      </c>
      <c r="D14" s="1531">
        <f>B14-C14</f>
        <v>3203.8029497666066</v>
      </c>
      <c r="E14" s="1274">
        <f>SUM(E8:E13)</f>
        <v>2933.707547</v>
      </c>
      <c r="F14" s="1272">
        <f>SUM(F8:F13)</f>
        <v>196.660259</v>
      </c>
      <c r="G14" s="1532">
        <f>E14-F14</f>
        <v>2737.0472879999998</v>
      </c>
      <c r="H14" s="1272">
        <f>SUM(H8:H13)</f>
        <v>70.326560000000001</v>
      </c>
      <c r="I14" s="1533">
        <f>SUM(I8:I13)</f>
        <v>11.072829783170832</v>
      </c>
      <c r="J14" s="1272">
        <f>SUM(J8:J13)</f>
        <v>6022.2496275497815</v>
      </c>
      <c r="K14" s="1277">
        <f>SUM(K8:K13)</f>
        <v>213910.96132147399</v>
      </c>
      <c r="L14" s="1278">
        <f>SUM(L8:L13)</f>
        <v>179771.6113505176</v>
      </c>
      <c r="M14" s="1534">
        <f>K14-L14</f>
        <v>34139.349970956391</v>
      </c>
      <c r="N14" s="1280">
        <f>SUM(N8:N13)</f>
        <v>31341.975993815999</v>
      </c>
      <c r="O14" s="1278">
        <f>SUM(O8:O13)</f>
        <v>2097.521012227</v>
      </c>
      <c r="P14" s="1535">
        <f>N14-O14</f>
        <v>29244.454981588999</v>
      </c>
      <c r="Q14" s="1278">
        <f>SUM(Q8:Q13)</f>
        <v>758.58265768050001</v>
      </c>
      <c r="R14" s="1536">
        <f>SUM(R8:R13)</f>
        <v>65.503355849350811</v>
      </c>
      <c r="S14" s="1278">
        <f>SUM(S8:S13)</f>
        <v>64207.890966075254</v>
      </c>
      <c r="T14" s="617"/>
      <c r="U14" s="212"/>
      <c r="V14" s="32"/>
      <c r="W14" s="32"/>
      <c r="X14" s="32"/>
    </row>
    <row r="15" spans="1:24" ht="10.5" customHeight="1" x14ac:dyDescent="0.25">
      <c r="A15" s="1537"/>
      <c r="B15" s="31"/>
      <c r="C15" s="228"/>
      <c r="D15" s="228"/>
      <c r="E15" s="228"/>
      <c r="F15" s="228"/>
      <c r="G15" s="228"/>
      <c r="H15" s="228"/>
      <c r="I15" s="228"/>
      <c r="J15" s="1538"/>
      <c r="K15" s="31"/>
      <c r="L15" s="228"/>
      <c r="M15" s="228"/>
      <c r="N15" s="228"/>
      <c r="O15" s="228"/>
      <c r="P15" s="228"/>
      <c r="Q15" s="228"/>
      <c r="R15" s="228"/>
      <c r="S15" s="1538"/>
      <c r="T15" s="38"/>
      <c r="U15" s="38"/>
      <c r="V15" s="32"/>
      <c r="W15" s="32"/>
      <c r="X15" s="32"/>
    </row>
    <row r="17" spans="1:18" ht="12" customHeight="1" x14ac:dyDescent="0.25">
      <c r="A17" s="267"/>
      <c r="B17" s="267"/>
      <c r="C17" s="267"/>
      <c r="D17" s="14" t="str">
        <f t="shared" ref="D17:D23" si="0">D7</f>
        <v>saldo 
do/z ČR</v>
      </c>
      <c r="E17" s="14" t="str">
        <f>B7</f>
        <v>do ČR</v>
      </c>
      <c r="F17" s="14" t="str">
        <f>C7</f>
        <v>z ČR</v>
      </c>
      <c r="H17" s="267"/>
      <c r="I17" s="267"/>
      <c r="J17" s="267"/>
      <c r="K17" s="267"/>
      <c r="N17" s="14" t="str">
        <f t="shared" ref="N17:N23" si="1">G7</f>
        <v>saldo 
ze/do ZP</v>
      </c>
      <c r="O17" s="267" t="str">
        <f>E7</f>
        <v>ze ZP</v>
      </c>
      <c r="P17" s="267" t="str">
        <f>F7</f>
        <v>do ZP</v>
      </c>
      <c r="Q17" s="267"/>
      <c r="R17" s="267"/>
    </row>
    <row r="18" spans="1:18" ht="12" customHeight="1" x14ac:dyDescent="0.25">
      <c r="C18" s="14" t="str">
        <f t="shared" ref="C18:C23" si="2">A8</f>
        <v xml:space="preserve"> říjen</v>
      </c>
      <c r="D18" s="55">
        <f t="shared" si="0"/>
        <v>763.02416294953218</v>
      </c>
      <c r="E18" s="55">
        <f t="shared" ref="E18:E23" si="3">B8</f>
        <v>3554.923800851569</v>
      </c>
      <c r="F18" s="55">
        <f t="shared" ref="F18:F23" si="4">C8*-1</f>
        <v>-2791.8996379020368</v>
      </c>
      <c r="G18" s="55"/>
      <c r="H18" s="55"/>
      <c r="L18" s="55"/>
      <c r="M18" s="270" t="str">
        <f t="shared" ref="M18:M23" si="5">A8</f>
        <v xml:space="preserve"> říjen</v>
      </c>
      <c r="N18" s="55">
        <f t="shared" si="1"/>
        <v>-123.86343399999998</v>
      </c>
      <c r="O18" s="55">
        <f t="shared" ref="O18:O23" si="6">E8</f>
        <v>6.8701340000000002</v>
      </c>
      <c r="P18" s="55">
        <f t="shared" ref="P18:P23" si="7">F8*-1</f>
        <v>-130.73356799999999</v>
      </c>
    </row>
    <row r="19" spans="1:18" ht="12" customHeight="1" x14ac:dyDescent="0.25">
      <c r="C19" s="14" t="str">
        <f t="shared" si="2"/>
        <v xml:space="preserve"> listopad</v>
      </c>
      <c r="D19" s="55">
        <f t="shared" si="0"/>
        <v>593.61539861449592</v>
      </c>
      <c r="E19" s="55">
        <f t="shared" si="3"/>
        <v>3380.5017288595254</v>
      </c>
      <c r="F19" s="55">
        <f t="shared" si="4"/>
        <v>-2786.8863302450295</v>
      </c>
      <c r="G19" s="55"/>
      <c r="L19" s="55"/>
      <c r="M19" s="270" t="str">
        <f t="shared" si="5"/>
        <v xml:space="preserve"> listopad</v>
      </c>
      <c r="N19" s="55">
        <f t="shared" si="1"/>
        <v>344.933627</v>
      </c>
      <c r="O19" s="55">
        <f t="shared" si="6"/>
        <v>345.38526899999999</v>
      </c>
      <c r="P19" s="55">
        <f t="shared" si="7"/>
        <v>-0.45164199999999999</v>
      </c>
    </row>
    <row r="20" spans="1:18" ht="12" customHeight="1" x14ac:dyDescent="0.25">
      <c r="C20" s="14" t="str">
        <f t="shared" si="2"/>
        <v xml:space="preserve"> prosinec</v>
      </c>
      <c r="D20" s="55">
        <f t="shared" si="0"/>
        <v>602.21573002056311</v>
      </c>
      <c r="E20" s="55">
        <f t="shared" si="3"/>
        <v>3275.371104527107</v>
      </c>
      <c r="F20" s="55">
        <f t="shared" si="4"/>
        <v>-2673.1553745065439</v>
      </c>
      <c r="G20" s="55"/>
      <c r="L20" s="55"/>
      <c r="M20" s="270" t="str">
        <f t="shared" si="5"/>
        <v xml:space="preserve"> prosinec</v>
      </c>
      <c r="N20" s="55">
        <f t="shared" si="1"/>
        <v>461.35760299999993</v>
      </c>
      <c r="O20" s="55">
        <f t="shared" si="6"/>
        <v>474.86680199999995</v>
      </c>
      <c r="P20" s="55">
        <f t="shared" si="7"/>
        <v>-13.509199000000001</v>
      </c>
    </row>
    <row r="21" spans="1:18" ht="12" customHeight="1" x14ac:dyDescent="0.25">
      <c r="C21" s="14" t="str">
        <f t="shared" si="2"/>
        <v xml:space="preserve"> leden</v>
      </c>
      <c r="D21" s="55">
        <f t="shared" si="0"/>
        <v>313.7779044415588</v>
      </c>
      <c r="E21" s="55">
        <f t="shared" si="3"/>
        <v>3252.5338567389667</v>
      </c>
      <c r="F21" s="55">
        <f t="shared" si="4"/>
        <v>-2938.7559522974079</v>
      </c>
      <c r="G21" s="55"/>
      <c r="L21" s="55"/>
      <c r="M21" s="270" t="str">
        <f t="shared" si="5"/>
        <v xml:space="preserve"> leden</v>
      </c>
      <c r="N21" s="55">
        <f t="shared" si="1"/>
        <v>754.61668900000006</v>
      </c>
      <c r="O21" s="55">
        <f t="shared" si="6"/>
        <v>757.08624800000007</v>
      </c>
      <c r="P21" s="55">
        <f t="shared" si="7"/>
        <v>-2.4695589999999998</v>
      </c>
    </row>
    <row r="22" spans="1:18" ht="12" customHeight="1" x14ac:dyDescent="0.25">
      <c r="C22" s="14" t="str">
        <f t="shared" si="2"/>
        <v xml:space="preserve"> únor</v>
      </c>
      <c r="D22" s="55">
        <f t="shared" si="0"/>
        <v>329.92742161566866</v>
      </c>
      <c r="E22" s="55">
        <f t="shared" si="3"/>
        <v>3370.9470439699326</v>
      </c>
      <c r="F22" s="55">
        <f t="shared" si="4"/>
        <v>-3041.0196223542639</v>
      </c>
      <c r="G22" s="55"/>
      <c r="L22" s="55"/>
      <c r="M22" s="270" t="str">
        <f t="shared" si="5"/>
        <v xml:space="preserve"> únor</v>
      </c>
      <c r="N22" s="55">
        <f t="shared" si="1"/>
        <v>810.16432599999985</v>
      </c>
      <c r="O22" s="55">
        <f t="shared" si="6"/>
        <v>810.16432599999985</v>
      </c>
      <c r="P22" s="55">
        <f t="shared" si="7"/>
        <v>0</v>
      </c>
    </row>
    <row r="23" spans="1:18" ht="12" customHeight="1" x14ac:dyDescent="0.25">
      <c r="C23" s="14" t="str">
        <f t="shared" si="2"/>
        <v xml:space="preserve"> březen</v>
      </c>
      <c r="D23" s="55">
        <f t="shared" si="0"/>
        <v>601.24233212479066</v>
      </c>
      <c r="E23" s="55">
        <f t="shared" si="3"/>
        <v>3229.3646466626797</v>
      </c>
      <c r="F23" s="55">
        <f t="shared" si="4"/>
        <v>-2628.122314537889</v>
      </c>
      <c r="G23" s="55"/>
      <c r="L23" s="55"/>
      <c r="M23" s="270" t="str">
        <f t="shared" si="5"/>
        <v xml:space="preserve"> březen</v>
      </c>
      <c r="N23" s="55">
        <f t="shared" si="1"/>
        <v>489.83847700000007</v>
      </c>
      <c r="O23" s="55">
        <f t="shared" si="6"/>
        <v>539.33476800000005</v>
      </c>
      <c r="P23" s="55">
        <f t="shared" si="7"/>
        <v>-49.496291000000006</v>
      </c>
    </row>
    <row r="24" spans="1:18" ht="12" customHeight="1" x14ac:dyDescent="0.25">
      <c r="D24" s="55"/>
      <c r="E24" s="55"/>
      <c r="F24" s="55"/>
      <c r="G24" s="55"/>
      <c r="L24" s="55"/>
      <c r="M24" s="270"/>
      <c r="N24" s="55"/>
      <c r="O24" s="55"/>
      <c r="P24" s="55"/>
    </row>
    <row r="25" spans="1:18" ht="12" customHeight="1" x14ac:dyDescent="0.25">
      <c r="D25" s="55"/>
      <c r="E25" s="55"/>
      <c r="F25" s="55"/>
      <c r="G25" s="55"/>
      <c r="L25" s="55"/>
      <c r="M25" s="270"/>
      <c r="N25" s="55"/>
      <c r="O25" s="55"/>
      <c r="P25" s="55"/>
    </row>
    <row r="26" spans="1:18" ht="12" customHeight="1" x14ac:dyDescent="0.25">
      <c r="D26" s="55"/>
      <c r="E26" s="55"/>
      <c r="F26" s="55"/>
      <c r="G26" s="55"/>
      <c r="L26" s="55"/>
      <c r="M26" s="270"/>
      <c r="N26" s="55"/>
      <c r="O26" s="55"/>
      <c r="P26" s="55"/>
    </row>
    <row r="27" spans="1:18" ht="12" customHeight="1" x14ac:dyDescent="0.25">
      <c r="D27" s="55"/>
      <c r="E27" s="55"/>
      <c r="F27" s="55"/>
      <c r="G27" s="55"/>
      <c r="L27" s="55"/>
      <c r="M27" s="270"/>
      <c r="N27" s="55"/>
      <c r="O27" s="55"/>
      <c r="P27" s="55"/>
    </row>
    <row r="28" spans="1:18" ht="12" customHeight="1" x14ac:dyDescent="0.25">
      <c r="E28" s="55"/>
      <c r="F28" s="55"/>
      <c r="G28" s="55"/>
      <c r="L28" s="55"/>
      <c r="M28" s="55"/>
      <c r="N28" s="55"/>
    </row>
    <row r="29" spans="1:18" ht="12" customHeight="1" x14ac:dyDescent="0.25">
      <c r="E29" s="55"/>
      <c r="F29" s="55"/>
      <c r="G29" s="55"/>
      <c r="L29" s="55"/>
      <c r="M29" s="55"/>
      <c r="N29" s="55"/>
    </row>
    <row r="30" spans="1:18" ht="12" customHeight="1" x14ac:dyDescent="0.25"/>
    <row r="31" spans="1:18" ht="12" customHeight="1" x14ac:dyDescent="0.25"/>
    <row r="32" spans="1:18" ht="12" customHeight="1" x14ac:dyDescent="0.25"/>
    <row r="33" ht="12" customHeight="1" x14ac:dyDescent="0.25"/>
    <row r="34" ht="12" customHeight="1" x14ac:dyDescent="0.25"/>
  </sheetData>
  <mergeCells count="15">
    <mergeCell ref="K6:M6"/>
    <mergeCell ref="N6:P6"/>
    <mergeCell ref="Q6:Q7"/>
    <mergeCell ref="R6:R7"/>
    <mergeCell ref="S6:S7"/>
    <mergeCell ref="B4:S4"/>
    <mergeCell ref="B5:J5"/>
    <mergeCell ref="K5:S5"/>
    <mergeCell ref="A2:P2"/>
    <mergeCell ref="Q2:T2"/>
    <mergeCell ref="B6:D6"/>
    <mergeCell ref="E6:G6"/>
    <mergeCell ref="H6:H7"/>
    <mergeCell ref="I6:I7"/>
    <mergeCell ref="J6:J7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&amp;C45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view="pageBreakPreview" zoomScaleNormal="100" zoomScaleSheetLayoutView="100" workbookViewId="0"/>
  </sheetViews>
  <sheetFormatPr defaultRowHeight="12.75" x14ac:dyDescent="0.25"/>
  <cols>
    <col min="1" max="1" width="7.140625" style="14" customWidth="1"/>
    <col min="2" max="15" width="9.7109375" style="14" customWidth="1"/>
    <col min="16" max="16" width="1.7109375" style="14" customWidth="1"/>
    <col min="17" max="255" width="9.140625" style="14"/>
    <col min="256" max="268" width="10.7109375" style="14" customWidth="1"/>
    <col min="269" max="511" width="9.140625" style="14"/>
    <col min="512" max="524" width="10.7109375" style="14" customWidth="1"/>
    <col min="525" max="767" width="9.140625" style="14"/>
    <col min="768" max="780" width="10.7109375" style="14" customWidth="1"/>
    <col min="781" max="1023" width="9.140625" style="14"/>
    <col min="1024" max="1036" width="10.7109375" style="14" customWidth="1"/>
    <col min="1037" max="1279" width="9.140625" style="14"/>
    <col min="1280" max="1292" width="10.7109375" style="14" customWidth="1"/>
    <col min="1293" max="1535" width="9.140625" style="14"/>
    <col min="1536" max="1548" width="10.7109375" style="14" customWidth="1"/>
    <col min="1549" max="1791" width="9.140625" style="14"/>
    <col min="1792" max="1804" width="10.7109375" style="14" customWidth="1"/>
    <col min="1805" max="2047" width="9.140625" style="14"/>
    <col min="2048" max="2060" width="10.7109375" style="14" customWidth="1"/>
    <col min="2061" max="2303" width="9.140625" style="14"/>
    <col min="2304" max="2316" width="10.7109375" style="14" customWidth="1"/>
    <col min="2317" max="2559" width="9.140625" style="14"/>
    <col min="2560" max="2572" width="10.7109375" style="14" customWidth="1"/>
    <col min="2573" max="2815" width="9.140625" style="14"/>
    <col min="2816" max="2828" width="10.7109375" style="14" customWidth="1"/>
    <col min="2829" max="3071" width="9.140625" style="14"/>
    <col min="3072" max="3084" width="10.7109375" style="14" customWidth="1"/>
    <col min="3085" max="3327" width="9.140625" style="14"/>
    <col min="3328" max="3340" width="10.7109375" style="14" customWidth="1"/>
    <col min="3341" max="3583" width="9.140625" style="14"/>
    <col min="3584" max="3596" width="10.7109375" style="14" customWidth="1"/>
    <col min="3597" max="3839" width="9.140625" style="14"/>
    <col min="3840" max="3852" width="10.7109375" style="14" customWidth="1"/>
    <col min="3853" max="4095" width="9.140625" style="14"/>
    <col min="4096" max="4108" width="10.7109375" style="14" customWidth="1"/>
    <col min="4109" max="4351" width="9.140625" style="14"/>
    <col min="4352" max="4364" width="10.7109375" style="14" customWidth="1"/>
    <col min="4365" max="4607" width="9.140625" style="14"/>
    <col min="4608" max="4620" width="10.7109375" style="14" customWidth="1"/>
    <col min="4621" max="4863" width="9.140625" style="14"/>
    <col min="4864" max="4876" width="10.7109375" style="14" customWidth="1"/>
    <col min="4877" max="5119" width="9.140625" style="14"/>
    <col min="5120" max="5132" width="10.7109375" style="14" customWidth="1"/>
    <col min="5133" max="5375" width="9.140625" style="14"/>
    <col min="5376" max="5388" width="10.7109375" style="14" customWidth="1"/>
    <col min="5389" max="5631" width="9.140625" style="14"/>
    <col min="5632" max="5644" width="10.7109375" style="14" customWidth="1"/>
    <col min="5645" max="5887" width="9.140625" style="14"/>
    <col min="5888" max="5900" width="10.7109375" style="14" customWidth="1"/>
    <col min="5901" max="6143" width="9.140625" style="14"/>
    <col min="6144" max="6156" width="10.7109375" style="14" customWidth="1"/>
    <col min="6157" max="6399" width="9.140625" style="14"/>
    <col min="6400" max="6412" width="10.7109375" style="14" customWidth="1"/>
    <col min="6413" max="6655" width="9.140625" style="14"/>
    <col min="6656" max="6668" width="10.7109375" style="14" customWidth="1"/>
    <col min="6669" max="6911" width="9.140625" style="14"/>
    <col min="6912" max="6924" width="10.7109375" style="14" customWidth="1"/>
    <col min="6925" max="7167" width="9.140625" style="14"/>
    <col min="7168" max="7180" width="10.7109375" style="14" customWidth="1"/>
    <col min="7181" max="7423" width="9.140625" style="14"/>
    <col min="7424" max="7436" width="10.7109375" style="14" customWidth="1"/>
    <col min="7437" max="7679" width="9.140625" style="14"/>
    <col min="7680" max="7692" width="10.7109375" style="14" customWidth="1"/>
    <col min="7693" max="7935" width="9.140625" style="14"/>
    <col min="7936" max="7948" width="10.7109375" style="14" customWidth="1"/>
    <col min="7949" max="8191" width="9.140625" style="14"/>
    <col min="8192" max="8204" width="10.7109375" style="14" customWidth="1"/>
    <col min="8205" max="8447" width="9.140625" style="14"/>
    <col min="8448" max="8460" width="10.7109375" style="14" customWidth="1"/>
    <col min="8461" max="8703" width="9.140625" style="14"/>
    <col min="8704" max="8716" width="10.7109375" style="14" customWidth="1"/>
    <col min="8717" max="8959" width="9.140625" style="14"/>
    <col min="8960" max="8972" width="10.7109375" style="14" customWidth="1"/>
    <col min="8973" max="9215" width="9.140625" style="14"/>
    <col min="9216" max="9228" width="10.7109375" style="14" customWidth="1"/>
    <col min="9229" max="9471" width="9.140625" style="14"/>
    <col min="9472" max="9484" width="10.7109375" style="14" customWidth="1"/>
    <col min="9485" max="9727" width="9.140625" style="14"/>
    <col min="9728" max="9740" width="10.7109375" style="14" customWidth="1"/>
    <col min="9741" max="9983" width="9.140625" style="14"/>
    <col min="9984" max="9996" width="10.7109375" style="14" customWidth="1"/>
    <col min="9997" max="10239" width="9.140625" style="14"/>
    <col min="10240" max="10252" width="10.7109375" style="14" customWidth="1"/>
    <col min="10253" max="10495" width="9.140625" style="14"/>
    <col min="10496" max="10508" width="10.7109375" style="14" customWidth="1"/>
    <col min="10509" max="10751" width="9.140625" style="14"/>
    <col min="10752" max="10764" width="10.7109375" style="14" customWidth="1"/>
    <col min="10765" max="11007" width="9.140625" style="14"/>
    <col min="11008" max="11020" width="10.7109375" style="14" customWidth="1"/>
    <col min="11021" max="11263" width="9.140625" style="14"/>
    <col min="11264" max="11276" width="10.7109375" style="14" customWidth="1"/>
    <col min="11277" max="11519" width="9.140625" style="14"/>
    <col min="11520" max="11532" width="10.7109375" style="14" customWidth="1"/>
    <col min="11533" max="11775" width="9.140625" style="14"/>
    <col min="11776" max="11788" width="10.7109375" style="14" customWidth="1"/>
    <col min="11789" max="12031" width="9.140625" style="14"/>
    <col min="12032" max="12044" width="10.7109375" style="14" customWidth="1"/>
    <col min="12045" max="12287" width="9.140625" style="14"/>
    <col min="12288" max="12300" width="10.7109375" style="14" customWidth="1"/>
    <col min="12301" max="12543" width="9.140625" style="14"/>
    <col min="12544" max="12556" width="10.7109375" style="14" customWidth="1"/>
    <col min="12557" max="12799" width="9.140625" style="14"/>
    <col min="12800" max="12812" width="10.7109375" style="14" customWidth="1"/>
    <col min="12813" max="13055" width="9.140625" style="14"/>
    <col min="13056" max="13068" width="10.7109375" style="14" customWidth="1"/>
    <col min="13069" max="13311" width="9.140625" style="14"/>
    <col min="13312" max="13324" width="10.7109375" style="14" customWidth="1"/>
    <col min="13325" max="13567" width="9.140625" style="14"/>
    <col min="13568" max="13580" width="10.7109375" style="14" customWidth="1"/>
    <col min="13581" max="13823" width="9.140625" style="14"/>
    <col min="13824" max="13836" width="10.7109375" style="14" customWidth="1"/>
    <col min="13837" max="14079" width="9.140625" style="14"/>
    <col min="14080" max="14092" width="10.7109375" style="14" customWidth="1"/>
    <col min="14093" max="14335" width="9.140625" style="14"/>
    <col min="14336" max="14348" width="10.7109375" style="14" customWidth="1"/>
    <col min="14349" max="14591" width="9.140625" style="14"/>
    <col min="14592" max="14604" width="10.7109375" style="14" customWidth="1"/>
    <col min="14605" max="14847" width="9.140625" style="14"/>
    <col min="14848" max="14860" width="10.7109375" style="14" customWidth="1"/>
    <col min="14861" max="15103" width="9.140625" style="14"/>
    <col min="15104" max="15116" width="10.7109375" style="14" customWidth="1"/>
    <col min="15117" max="15359" width="9.140625" style="14"/>
    <col min="15360" max="15372" width="10.7109375" style="14" customWidth="1"/>
    <col min="15373" max="15615" width="9.140625" style="14"/>
    <col min="15616" max="15628" width="10.7109375" style="14" customWidth="1"/>
    <col min="15629" max="15871" width="9.140625" style="14"/>
    <col min="15872" max="15884" width="10.7109375" style="14" customWidth="1"/>
    <col min="15885" max="16127" width="9.140625" style="14"/>
    <col min="16128" max="16140" width="10.7109375" style="14" customWidth="1"/>
    <col min="16141" max="16384" width="9.140625" style="14"/>
  </cols>
  <sheetData>
    <row r="1" spans="1:20" x14ac:dyDescent="0.25">
      <c r="P1" s="74"/>
    </row>
    <row r="2" spans="1:20" ht="20.100000000000001" customHeight="1" thickBot="1" x14ac:dyDescent="0.3">
      <c r="A2" s="1911" t="s">
        <v>732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64" t="s">
        <v>375</v>
      </c>
      <c r="O2" s="1964"/>
      <c r="P2" s="1964"/>
    </row>
    <row r="3" spans="1:20" ht="11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</row>
    <row r="4" spans="1:20" ht="17.25" customHeight="1" x14ac:dyDescent="0.25">
      <c r="A4" s="725"/>
      <c r="B4" s="2323" t="s">
        <v>731</v>
      </c>
      <c r="C4" s="2323"/>
      <c r="D4" s="2323"/>
      <c r="E4" s="2323"/>
      <c r="F4" s="2323"/>
      <c r="G4" s="2323"/>
      <c r="H4" s="2323"/>
      <c r="I4" s="2323"/>
      <c r="J4" s="2323"/>
      <c r="K4" s="2323"/>
      <c r="L4" s="2323"/>
      <c r="M4" s="2323"/>
      <c r="N4" s="2323"/>
      <c r="O4" s="2323"/>
    </row>
    <row r="5" spans="1:20" ht="45" customHeight="1" x14ac:dyDescent="0.25">
      <c r="A5" s="567"/>
      <c r="B5" s="2333" t="s">
        <v>424</v>
      </c>
      <c r="C5" s="2334"/>
      <c r="D5" s="2334"/>
      <c r="E5" s="2334"/>
      <c r="F5" s="2334"/>
      <c r="G5" s="2334"/>
      <c r="H5" s="2335" t="s">
        <v>62</v>
      </c>
      <c r="I5" s="2336"/>
      <c r="J5" s="2336"/>
      <c r="K5" s="2336"/>
      <c r="L5" s="2337" t="s">
        <v>63</v>
      </c>
      <c r="M5" s="2253"/>
      <c r="N5" s="2253"/>
      <c r="O5" s="2338"/>
    </row>
    <row r="6" spans="1:20" ht="20.100000000000001" customHeight="1" x14ac:dyDescent="0.25">
      <c r="A6" s="567"/>
      <c r="B6" s="2328" t="s">
        <v>326</v>
      </c>
      <c r="C6" s="2329"/>
      <c r="D6" s="2329"/>
      <c r="E6" s="2324" t="s">
        <v>327</v>
      </c>
      <c r="F6" s="2329"/>
      <c r="G6" s="2325"/>
      <c r="H6" s="2328" t="str">
        <f>B6</f>
        <v>skutečná spotřeba plynu</v>
      </c>
      <c r="I6" s="2329"/>
      <c r="J6" s="2324" t="str">
        <f>E6</f>
        <v>přepočtená spotřeba plynu</v>
      </c>
      <c r="K6" s="2325"/>
      <c r="L6" s="2328" t="s">
        <v>324</v>
      </c>
      <c r="M6" s="2329"/>
      <c r="N6" s="2324" t="s">
        <v>325</v>
      </c>
      <c r="O6" s="2325"/>
    </row>
    <row r="7" spans="1:20" ht="30.75" customHeight="1" x14ac:dyDescent="0.25">
      <c r="A7" s="565"/>
      <c r="B7" s="2330"/>
      <c r="C7" s="2331"/>
      <c r="D7" s="2331"/>
      <c r="E7" s="2326"/>
      <c r="F7" s="2331"/>
      <c r="G7" s="2327"/>
      <c r="H7" s="2330"/>
      <c r="I7" s="2331"/>
      <c r="J7" s="2326"/>
      <c r="K7" s="2327"/>
      <c r="L7" s="2330"/>
      <c r="M7" s="2331"/>
      <c r="N7" s="2326"/>
      <c r="O7" s="2327"/>
    </row>
    <row r="8" spans="1:20" ht="26.25" customHeight="1" x14ac:dyDescent="0.25">
      <c r="A8" s="566" t="str">
        <f>'45'!A7</f>
        <v>období</v>
      </c>
      <c r="B8" s="743" t="s">
        <v>625</v>
      </c>
      <c r="C8" s="585" t="s">
        <v>416</v>
      </c>
      <c r="D8" s="1590" t="str">
        <f>'12'!D6</f>
        <v>meziroční změna</v>
      </c>
      <c r="E8" s="1541" t="s">
        <v>625</v>
      </c>
      <c r="F8" s="585" t="s">
        <v>416</v>
      </c>
      <c r="G8" s="1589" t="str">
        <f>D8</f>
        <v>meziroční změna</v>
      </c>
      <c r="H8" s="743" t="s">
        <v>625</v>
      </c>
      <c r="I8" s="585" t="s">
        <v>416</v>
      </c>
      <c r="J8" s="1541" t="s">
        <v>625</v>
      </c>
      <c r="K8" s="585" t="s">
        <v>416</v>
      </c>
      <c r="L8" s="743" t="s">
        <v>625</v>
      </c>
      <c r="M8" s="585" t="s">
        <v>416</v>
      </c>
      <c r="N8" s="1541" t="s">
        <v>625</v>
      </c>
      <c r="O8" s="1542" t="s">
        <v>416</v>
      </c>
      <c r="P8" s="22"/>
    </row>
    <row r="9" spans="1:20" ht="14.1" customHeight="1" x14ac:dyDescent="0.25">
      <c r="A9" s="1529" t="str">
        <f>'45'!A8</f>
        <v xml:space="preserve"> říjen</v>
      </c>
      <c r="B9" s="24">
        <v>657.3441964893608</v>
      </c>
      <c r="C9" s="25">
        <v>769.56834511857073</v>
      </c>
      <c r="D9" s="824">
        <f t="shared" ref="D9:D14" si="0">(B9-C9)/C9</f>
        <v>-0.14582739706103565</v>
      </c>
      <c r="E9" s="56">
        <v>712.54964101867722</v>
      </c>
      <c r="F9" s="57">
        <v>761.90263471553499</v>
      </c>
      <c r="G9" s="824">
        <f t="shared" ref="G9:G15" si="1">(E9-F9)/F9</f>
        <v>-6.4775985077521442E-2</v>
      </c>
      <c r="H9" s="28">
        <v>7004.39455672232</v>
      </c>
      <c r="I9" s="29">
        <v>8214.4376680000005</v>
      </c>
      <c r="J9" s="26">
        <v>7592.6415013636542</v>
      </c>
      <c r="K9" s="30">
        <v>8132.613226173492</v>
      </c>
      <c r="L9" s="601">
        <f>B9/$B$15</f>
        <v>0.10915259263618476</v>
      </c>
      <c r="M9" s="602">
        <f>C9/$C$15</f>
        <v>0.12409532370439046</v>
      </c>
      <c r="N9" s="81">
        <f>E9/$E$15</f>
        <v>0.11617427967364968</v>
      </c>
      <c r="O9" s="603">
        <f t="shared" ref="O9:O14" si="2">F9/$F$15</f>
        <v>0.12197951773321057</v>
      </c>
      <c r="P9" s="32"/>
      <c r="Q9" s="32"/>
      <c r="R9" s="32"/>
      <c r="S9" s="55"/>
      <c r="T9" s="238"/>
    </row>
    <row r="10" spans="1:20" ht="14.1" customHeight="1" x14ac:dyDescent="0.25">
      <c r="A10" s="1529" t="str">
        <f>'45'!A9</f>
        <v xml:space="preserve"> listopad</v>
      </c>
      <c r="B10" s="33">
        <v>947.05070711760902</v>
      </c>
      <c r="C10" s="34">
        <v>974.72660043127769</v>
      </c>
      <c r="D10" s="824">
        <f t="shared" si="0"/>
        <v>-2.8393493417972985E-2</v>
      </c>
      <c r="E10" s="58">
        <v>994.4657715854155</v>
      </c>
      <c r="F10" s="59">
        <v>980.77227424685395</v>
      </c>
      <c r="G10" s="824">
        <f t="shared" si="1"/>
        <v>1.3961953960288011E-2</v>
      </c>
      <c r="H10" s="36">
        <v>10095.151836360221</v>
      </c>
      <c r="I10" s="573">
        <v>10409.769130199998</v>
      </c>
      <c r="J10" s="35">
        <v>10600.575961526809</v>
      </c>
      <c r="K10" s="574">
        <v>10474.334997827698</v>
      </c>
      <c r="L10" s="604">
        <f t="shared" ref="L10:L14" si="3">B10/$B$15</f>
        <v>0.15725861822755471</v>
      </c>
      <c r="M10" s="605">
        <f t="shared" ref="M10:M14" si="4">C10/$C$15</f>
        <v>0.15717773966542606</v>
      </c>
      <c r="N10" s="82">
        <f t="shared" ref="N10:N14" si="5">E10/$E$15</f>
        <v>0.16213795927097743</v>
      </c>
      <c r="O10" s="606">
        <f t="shared" si="2"/>
        <v>0.15702023272750873</v>
      </c>
      <c r="P10" s="32"/>
      <c r="Q10" s="32"/>
      <c r="R10" s="32"/>
      <c r="S10" s="55"/>
      <c r="T10" s="238"/>
    </row>
    <row r="11" spans="1:20" ht="14.1" customHeight="1" x14ac:dyDescent="0.25">
      <c r="A11" s="1529" t="str">
        <f>'45'!A10</f>
        <v xml:space="preserve"> prosinec</v>
      </c>
      <c r="B11" s="40">
        <v>1079.9249565070677</v>
      </c>
      <c r="C11" s="41">
        <v>1176.860669189386</v>
      </c>
      <c r="D11" s="825">
        <f t="shared" si="0"/>
        <v>-8.2368045105192481E-2</v>
      </c>
      <c r="E11" s="60">
        <v>1127.6153621787691</v>
      </c>
      <c r="F11" s="61">
        <v>1178.2230642954175</v>
      </c>
      <c r="G11" s="1623">
        <f t="shared" si="1"/>
        <v>-4.2952564459355601E-2</v>
      </c>
      <c r="H11" s="43">
        <v>11511.778019419886</v>
      </c>
      <c r="I11" s="44">
        <v>12587.1541784</v>
      </c>
      <c r="J11" s="42">
        <v>12020.147939422857</v>
      </c>
      <c r="K11" s="45">
        <v>12601.725722594205</v>
      </c>
      <c r="L11" s="604">
        <f t="shared" si="3"/>
        <v>0.17932250635938085</v>
      </c>
      <c r="M11" s="605">
        <f t="shared" si="4"/>
        <v>0.18977249600296511</v>
      </c>
      <c r="N11" s="82">
        <f t="shared" si="5"/>
        <v>0.18384670331568712</v>
      </c>
      <c r="O11" s="606">
        <f t="shared" si="2"/>
        <v>0.18863182067687656</v>
      </c>
      <c r="P11" s="32"/>
      <c r="Q11" s="32"/>
      <c r="R11" s="32"/>
      <c r="S11" s="55"/>
      <c r="T11" s="238"/>
    </row>
    <row r="12" spans="1:20" ht="14.1" customHeight="1" x14ac:dyDescent="0.25">
      <c r="A12" s="1529" t="str">
        <f>'45'!A11</f>
        <v xml:space="preserve"> leden</v>
      </c>
      <c r="B12" s="33">
        <v>1083.5036572418198</v>
      </c>
      <c r="C12" s="34">
        <v>1455.8500270682691</v>
      </c>
      <c r="D12" s="824">
        <f t="shared" si="0"/>
        <v>-0.25575874087543554</v>
      </c>
      <c r="E12" s="58">
        <v>1221.8414716782852</v>
      </c>
      <c r="F12" s="59">
        <v>1334.1218130037801</v>
      </c>
      <c r="G12" s="824">
        <f t="shared" si="1"/>
        <v>-8.416048686940758E-2</v>
      </c>
      <c r="H12" s="36">
        <v>11552.479003624998</v>
      </c>
      <c r="I12" s="573">
        <v>15543.059795034918</v>
      </c>
      <c r="J12" s="35">
        <v>13027.457593686146</v>
      </c>
      <c r="K12" s="574">
        <v>14243.455526209747</v>
      </c>
      <c r="L12" s="601">
        <f t="shared" si="3"/>
        <v>0.17991675282196987</v>
      </c>
      <c r="M12" s="602">
        <f t="shared" si="4"/>
        <v>0.23476041019624677</v>
      </c>
      <c r="N12" s="81">
        <f t="shared" si="5"/>
        <v>0.19920935283145577</v>
      </c>
      <c r="O12" s="603">
        <f t="shared" si="2"/>
        <v>0.21359098647600397</v>
      </c>
      <c r="P12" s="32"/>
      <c r="Q12" s="32"/>
      <c r="R12" s="32"/>
      <c r="S12" s="55"/>
      <c r="T12" s="238"/>
    </row>
    <row r="13" spans="1:20" ht="14.1" customHeight="1" x14ac:dyDescent="0.25">
      <c r="A13" s="1529" t="str">
        <f>'45'!A12</f>
        <v xml:space="preserve"> únor</v>
      </c>
      <c r="B13" s="33">
        <v>1157.3341365416989</v>
      </c>
      <c r="C13" s="34">
        <v>1021.1736168225515</v>
      </c>
      <c r="D13" s="824">
        <f t="shared" si="0"/>
        <v>0.13333728709405923</v>
      </c>
      <c r="E13" s="58">
        <v>1066.6686039717233</v>
      </c>
      <c r="F13" s="59">
        <v>1083.6739025761146</v>
      </c>
      <c r="G13" s="824">
        <f t="shared" si="1"/>
        <v>-1.5692265508993299E-2</v>
      </c>
      <c r="H13" s="36">
        <v>12345.273394016001</v>
      </c>
      <c r="I13" s="573">
        <v>10896.760764441922</v>
      </c>
      <c r="J13" s="35">
        <v>11378.144928994627</v>
      </c>
      <c r="K13" s="574">
        <v>11563.690119398203</v>
      </c>
      <c r="L13" s="604">
        <f t="shared" si="3"/>
        <v>0.19217637004258742</v>
      </c>
      <c r="M13" s="605">
        <f t="shared" si="4"/>
        <v>0.16466746760283255</v>
      </c>
      <c r="N13" s="82">
        <f t="shared" si="5"/>
        <v>0.17390992793113247</v>
      </c>
      <c r="O13" s="606">
        <f t="shared" si="2"/>
        <v>0.17349463565728951</v>
      </c>
      <c r="P13" s="32"/>
      <c r="Q13" s="32"/>
      <c r="R13" s="32"/>
      <c r="S13" s="55"/>
      <c r="T13" s="238"/>
    </row>
    <row r="14" spans="1:20" ht="14.1" customHeight="1" x14ac:dyDescent="0.25">
      <c r="A14" s="1529" t="str">
        <f>'45'!A13</f>
        <v xml:space="preserve"> březen</v>
      </c>
      <c r="B14" s="33">
        <v>1097.0923047483834</v>
      </c>
      <c r="C14" s="34">
        <v>803.62548712329124</v>
      </c>
      <c r="D14" s="824">
        <f t="shared" si="0"/>
        <v>0.36517858421290816</v>
      </c>
      <c r="E14" s="58">
        <v>1010.3134995345407</v>
      </c>
      <c r="F14" s="59">
        <v>907.83422280087268</v>
      </c>
      <c r="G14" s="824">
        <f t="shared" si="1"/>
        <v>0.11288324912173549</v>
      </c>
      <c r="H14" s="36">
        <v>11698.814337270996</v>
      </c>
      <c r="I14" s="573">
        <v>8577.8014859695013</v>
      </c>
      <c r="J14" s="35">
        <v>10773.450877685173</v>
      </c>
      <c r="K14" s="574">
        <v>9690.1129570080284</v>
      </c>
      <c r="L14" s="604">
        <f t="shared" si="3"/>
        <v>0.18217315991232233</v>
      </c>
      <c r="M14" s="605">
        <f t="shared" si="4"/>
        <v>0.12958714530585072</v>
      </c>
      <c r="N14" s="82">
        <f t="shared" si="5"/>
        <v>0.16472177697709756</v>
      </c>
      <c r="O14" s="606">
        <f t="shared" si="2"/>
        <v>0.14534295542933706</v>
      </c>
      <c r="P14" s="32"/>
      <c r="Q14" s="32"/>
      <c r="R14" s="32"/>
      <c r="S14" s="55"/>
      <c r="T14" s="238"/>
    </row>
    <row r="15" spans="1:20" ht="14.1" customHeight="1" x14ac:dyDescent="0.25">
      <c r="A15" s="628" t="str">
        <f>'39'!A8</f>
        <v>celkem</v>
      </c>
      <c r="B15" s="1271">
        <f>SUM(B9:B14)</f>
        <v>6022.2499586459398</v>
      </c>
      <c r="C15" s="1548">
        <v>6201.4290478162766</v>
      </c>
      <c r="D15" s="1622">
        <f>(B15-C15)/C15</f>
        <v>-2.8893193454084826E-2</v>
      </c>
      <c r="E15" s="1274">
        <f>SUM(E9:E14)</f>
        <v>6133.454349967411</v>
      </c>
      <c r="F15" s="1548">
        <v>6246.1522137015036</v>
      </c>
      <c r="G15" s="1624">
        <f t="shared" si="1"/>
        <v>-1.804276615079594E-2</v>
      </c>
      <c r="H15" s="1277">
        <f t="shared" ref="H15:O15" si="6">SUM(H9:H14)</f>
        <v>64207.891147414426</v>
      </c>
      <c r="I15" s="1543">
        <v>66224.976501312995</v>
      </c>
      <c r="J15" s="1280">
        <f t="shared" si="6"/>
        <v>65392.418802679262</v>
      </c>
      <c r="K15" s="1543">
        <v>66701.925687198003</v>
      </c>
      <c r="L15" s="1544">
        <f t="shared" si="6"/>
        <v>0.99999999999999989</v>
      </c>
      <c r="M15" s="1545">
        <f t="shared" si="6"/>
        <v>1.0000605824777118</v>
      </c>
      <c r="N15" s="1546">
        <f t="shared" si="6"/>
        <v>1</v>
      </c>
      <c r="O15" s="1547">
        <f t="shared" si="6"/>
        <v>1.0000601487002263</v>
      </c>
      <c r="P15" s="629"/>
      <c r="Q15" s="32"/>
      <c r="R15" s="32"/>
    </row>
    <row r="16" spans="1:20" ht="14.1" customHeight="1" x14ac:dyDescent="0.25">
      <c r="A16" s="1537"/>
      <c r="B16" s="31"/>
      <c r="C16" s="27"/>
      <c r="D16" s="741"/>
      <c r="E16" s="742"/>
      <c r="F16" s="57"/>
      <c r="G16" s="1539"/>
      <c r="H16" s="228"/>
      <c r="I16" s="27"/>
      <c r="J16" s="228"/>
      <c r="K16" s="1540"/>
      <c r="L16" s="228"/>
      <c r="M16" s="27"/>
      <c r="N16" s="228"/>
      <c r="O16" s="1540"/>
      <c r="P16" s="32"/>
      <c r="Q16" s="32"/>
      <c r="R16" s="32"/>
    </row>
    <row r="17" spans="1:15" ht="15.75" customHeight="1" x14ac:dyDescent="0.25">
      <c r="A17" s="223"/>
      <c r="B17" s="2332" t="str">
        <f>B6</f>
        <v>skutečná spotřeba plynu</v>
      </c>
      <c r="C17" s="2332"/>
      <c r="D17" s="2332"/>
      <c r="E17" s="2332"/>
      <c r="F17" s="2332"/>
      <c r="G17" s="2332"/>
      <c r="H17" s="2332"/>
      <c r="I17" s="2332"/>
      <c r="J17" s="2332"/>
      <c r="K17" s="2332"/>
      <c r="L17" s="2332" t="str">
        <f>B6</f>
        <v>skutečná spotřeba plynu</v>
      </c>
      <c r="M17" s="2332"/>
      <c r="N17" s="2332"/>
      <c r="O17" s="2332"/>
    </row>
    <row r="18" spans="1:15" ht="12" customHeight="1" x14ac:dyDescent="0.25">
      <c r="E18" s="55"/>
      <c r="F18" s="55"/>
      <c r="G18" s="55"/>
      <c r="H18" s="55"/>
      <c r="L18" s="55"/>
      <c r="M18" s="55"/>
      <c r="N18" s="55"/>
    </row>
    <row r="19" spans="1:15" ht="12" customHeight="1" x14ac:dyDescent="0.25">
      <c r="L19" s="55"/>
      <c r="M19" s="55"/>
      <c r="N19" s="55"/>
    </row>
    <row r="20" spans="1:15" ht="12" customHeight="1" x14ac:dyDescent="0.25">
      <c r="E20" s="55"/>
      <c r="F20" s="55"/>
      <c r="G20" s="55"/>
      <c r="L20" s="55"/>
      <c r="M20" s="55"/>
      <c r="N20" s="55"/>
    </row>
    <row r="21" spans="1:15" ht="12" customHeight="1" x14ac:dyDescent="0.25">
      <c r="E21" s="55"/>
      <c r="F21" s="55"/>
      <c r="G21" s="55"/>
      <c r="L21" s="55"/>
      <c r="M21" s="55"/>
      <c r="N21" s="55"/>
    </row>
    <row r="22" spans="1:15" ht="12" customHeight="1" x14ac:dyDescent="0.25">
      <c r="E22" s="55"/>
      <c r="F22" s="55"/>
      <c r="G22" s="55"/>
      <c r="L22" s="55"/>
      <c r="M22" s="55"/>
      <c r="N22" s="55"/>
    </row>
    <row r="23" spans="1:15" ht="12" customHeight="1" x14ac:dyDescent="0.25">
      <c r="E23" s="55"/>
      <c r="F23" s="55"/>
      <c r="G23" s="55"/>
      <c r="L23" s="55"/>
      <c r="M23" s="55"/>
      <c r="N23" s="55"/>
    </row>
    <row r="24" spans="1:15" ht="12" customHeight="1" x14ac:dyDescent="0.25">
      <c r="E24" s="55"/>
      <c r="F24" s="55"/>
      <c r="G24" s="55"/>
      <c r="L24" s="55"/>
      <c r="M24" s="55"/>
      <c r="N24" s="55"/>
    </row>
    <row r="25" spans="1:15" ht="12" customHeight="1" x14ac:dyDescent="0.25">
      <c r="E25" s="55"/>
      <c r="F25" s="55"/>
      <c r="G25" s="55"/>
      <c r="L25" s="55"/>
      <c r="M25" s="55"/>
      <c r="N25" s="55"/>
    </row>
    <row r="26" spans="1:15" ht="12" customHeight="1" x14ac:dyDescent="0.25">
      <c r="E26" s="55"/>
      <c r="F26" s="55"/>
      <c r="G26" s="55"/>
      <c r="L26" s="55"/>
      <c r="M26" s="55"/>
      <c r="N26" s="55"/>
    </row>
    <row r="27" spans="1:15" ht="12" customHeight="1" x14ac:dyDescent="0.25">
      <c r="E27" s="55"/>
      <c r="F27" s="55"/>
      <c r="G27" s="55"/>
      <c r="L27" s="55"/>
      <c r="M27" s="55"/>
      <c r="N27" s="55"/>
    </row>
    <row r="28" spans="1:15" ht="12" customHeight="1" x14ac:dyDescent="0.25">
      <c r="E28" s="55"/>
      <c r="F28" s="55"/>
      <c r="G28" s="55"/>
      <c r="L28" s="55"/>
      <c r="M28" s="55"/>
      <c r="N28" s="55"/>
    </row>
    <row r="29" spans="1:15" ht="12" customHeight="1" x14ac:dyDescent="0.25">
      <c r="E29" s="55"/>
      <c r="F29" s="55"/>
      <c r="G29" s="55"/>
      <c r="L29" s="55"/>
      <c r="M29" s="55"/>
      <c r="N29" s="55"/>
    </row>
    <row r="30" spans="1:15" ht="12" customHeight="1" x14ac:dyDescent="0.25"/>
    <row r="31" spans="1:15" ht="12" customHeight="1" x14ac:dyDescent="0.25"/>
    <row r="32" spans="1:15" ht="12" customHeight="1" x14ac:dyDescent="0.25"/>
    <row r="33" spans="1:12" ht="12" customHeight="1" x14ac:dyDescent="0.25"/>
    <row r="34" spans="1:12" ht="12" customHeight="1" x14ac:dyDescent="0.25"/>
    <row r="35" spans="1:12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</row>
  </sheetData>
  <mergeCells count="14">
    <mergeCell ref="L17:O17"/>
    <mergeCell ref="B17:K17"/>
    <mergeCell ref="B5:G5"/>
    <mergeCell ref="H5:K5"/>
    <mergeCell ref="L5:O5"/>
    <mergeCell ref="A2:M2"/>
    <mergeCell ref="N2:P2"/>
    <mergeCell ref="B4:O4"/>
    <mergeCell ref="J6:K7"/>
    <mergeCell ref="H6:I7"/>
    <mergeCell ref="E6:G7"/>
    <mergeCell ref="B6:D7"/>
    <mergeCell ref="L6:M7"/>
    <mergeCell ref="N6:O7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&amp;C46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2"/>
  <sheetViews>
    <sheetView view="pageBreakPreview" zoomScaleNormal="100" zoomScaleSheetLayoutView="100" workbookViewId="0"/>
  </sheetViews>
  <sheetFormatPr defaultRowHeight="13.5" x14ac:dyDescent="0.25"/>
  <cols>
    <col min="1" max="1" width="11.140625" style="274" customWidth="1"/>
    <col min="2" max="5" width="8.7109375" style="274" customWidth="1"/>
    <col min="6" max="6" width="6.7109375" style="274" customWidth="1"/>
    <col min="7" max="8" width="8.7109375" style="274" customWidth="1"/>
    <col min="9" max="9" width="6.7109375" style="274" customWidth="1"/>
    <col min="10" max="16" width="8.7109375" style="274" customWidth="1"/>
    <col min="17" max="17" width="1.7109375" style="274" customWidth="1"/>
    <col min="18" max="21" width="9.140625" style="1679"/>
    <col min="22" max="22" width="9.140625" style="1680"/>
    <col min="23" max="16384" width="9.140625" style="274"/>
  </cols>
  <sheetData>
    <row r="1" spans="1:22" x14ac:dyDescent="0.25">
      <c r="Q1" s="578"/>
    </row>
    <row r="2" spans="1:22" ht="16.5" thickBot="1" x14ac:dyDescent="0.3">
      <c r="A2" s="1911" t="s">
        <v>427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2045" t="s">
        <v>669</v>
      </c>
      <c r="P2" s="2045"/>
      <c r="Q2" s="2045"/>
    </row>
    <row r="3" spans="1:22" ht="15.75" x14ac:dyDescent="0.25">
      <c r="A3" s="583"/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</row>
    <row r="4" spans="1:22" x14ac:dyDescent="0.25">
      <c r="A4" s="276"/>
      <c r="B4" s="2339" t="s">
        <v>673</v>
      </c>
      <c r="C4" s="2339"/>
      <c r="D4" s="2339"/>
      <c r="E4" s="2339"/>
      <c r="F4" s="2339"/>
      <c r="G4" s="2339"/>
      <c r="H4" s="2339"/>
      <c r="I4" s="2339"/>
      <c r="J4" s="2339"/>
      <c r="K4" s="2339"/>
      <c r="L4" s="2339"/>
      <c r="M4" s="2339"/>
      <c r="N4" s="2339"/>
      <c r="O4" s="2339"/>
      <c r="P4" s="2339"/>
      <c r="Q4" s="276"/>
    </row>
    <row r="5" spans="1:22" s="522" customFormat="1" ht="21" customHeight="1" x14ac:dyDescent="0.25">
      <c r="A5" s="77"/>
      <c r="B5" s="2340" t="s">
        <v>430</v>
      </c>
      <c r="C5" s="2341"/>
      <c r="D5" s="2340" t="s">
        <v>132</v>
      </c>
      <c r="E5" s="2342"/>
      <c r="F5" s="2341" t="s">
        <v>133</v>
      </c>
      <c r="G5" s="2340" t="s">
        <v>134</v>
      </c>
      <c r="H5" s="2344"/>
      <c r="I5" s="2341" t="s">
        <v>133</v>
      </c>
      <c r="J5" s="2350" t="s">
        <v>135</v>
      </c>
      <c r="K5" s="2351"/>
      <c r="L5" s="2351"/>
      <c r="M5" s="2351"/>
      <c r="N5" s="2351"/>
      <c r="O5" s="2351"/>
      <c r="P5" s="2352"/>
      <c r="Q5" s="77"/>
      <c r="R5" s="1681"/>
      <c r="S5" s="1681"/>
      <c r="T5" s="1679"/>
      <c r="U5" s="1679"/>
      <c r="V5" s="1682"/>
    </row>
    <row r="6" spans="1:22" s="522" customFormat="1" ht="21.75" customHeight="1" x14ac:dyDescent="0.25">
      <c r="A6" s="77"/>
      <c r="B6" s="2340"/>
      <c r="C6" s="2341"/>
      <c r="D6" s="2340"/>
      <c r="E6" s="2342"/>
      <c r="F6" s="2343"/>
      <c r="G6" s="2345"/>
      <c r="H6" s="2344"/>
      <c r="I6" s="2343"/>
      <c r="J6" s="64" t="s">
        <v>22</v>
      </c>
      <c r="K6" s="572" t="s">
        <v>322</v>
      </c>
      <c r="L6" s="572" t="s">
        <v>323</v>
      </c>
      <c r="M6" s="2346" t="s">
        <v>24</v>
      </c>
      <c r="N6" s="2348" t="s">
        <v>257</v>
      </c>
      <c r="O6" s="575" t="s">
        <v>22</v>
      </c>
      <c r="P6" s="569" t="s">
        <v>23</v>
      </c>
      <c r="Q6" s="580"/>
      <c r="R6" s="1681"/>
      <c r="S6" s="1681"/>
      <c r="T6" s="1679"/>
      <c r="U6" s="1679"/>
      <c r="V6" s="1682"/>
    </row>
    <row r="7" spans="1:22" s="522" customFormat="1" ht="12" customHeight="1" x14ac:dyDescent="0.2">
      <c r="A7" s="568" t="str">
        <f>'12'!A7</f>
        <v>období</v>
      </c>
      <c r="B7" s="1549" t="s">
        <v>551</v>
      </c>
      <c r="C7" s="1552" t="s">
        <v>62</v>
      </c>
      <c r="D7" s="1549" t="s">
        <v>551</v>
      </c>
      <c r="E7" s="1552" t="s">
        <v>62</v>
      </c>
      <c r="F7" s="239" t="s">
        <v>25</v>
      </c>
      <c r="G7" s="1549" t="s">
        <v>551</v>
      </c>
      <c r="H7" s="1553" t="s">
        <v>62</v>
      </c>
      <c r="I7" s="239" t="s">
        <v>25</v>
      </c>
      <c r="J7" s="579" t="s">
        <v>625</v>
      </c>
      <c r="K7" s="576" t="s">
        <v>625</v>
      </c>
      <c r="L7" s="576" t="s">
        <v>625</v>
      </c>
      <c r="M7" s="2347"/>
      <c r="N7" s="2349"/>
      <c r="O7" s="577" t="s">
        <v>416</v>
      </c>
      <c r="P7" s="570" t="s">
        <v>674</v>
      </c>
      <c r="Q7" s="277"/>
      <c r="R7" s="1681"/>
      <c r="S7" s="1687" t="str">
        <f>J5</f>
        <v>teplota ovzduší v ČR</v>
      </c>
      <c r="T7" s="1683" t="str">
        <f>J7</f>
        <v>2017/2018</v>
      </c>
      <c r="U7" s="1683" t="str">
        <f>O7</f>
        <v>2016/2017</v>
      </c>
      <c r="V7" s="1682"/>
    </row>
    <row r="8" spans="1:22" s="522" customFormat="1" ht="15" customHeight="1" x14ac:dyDescent="0.25">
      <c r="A8" s="600" t="str">
        <f>'46'!A9</f>
        <v xml:space="preserve"> říjen</v>
      </c>
      <c r="B8" s="586">
        <v>1.110931821223416</v>
      </c>
      <c r="C8" s="586">
        <v>11.837641289030307</v>
      </c>
      <c r="D8" s="586">
        <v>29.443041226558663</v>
      </c>
      <c r="E8" s="586">
        <v>313.72523115509432</v>
      </c>
      <c r="F8" s="589">
        <v>4.7</v>
      </c>
      <c r="G8" s="586">
        <v>15.859245524941235</v>
      </c>
      <c r="H8" s="587">
        <v>169.01025118557416</v>
      </c>
      <c r="I8" s="589">
        <v>12.5</v>
      </c>
      <c r="J8" s="591">
        <v>9.7129032258064498</v>
      </c>
      <c r="K8" s="592">
        <v>12.8</v>
      </c>
      <c r="L8" s="593">
        <v>3.4</v>
      </c>
      <c r="M8" s="591">
        <v>7.9935483870967738</v>
      </c>
      <c r="N8" s="594">
        <v>1.719354838709676</v>
      </c>
      <c r="O8" s="595">
        <v>7.6451612903225818</v>
      </c>
      <c r="P8" s="594">
        <v>2.067741935483868</v>
      </c>
      <c r="Q8" s="581"/>
      <c r="R8" s="1684">
        <v>43009</v>
      </c>
      <c r="S8" s="1685">
        <v>9.8000000000000007</v>
      </c>
      <c r="T8" s="1685">
        <v>16.017587818141084</v>
      </c>
      <c r="U8" s="1685">
        <v>13.717407013772153</v>
      </c>
      <c r="V8" s="1682"/>
    </row>
    <row r="9" spans="1:22" s="522" customFormat="1" ht="15" customHeight="1" x14ac:dyDescent="0.25">
      <c r="A9" s="600" t="str">
        <f>'46'!A10</f>
        <v xml:space="preserve"> listopad</v>
      </c>
      <c r="B9" s="586">
        <v>1.2791989865165472</v>
      </c>
      <c r="C9" s="586">
        <v>13.635709155538356</v>
      </c>
      <c r="D9" s="586">
        <v>38.630258231123364</v>
      </c>
      <c r="E9" s="586">
        <v>411.78762900088782</v>
      </c>
      <c r="F9" s="589">
        <v>0</v>
      </c>
      <c r="G9" s="586">
        <v>24.77184623032711</v>
      </c>
      <c r="H9" s="587">
        <v>264.07268246066661</v>
      </c>
      <c r="I9" s="589">
        <v>5.2</v>
      </c>
      <c r="J9" s="591">
        <v>3.8933333333333322</v>
      </c>
      <c r="K9" s="524">
        <v>8.9</v>
      </c>
      <c r="L9" s="593">
        <v>0</v>
      </c>
      <c r="M9" s="591">
        <v>2.6366666666666658</v>
      </c>
      <c r="N9" s="593">
        <v>1.2566666666666664</v>
      </c>
      <c r="O9" s="595">
        <v>2.8433333333333333</v>
      </c>
      <c r="P9" s="593">
        <v>1.0499999999999989</v>
      </c>
      <c r="Q9" s="581"/>
      <c r="R9" s="1684">
        <v>43010</v>
      </c>
      <c r="S9" s="1685">
        <v>11.9</v>
      </c>
      <c r="T9" s="1685">
        <v>18.249307472479362</v>
      </c>
      <c r="U9" s="1685">
        <v>15.863643321089823</v>
      </c>
      <c r="V9" s="1682"/>
    </row>
    <row r="10" spans="1:22" s="522" customFormat="1" ht="15" customHeight="1" x14ac:dyDescent="0.25">
      <c r="A10" s="621" t="str">
        <f>'46'!A11</f>
        <v xml:space="preserve"> prosinec</v>
      </c>
      <c r="B10" s="588">
        <v>0.93396360835398462</v>
      </c>
      <c r="C10" s="588">
        <v>9.9558600556492625</v>
      </c>
      <c r="D10" s="588">
        <v>44.007256154655437</v>
      </c>
      <c r="E10" s="588">
        <v>469.05516523912905</v>
      </c>
      <c r="F10" s="590">
        <v>-3.2</v>
      </c>
      <c r="G10" s="588">
        <v>25.849147557069692</v>
      </c>
      <c r="H10" s="240">
        <v>275.55768423912906</v>
      </c>
      <c r="I10" s="590">
        <v>5.8</v>
      </c>
      <c r="J10" s="596">
        <v>1.0096774193548386</v>
      </c>
      <c r="K10" s="597">
        <v>6.3</v>
      </c>
      <c r="L10" s="598">
        <v>-4</v>
      </c>
      <c r="M10" s="596">
        <v>-0.43548387096774194</v>
      </c>
      <c r="N10" s="593">
        <v>1.4451612903225806</v>
      </c>
      <c r="O10" s="599">
        <v>-0.38709677419354827</v>
      </c>
      <c r="P10" s="593">
        <v>1.3967741935483868</v>
      </c>
      <c r="Q10" s="548"/>
      <c r="R10" s="1684">
        <v>43011</v>
      </c>
      <c r="S10" s="1685">
        <v>10</v>
      </c>
      <c r="T10" s="1685">
        <v>20.161142818372486</v>
      </c>
      <c r="U10" s="1685">
        <v>19.493931734595531</v>
      </c>
      <c r="V10" s="1682"/>
    </row>
    <row r="11" spans="1:22" s="522" customFormat="1" ht="15" customHeight="1" x14ac:dyDescent="0.25">
      <c r="A11" s="600" t="str">
        <f>'46'!A12</f>
        <v xml:space="preserve"> leden</v>
      </c>
      <c r="B11" s="586">
        <v>1.1554480996904197</v>
      </c>
      <c r="C11" s="586">
        <v>12.319561472853305</v>
      </c>
      <c r="D11" s="586">
        <v>40.825762006282162</v>
      </c>
      <c r="E11" s="586">
        <v>435.29198076209678</v>
      </c>
      <c r="F11" s="589">
        <v>-2.5</v>
      </c>
      <c r="G11" s="586">
        <v>26.421686653271582</v>
      </c>
      <c r="H11" s="587">
        <v>281.73130176209673</v>
      </c>
      <c r="I11" s="589">
        <v>6</v>
      </c>
      <c r="J11" s="591">
        <v>2.0096774193548383</v>
      </c>
      <c r="K11" s="524">
        <v>6.9</v>
      </c>
      <c r="L11" s="593">
        <v>-2.7</v>
      </c>
      <c r="M11" s="591">
        <v>-1.9612903225806451</v>
      </c>
      <c r="N11" s="594">
        <v>3.9709677419354836</v>
      </c>
      <c r="O11" s="595">
        <v>-5.5709677419354851</v>
      </c>
      <c r="P11" s="594">
        <f t="shared" ref="P11:P13" si="0">J11-O11</f>
        <v>7.5806451612903238</v>
      </c>
      <c r="Q11" s="548"/>
      <c r="R11" s="1684">
        <v>43012</v>
      </c>
      <c r="S11" s="1685">
        <v>10.6</v>
      </c>
      <c r="T11" s="1685">
        <v>19.728116020231852</v>
      </c>
      <c r="U11" s="1685">
        <v>21.88645752128717</v>
      </c>
      <c r="V11" s="1682"/>
    </row>
    <row r="12" spans="1:22" s="522" customFormat="1" ht="15" customHeight="1" x14ac:dyDescent="0.25">
      <c r="A12" s="600" t="str">
        <f>'46'!A13</f>
        <v xml:space="preserve"> únor</v>
      </c>
      <c r="B12" s="586">
        <v>1.3901685409233044</v>
      </c>
      <c r="C12" s="586">
        <v>14.828916005831619</v>
      </c>
      <c r="D12" s="586">
        <v>55.89859824415057</v>
      </c>
      <c r="E12" s="586">
        <v>596.21835475057139</v>
      </c>
      <c r="F12" s="589">
        <v>-11.8</v>
      </c>
      <c r="G12" s="586">
        <v>31.979863029947417</v>
      </c>
      <c r="H12" s="587">
        <v>341.15992275057147</v>
      </c>
      <c r="I12" s="589">
        <v>0.4</v>
      </c>
      <c r="J12" s="591">
        <v>-3.2785714285714285</v>
      </c>
      <c r="K12" s="524">
        <v>2.4</v>
      </c>
      <c r="L12" s="593">
        <v>-11.8</v>
      </c>
      <c r="M12" s="591">
        <v>-0.66206896551724137</v>
      </c>
      <c r="N12" s="593">
        <v>-2.6165024630541871</v>
      </c>
      <c r="O12" s="595">
        <v>1.1749999999999996</v>
      </c>
      <c r="P12" s="593">
        <f t="shared" si="0"/>
        <v>-4.4535714285714283</v>
      </c>
      <c r="Q12" s="548"/>
      <c r="R12" s="1684">
        <v>43013</v>
      </c>
      <c r="S12" s="1685">
        <v>11</v>
      </c>
      <c r="T12" s="1685">
        <v>20.249228036518296</v>
      </c>
      <c r="U12" s="1685">
        <v>25.720382481921156</v>
      </c>
      <c r="V12" s="1682"/>
    </row>
    <row r="13" spans="1:22" s="522" customFormat="1" ht="15" customHeight="1" x14ac:dyDescent="0.25">
      <c r="A13" s="621" t="str">
        <f>'46'!A14</f>
        <v xml:space="preserve"> březen</v>
      </c>
      <c r="B13" s="586">
        <v>1.4656444905275772</v>
      </c>
      <c r="C13" s="586">
        <v>15.628860675546116</v>
      </c>
      <c r="D13" s="586">
        <v>51.844586167716471</v>
      </c>
      <c r="E13" s="586">
        <v>552.8358899119678</v>
      </c>
      <c r="F13" s="589">
        <v>-9.6999999999999993</v>
      </c>
      <c r="G13" s="586">
        <v>23.261852133735246</v>
      </c>
      <c r="H13" s="587">
        <v>248.05987691196773</v>
      </c>
      <c r="I13" s="589">
        <v>7.4</v>
      </c>
      <c r="J13" s="591">
        <v>1.0000000000000002</v>
      </c>
      <c r="K13" s="524">
        <v>8.5</v>
      </c>
      <c r="L13" s="593">
        <v>-9.6999999999999993</v>
      </c>
      <c r="M13" s="591">
        <v>3.3032258064516129</v>
      </c>
      <c r="N13" s="593">
        <v>-2.3032258064516125</v>
      </c>
      <c r="O13" s="595">
        <v>6.1225806451612916</v>
      </c>
      <c r="P13" s="593">
        <f t="shared" si="0"/>
        <v>-5.1225806451612916</v>
      </c>
      <c r="Q13" s="548"/>
      <c r="R13" s="1684">
        <v>43014</v>
      </c>
      <c r="S13" s="1685">
        <v>8.4</v>
      </c>
      <c r="T13" s="1685">
        <v>20.939021739597422</v>
      </c>
      <c r="U13" s="1685">
        <v>27.946404159305288</v>
      </c>
      <c r="V13" s="1682"/>
    </row>
    <row r="14" spans="1:22" ht="15" customHeight="1" x14ac:dyDescent="0.25">
      <c r="A14" s="630" t="str">
        <f>'46'!A15</f>
        <v>celkem</v>
      </c>
      <c r="B14" s="1554">
        <f>AVERAGE(B8:B13)</f>
        <v>1.2225592578725413</v>
      </c>
      <c r="C14" s="1554">
        <f>AVERAGE(C8:C13)</f>
        <v>13.034424775741494</v>
      </c>
      <c r="D14" s="1554">
        <f>MAX(D8:D13)</f>
        <v>55.89859824415057</v>
      </c>
      <c r="E14" s="1554">
        <f>MAX(E8:E13)</f>
        <v>596.21835475057139</v>
      </c>
      <c r="F14" s="1555">
        <f>F12</f>
        <v>-11.8</v>
      </c>
      <c r="G14" s="1554">
        <f>MIN(G8:G13)</f>
        <v>15.859245524941235</v>
      </c>
      <c r="H14" s="1556">
        <f>MIN(H8:H13)</f>
        <v>169.01025118557416</v>
      </c>
      <c r="I14" s="1555">
        <f>I13</f>
        <v>7.4</v>
      </c>
      <c r="J14" s="1557">
        <f>AVERAGE(J8:J13)</f>
        <v>2.3911699948796716</v>
      </c>
      <c r="K14" s="1558">
        <f>MAX(K8:K13)</f>
        <v>12.8</v>
      </c>
      <c r="L14" s="1558">
        <f>MIN(L8:L13)</f>
        <v>-11.8</v>
      </c>
      <c r="M14" s="1557">
        <f>AVERAGE(M8:M13)</f>
        <v>1.8124329501915708</v>
      </c>
      <c r="N14" s="1559">
        <f>J14-M14</f>
        <v>0.57873704468810083</v>
      </c>
      <c r="O14" s="1560">
        <v>1.97133512544803</v>
      </c>
      <c r="P14" s="1559">
        <f>J14-O14</f>
        <v>0.41983486943164161</v>
      </c>
      <c r="Q14" s="631"/>
      <c r="R14" s="1684">
        <v>43015</v>
      </c>
      <c r="S14" s="1685">
        <v>8.8000000000000007</v>
      </c>
      <c r="T14" s="1686">
        <v>18.661121000348206</v>
      </c>
      <c r="U14" s="1686">
        <v>26.648894347041686</v>
      </c>
    </row>
    <row r="15" spans="1:22" ht="7.5" customHeight="1" x14ac:dyDescent="0.25">
      <c r="A15" s="1550"/>
      <c r="B15" s="210"/>
      <c r="C15" s="1561"/>
      <c r="D15" s="210"/>
      <c r="E15" s="210"/>
      <c r="F15" s="1561"/>
      <c r="G15" s="210"/>
      <c r="H15" s="210"/>
      <c r="I15" s="1561"/>
      <c r="J15" s="210"/>
      <c r="K15" s="210"/>
      <c r="L15" s="210"/>
      <c r="M15" s="210"/>
      <c r="N15" s="210"/>
      <c r="O15" s="584"/>
      <c r="P15" s="1550"/>
      <c r="Q15" s="398"/>
      <c r="R15" s="1684">
        <v>43016</v>
      </c>
      <c r="S15" s="1686">
        <v>8.5</v>
      </c>
      <c r="T15" s="1686">
        <v>20.030077369744728</v>
      </c>
      <c r="U15" s="1686">
        <v>24.573807895354857</v>
      </c>
    </row>
    <row r="16" spans="1:22" x14ac:dyDescent="0.25">
      <c r="A16" s="398"/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1684">
        <v>43017</v>
      </c>
      <c r="S16" s="1686">
        <v>6.8</v>
      </c>
      <c r="T16" s="1686">
        <v>25.588057559178768</v>
      </c>
      <c r="U16" s="1686">
        <v>24.564783513539957</v>
      </c>
    </row>
    <row r="17" spans="1:21" x14ac:dyDescent="0.25">
      <c r="A17" s="398"/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1684">
        <v>43018</v>
      </c>
      <c r="S17" s="1686">
        <v>10.4</v>
      </c>
      <c r="T17" s="1686">
        <v>23.162463689574846</v>
      </c>
      <c r="U17" s="1686">
        <v>28.175961152234759</v>
      </c>
    </row>
    <row r="18" spans="1:21" x14ac:dyDescent="0.25">
      <c r="A18" s="398"/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1684">
        <v>43019</v>
      </c>
      <c r="S18" s="1686">
        <v>11.6</v>
      </c>
      <c r="T18" s="1686">
        <v>20.803858022023448</v>
      </c>
      <c r="U18" s="1686">
        <v>29.371836893597052</v>
      </c>
    </row>
    <row r="19" spans="1:21" x14ac:dyDescent="0.25">
      <c r="A19" s="398"/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1684">
        <v>43020</v>
      </c>
      <c r="S19" s="1686">
        <v>12</v>
      </c>
      <c r="T19" s="1686">
        <v>20.037637943948027</v>
      </c>
      <c r="U19" s="1686">
        <v>30.026483056074213</v>
      </c>
    </row>
    <row r="20" spans="1:21" x14ac:dyDescent="0.25">
      <c r="A20" s="398"/>
      <c r="B20" s="398"/>
      <c r="C20" s="398"/>
      <c r="D20" s="398"/>
      <c r="E20" s="523"/>
      <c r="F20" s="523"/>
      <c r="G20" s="523"/>
      <c r="H20" s="523"/>
      <c r="I20" s="571"/>
      <c r="J20" s="523"/>
      <c r="K20" s="523"/>
      <c r="L20" s="398"/>
      <c r="M20" s="398"/>
      <c r="N20" s="398"/>
      <c r="O20" s="398"/>
      <c r="P20" s="398"/>
      <c r="Q20" s="398"/>
      <c r="R20" s="1684">
        <v>43021</v>
      </c>
      <c r="S20" s="1686">
        <v>10.9</v>
      </c>
      <c r="T20" s="1686">
        <v>21.02040812040611</v>
      </c>
      <c r="U20" s="1686">
        <v>30.3341209282577</v>
      </c>
    </row>
    <row r="21" spans="1:21" x14ac:dyDescent="0.25">
      <c r="A21" s="398"/>
      <c r="B21" s="398"/>
      <c r="C21" s="398"/>
      <c r="D21" s="398"/>
      <c r="E21" s="524"/>
      <c r="F21" s="524"/>
      <c r="G21" s="524"/>
      <c r="H21" s="524"/>
      <c r="I21" s="524"/>
      <c r="J21" s="524"/>
      <c r="K21" s="524"/>
      <c r="L21" s="37"/>
      <c r="M21" s="398"/>
      <c r="N21" s="398"/>
      <c r="O21" s="398"/>
      <c r="P21" s="398"/>
      <c r="Q21" s="398"/>
      <c r="R21" s="1684">
        <v>43022</v>
      </c>
      <c r="S21" s="1686">
        <v>11.6</v>
      </c>
      <c r="T21" s="1686">
        <v>16.267106184616512</v>
      </c>
      <c r="U21" s="1686">
        <v>28.268380718040948</v>
      </c>
    </row>
    <row r="22" spans="1:21" x14ac:dyDescent="0.25">
      <c r="A22" s="398"/>
      <c r="B22" s="398"/>
      <c r="C22" s="398"/>
      <c r="D22" s="398"/>
      <c r="E22" s="524"/>
      <c r="F22" s="524"/>
      <c r="G22" s="524"/>
      <c r="H22" s="524"/>
      <c r="I22" s="524"/>
      <c r="J22" s="524"/>
      <c r="K22" s="524"/>
      <c r="L22" s="37"/>
      <c r="M22" s="398"/>
      <c r="N22" s="398"/>
      <c r="O22" s="398"/>
      <c r="P22" s="398"/>
      <c r="Q22" s="398"/>
      <c r="R22" s="1684">
        <v>43023</v>
      </c>
      <c r="S22" s="1686">
        <v>12.5</v>
      </c>
      <c r="T22" s="1686">
        <v>15.859245524941235</v>
      </c>
      <c r="U22" s="1686">
        <v>20.873549159060332</v>
      </c>
    </row>
    <row r="23" spans="1:21" x14ac:dyDescent="0.25">
      <c r="A23" s="398"/>
      <c r="B23" s="398"/>
      <c r="C23" s="398"/>
      <c r="D23" s="398"/>
      <c r="E23" s="524"/>
      <c r="F23" s="524"/>
      <c r="G23" s="524"/>
      <c r="H23" s="524"/>
      <c r="I23" s="524"/>
      <c r="J23" s="524"/>
      <c r="K23" s="524"/>
      <c r="L23" s="37"/>
      <c r="M23" s="398"/>
      <c r="N23" s="398"/>
      <c r="O23" s="398"/>
      <c r="P23" s="398"/>
      <c r="Q23" s="398"/>
      <c r="R23" s="1684">
        <v>43024</v>
      </c>
      <c r="S23" s="1686">
        <v>12.8</v>
      </c>
      <c r="T23" s="1686">
        <v>19.730419550107204</v>
      </c>
      <c r="U23" s="1686">
        <v>20.242953250294661</v>
      </c>
    </row>
    <row r="24" spans="1:21" x14ac:dyDescent="0.25">
      <c r="A24" s="398"/>
      <c r="B24" s="398"/>
      <c r="C24" s="398"/>
      <c r="D24" s="398"/>
      <c r="E24" s="524"/>
      <c r="F24" s="524"/>
      <c r="G24" s="524"/>
      <c r="H24" s="524"/>
      <c r="I24" s="524"/>
      <c r="J24" s="524"/>
      <c r="K24" s="524"/>
      <c r="L24" s="37"/>
      <c r="M24" s="398"/>
      <c r="N24" s="398"/>
      <c r="O24" s="398"/>
      <c r="P24" s="398"/>
      <c r="Q24" s="398"/>
      <c r="R24" s="1684">
        <v>43025</v>
      </c>
      <c r="S24" s="1686">
        <v>12.8</v>
      </c>
      <c r="T24" s="1686">
        <v>18.029060890775003</v>
      </c>
      <c r="U24" s="1686">
        <v>27.23850919220498</v>
      </c>
    </row>
    <row r="25" spans="1:21" x14ac:dyDescent="0.25">
      <c r="A25" s="398"/>
      <c r="B25" s="398"/>
      <c r="C25" s="398"/>
      <c r="D25" s="398"/>
      <c r="E25" s="524"/>
      <c r="F25" s="524"/>
      <c r="G25" s="524"/>
      <c r="H25" s="524"/>
      <c r="I25" s="524"/>
      <c r="J25" s="524"/>
      <c r="K25" s="524"/>
      <c r="L25" s="37"/>
      <c r="M25" s="398"/>
      <c r="N25" s="398"/>
      <c r="O25" s="398"/>
      <c r="P25" s="398"/>
      <c r="Q25" s="398"/>
      <c r="R25" s="1684">
        <v>43026</v>
      </c>
      <c r="S25" s="1686">
        <v>11.3</v>
      </c>
      <c r="T25" s="1686">
        <v>21.519464723123871</v>
      </c>
      <c r="U25" s="1686">
        <v>26.693835638370896</v>
      </c>
    </row>
    <row r="26" spans="1:21" x14ac:dyDescent="0.25">
      <c r="A26" s="398"/>
      <c r="B26" s="398"/>
      <c r="C26" s="398"/>
      <c r="D26" s="398"/>
      <c r="E26" s="524"/>
      <c r="F26" s="524"/>
      <c r="G26" s="524"/>
      <c r="H26" s="524"/>
      <c r="I26" s="524"/>
      <c r="J26" s="524"/>
      <c r="K26" s="524"/>
      <c r="L26" s="37"/>
      <c r="M26" s="398"/>
      <c r="N26" s="398"/>
      <c r="O26" s="398"/>
      <c r="P26" s="398"/>
      <c r="Q26" s="398"/>
      <c r="R26" s="1684">
        <v>43027</v>
      </c>
      <c r="S26" s="1686">
        <v>10.4</v>
      </c>
      <c r="T26" s="1686">
        <v>21.696111262993579</v>
      </c>
      <c r="U26" s="1686">
        <v>26.602986599249078</v>
      </c>
    </row>
    <row r="27" spans="1:21" x14ac:dyDescent="0.25">
      <c r="A27" s="398"/>
      <c r="B27" s="398"/>
      <c r="C27" s="398"/>
      <c r="D27" s="398"/>
      <c r="E27" s="524"/>
      <c r="F27" s="524"/>
      <c r="G27" s="524"/>
      <c r="H27" s="524"/>
      <c r="I27" s="524"/>
      <c r="J27" s="524"/>
      <c r="K27" s="524"/>
      <c r="L27" s="37"/>
      <c r="M27" s="398"/>
      <c r="N27" s="398"/>
      <c r="O27" s="398"/>
      <c r="P27" s="398"/>
      <c r="Q27" s="398"/>
      <c r="R27" s="1684">
        <v>43028</v>
      </c>
      <c r="S27" s="1686">
        <v>10.3</v>
      </c>
      <c r="T27" s="1686">
        <v>21.912682977926085</v>
      </c>
      <c r="U27" s="1686">
        <v>27.450910256796824</v>
      </c>
    </row>
    <row r="28" spans="1:21" x14ac:dyDescent="0.25">
      <c r="A28" s="398"/>
      <c r="B28" s="398"/>
      <c r="C28" s="398"/>
      <c r="D28" s="398"/>
      <c r="E28" s="524"/>
      <c r="F28" s="524"/>
      <c r="G28" s="524"/>
      <c r="H28" s="524"/>
      <c r="I28" s="524"/>
      <c r="J28" s="524"/>
      <c r="K28" s="524"/>
      <c r="L28" s="37"/>
      <c r="M28" s="398"/>
      <c r="N28" s="398"/>
      <c r="O28" s="398"/>
      <c r="P28" s="398"/>
      <c r="Q28" s="398"/>
      <c r="R28" s="1684">
        <v>43029</v>
      </c>
      <c r="S28" s="1686">
        <v>11</v>
      </c>
      <c r="T28" s="1686">
        <v>17.487504916221109</v>
      </c>
      <c r="U28" s="1686">
        <v>27.581533962513241</v>
      </c>
    </row>
    <row r="29" spans="1:21" x14ac:dyDescent="0.25">
      <c r="A29" s="398"/>
      <c r="B29" s="398"/>
      <c r="C29" s="398"/>
      <c r="D29" s="398"/>
      <c r="E29" s="524"/>
      <c r="F29" s="524"/>
      <c r="G29" s="524"/>
      <c r="H29" s="524"/>
      <c r="I29" s="524"/>
      <c r="J29" s="524"/>
      <c r="K29" s="524"/>
      <c r="L29" s="37"/>
      <c r="M29" s="398"/>
      <c r="N29" s="398"/>
      <c r="O29" s="398"/>
      <c r="P29" s="398"/>
      <c r="Q29" s="398"/>
      <c r="R29" s="1684">
        <v>43030</v>
      </c>
      <c r="S29" s="1686">
        <v>8.6999999999999993</v>
      </c>
      <c r="T29" s="1686">
        <v>19.263169363224982</v>
      </c>
      <c r="U29" s="1686">
        <v>23.301943154527777</v>
      </c>
    </row>
    <row r="30" spans="1:21" x14ac:dyDescent="0.25">
      <c r="D30" s="398"/>
      <c r="E30" s="524"/>
      <c r="F30" s="524"/>
      <c r="G30" s="524"/>
      <c r="H30" s="524"/>
      <c r="I30" s="524"/>
      <c r="J30" s="524"/>
      <c r="K30" s="524"/>
      <c r="L30" s="37"/>
      <c r="R30" s="1684">
        <v>43031</v>
      </c>
      <c r="S30" s="1686">
        <v>7.9</v>
      </c>
      <c r="T30" s="1686">
        <v>25.708469830406894</v>
      </c>
      <c r="U30" s="1686">
        <v>23.433975006146856</v>
      </c>
    </row>
    <row r="31" spans="1:21" x14ac:dyDescent="0.25">
      <c r="D31" s="398"/>
      <c r="L31" s="37"/>
      <c r="R31" s="1684">
        <v>43032</v>
      </c>
      <c r="S31" s="1686">
        <v>8.6999999999999993</v>
      </c>
      <c r="T31" s="1686">
        <v>24.913877702081418</v>
      </c>
      <c r="U31" s="1686">
        <v>26.920775931667173</v>
      </c>
    </row>
    <row r="32" spans="1:21" x14ac:dyDescent="0.25">
      <c r="D32" s="398"/>
      <c r="R32" s="1684">
        <v>43033</v>
      </c>
      <c r="S32" s="1686">
        <v>11.3</v>
      </c>
      <c r="T32" s="1686">
        <v>22.13407095647193</v>
      </c>
      <c r="U32" s="1686">
        <v>25.406175506884711</v>
      </c>
    </row>
    <row r="33" spans="3:21" x14ac:dyDescent="0.25">
      <c r="R33" s="1684">
        <v>43034</v>
      </c>
      <c r="S33" s="1686">
        <v>11.3</v>
      </c>
      <c r="T33" s="1686">
        <v>22.463291430379456</v>
      </c>
      <c r="U33" s="1686">
        <v>25.924039302996171</v>
      </c>
    </row>
    <row r="34" spans="3:21" x14ac:dyDescent="0.25">
      <c r="C34" s="279"/>
      <c r="D34" s="279"/>
      <c r="R34" s="1684">
        <v>43035</v>
      </c>
      <c r="S34" s="1686">
        <v>8.5</v>
      </c>
      <c r="T34" s="1686">
        <v>21.963584234640251</v>
      </c>
      <c r="U34" s="1686">
        <v>24.328562794234561</v>
      </c>
    </row>
    <row r="35" spans="3:21" x14ac:dyDescent="0.25">
      <c r="C35" s="279"/>
      <c r="D35" s="279"/>
      <c r="R35" s="1684">
        <v>43036</v>
      </c>
      <c r="S35" s="1686">
        <v>7.3</v>
      </c>
      <c r="T35" s="1686">
        <v>22.220387452566321</v>
      </c>
      <c r="U35" s="1686">
        <v>22.059327180801592</v>
      </c>
    </row>
    <row r="36" spans="3:21" x14ac:dyDescent="0.25">
      <c r="C36" s="279"/>
      <c r="D36" s="279"/>
      <c r="R36" s="1684">
        <v>43037</v>
      </c>
      <c r="S36" s="1686">
        <v>5.9</v>
      </c>
      <c r="T36" s="1686">
        <v>23.155173446515555</v>
      </c>
      <c r="U36" s="1686">
        <v>21.708846495080746</v>
      </c>
    </row>
    <row r="37" spans="3:21" x14ac:dyDescent="0.25">
      <c r="R37" s="1684">
        <v>43038</v>
      </c>
      <c r="S37" s="1686">
        <v>3.4</v>
      </c>
      <c r="T37" s="1686">
        <v>28.929507205246221</v>
      </c>
      <c r="U37" s="1686">
        <v>24.020763503582739</v>
      </c>
    </row>
    <row r="38" spans="3:21" x14ac:dyDescent="0.25">
      <c r="C38" s="525"/>
      <c r="D38" s="525"/>
      <c r="R38" s="1684">
        <v>43039</v>
      </c>
      <c r="S38" s="1686">
        <v>4.7</v>
      </c>
      <c r="T38" s="1686">
        <v>29.443203678558362</v>
      </c>
      <c r="U38" s="1686">
        <v>29.187163448046288</v>
      </c>
    </row>
    <row r="39" spans="3:21" x14ac:dyDescent="0.25">
      <c r="R39" s="1684">
        <v>43040</v>
      </c>
      <c r="S39" s="1686">
        <v>5.8</v>
      </c>
      <c r="T39" s="1686">
        <v>29.028742363658139</v>
      </c>
      <c r="U39" s="1686">
        <v>25.170814265522448</v>
      </c>
    </row>
    <row r="40" spans="3:21" x14ac:dyDescent="0.25">
      <c r="R40" s="1684">
        <v>43041</v>
      </c>
      <c r="S40" s="1686">
        <v>8.9</v>
      </c>
      <c r="T40" s="1686">
        <v>27.6214730239173</v>
      </c>
      <c r="U40" s="1686">
        <v>27.622766420747155</v>
      </c>
    </row>
    <row r="41" spans="3:21" x14ac:dyDescent="0.25">
      <c r="R41" s="1684">
        <v>43042</v>
      </c>
      <c r="S41" s="1686">
        <v>5.7</v>
      </c>
      <c r="T41" s="1686">
        <v>28.617289552170611</v>
      </c>
      <c r="U41" s="1686">
        <v>32.194819102844676</v>
      </c>
    </row>
    <row r="42" spans="3:21" x14ac:dyDescent="0.25">
      <c r="R42" s="1684">
        <v>43043</v>
      </c>
      <c r="S42" s="1686">
        <v>5.2</v>
      </c>
      <c r="T42" s="1686">
        <v>24.77184623032711</v>
      </c>
      <c r="U42" s="1686">
        <v>29.533214713023341</v>
      </c>
    </row>
    <row r="43" spans="3:21" x14ac:dyDescent="0.25">
      <c r="R43" s="1684">
        <v>43044</v>
      </c>
      <c r="S43" s="1686">
        <v>6.6</v>
      </c>
      <c r="T43" s="1686">
        <v>25.200028271999514</v>
      </c>
      <c r="U43" s="1686">
        <v>25.626974920644788</v>
      </c>
    </row>
    <row r="44" spans="3:21" x14ac:dyDescent="0.25">
      <c r="R44" s="1684">
        <v>43045</v>
      </c>
      <c r="S44" s="1686">
        <v>6.3</v>
      </c>
      <c r="T44" s="1686">
        <v>30.41136636641718</v>
      </c>
      <c r="U44" s="1686">
        <v>26.812479862448306</v>
      </c>
    </row>
    <row r="45" spans="3:21" x14ac:dyDescent="0.25">
      <c r="R45" s="1684">
        <v>43046</v>
      </c>
      <c r="S45" s="1686">
        <v>6.1</v>
      </c>
      <c r="T45" s="1686">
        <v>31.059391170064437</v>
      </c>
      <c r="U45" s="1686">
        <v>33.235891940866736</v>
      </c>
    </row>
    <row r="46" spans="3:21" x14ac:dyDescent="0.25">
      <c r="R46" s="1684">
        <v>43047</v>
      </c>
      <c r="S46" s="1686">
        <v>5.3</v>
      </c>
      <c r="T46" s="1686">
        <v>32.068858478846565</v>
      </c>
      <c r="U46" s="1686">
        <v>36.247820426177462</v>
      </c>
    </row>
    <row r="47" spans="3:21" x14ac:dyDescent="0.25">
      <c r="R47" s="1684">
        <v>43048</v>
      </c>
      <c r="S47" s="1686">
        <v>6.1</v>
      </c>
      <c r="T47" s="1686">
        <v>30.78005880583072</v>
      </c>
      <c r="U47" s="1686">
        <v>37.371620507565673</v>
      </c>
    </row>
    <row r="48" spans="3:21" x14ac:dyDescent="0.25">
      <c r="R48" s="1684">
        <v>43049</v>
      </c>
      <c r="S48" s="1686">
        <v>5.8</v>
      </c>
      <c r="T48" s="1686">
        <v>28.455566654090898</v>
      </c>
      <c r="U48" s="1686">
        <v>38.036716795623484</v>
      </c>
    </row>
    <row r="49" spans="18:21" x14ac:dyDescent="0.25">
      <c r="R49" s="1684">
        <v>43050</v>
      </c>
      <c r="S49" s="1686">
        <v>4.2</v>
      </c>
      <c r="T49" s="1686">
        <v>26.357544792169673</v>
      </c>
      <c r="U49" s="1686">
        <v>35.362940054917708</v>
      </c>
    </row>
    <row r="50" spans="18:21" x14ac:dyDescent="0.25">
      <c r="R50" s="1684">
        <v>43051</v>
      </c>
      <c r="S50" s="1686">
        <v>2.9</v>
      </c>
      <c r="T50" s="1686">
        <v>28.194048348736324</v>
      </c>
      <c r="U50" s="1686">
        <v>32.771255922822363</v>
      </c>
    </row>
    <row r="51" spans="18:21" x14ac:dyDescent="0.25">
      <c r="R51" s="1684">
        <v>43052</v>
      </c>
      <c r="S51" s="1686">
        <v>2</v>
      </c>
      <c r="T51" s="1686">
        <v>35.342391026187705</v>
      </c>
      <c r="U51" s="1686">
        <v>34.108448634712474</v>
      </c>
    </row>
    <row r="52" spans="18:21" x14ac:dyDescent="0.25">
      <c r="R52" s="1684">
        <v>43053</v>
      </c>
      <c r="S52" s="1686">
        <v>1.1000000000000001</v>
      </c>
      <c r="T52" s="1686">
        <v>35.532220177342666</v>
      </c>
      <c r="U52" s="1686">
        <v>40.601282899236637</v>
      </c>
    </row>
    <row r="53" spans="18:21" x14ac:dyDescent="0.25">
      <c r="R53" s="1684">
        <v>43054</v>
      </c>
      <c r="S53" s="1686">
        <v>2</v>
      </c>
      <c r="T53" s="1686">
        <v>35.690273593528175</v>
      </c>
      <c r="U53" s="1686">
        <v>40.745969321431545</v>
      </c>
    </row>
    <row r="54" spans="18:21" x14ac:dyDescent="0.25">
      <c r="R54" s="1684">
        <v>43055</v>
      </c>
      <c r="S54" s="1686">
        <v>2.6</v>
      </c>
      <c r="T54" s="1686">
        <v>34.459579872896676</v>
      </c>
      <c r="U54" s="1686">
        <v>36.660696500083773</v>
      </c>
    </row>
    <row r="55" spans="18:21" x14ac:dyDescent="0.25">
      <c r="R55" s="1684">
        <v>43056</v>
      </c>
      <c r="S55" s="1686">
        <v>2.8</v>
      </c>
      <c r="T55" s="1686">
        <v>32.23813118058262</v>
      </c>
      <c r="U55" s="1686">
        <v>32.251101141311651</v>
      </c>
    </row>
    <row r="56" spans="18:21" x14ac:dyDescent="0.25">
      <c r="R56" s="1684">
        <v>43057</v>
      </c>
      <c r="S56" s="1686">
        <v>2.8</v>
      </c>
      <c r="T56" s="1686">
        <v>28.57723795345068</v>
      </c>
      <c r="U56" s="1686">
        <v>27.909383164127618</v>
      </c>
    </row>
    <row r="57" spans="18:21" x14ac:dyDescent="0.25">
      <c r="R57" s="1684">
        <v>43058</v>
      </c>
      <c r="S57" s="1686">
        <v>2.7</v>
      </c>
      <c r="T57" s="1686">
        <v>30.450287332551568</v>
      </c>
      <c r="U57" s="1686">
        <v>26.625708262375024</v>
      </c>
    </row>
    <row r="58" spans="18:21" x14ac:dyDescent="0.25">
      <c r="R58" s="1684">
        <v>43059</v>
      </c>
      <c r="S58" s="1686">
        <v>2</v>
      </c>
      <c r="T58" s="1686">
        <v>36.31793354044494</v>
      </c>
      <c r="U58" s="1686">
        <v>27.009664075691639</v>
      </c>
    </row>
    <row r="59" spans="18:21" x14ac:dyDescent="0.25">
      <c r="R59" s="1684">
        <v>43060</v>
      </c>
      <c r="S59" s="1686">
        <v>4.3</v>
      </c>
      <c r="T59" s="1686">
        <v>35.196564033146259</v>
      </c>
      <c r="U59" s="1686">
        <v>30.476583564762439</v>
      </c>
    </row>
    <row r="60" spans="18:21" x14ac:dyDescent="0.25">
      <c r="R60" s="1684">
        <v>43061</v>
      </c>
      <c r="S60" s="1686">
        <v>5.4</v>
      </c>
      <c r="T60" s="1686">
        <v>31.215844681319474</v>
      </c>
      <c r="U60" s="1686">
        <v>29.292089221046083</v>
      </c>
    </row>
    <row r="61" spans="18:21" x14ac:dyDescent="0.25">
      <c r="R61" s="1684">
        <v>43062</v>
      </c>
      <c r="S61" s="1686">
        <v>3.8</v>
      </c>
      <c r="T61" s="1686">
        <v>31.867110901115758</v>
      </c>
      <c r="U61" s="1686">
        <v>29.376629172326293</v>
      </c>
    </row>
    <row r="62" spans="18:21" x14ac:dyDescent="0.25">
      <c r="R62" s="1684">
        <v>43063</v>
      </c>
      <c r="S62" s="1686">
        <v>5.5</v>
      </c>
      <c r="T62" s="1686">
        <v>32.191149309126274</v>
      </c>
      <c r="U62" s="1686">
        <v>29.653410783792339</v>
      </c>
    </row>
    <row r="63" spans="18:21" x14ac:dyDescent="0.25">
      <c r="R63" s="1684">
        <v>43064</v>
      </c>
      <c r="S63" s="1686">
        <v>4.5999999999999996</v>
      </c>
      <c r="T63" s="1686">
        <v>27.939339024836443</v>
      </c>
      <c r="U63" s="1686">
        <v>30.640984806836354</v>
      </c>
    </row>
    <row r="64" spans="18:21" x14ac:dyDescent="0.25">
      <c r="R64" s="1684">
        <v>43065</v>
      </c>
      <c r="S64" s="1686">
        <v>1</v>
      </c>
      <c r="T64" s="1686">
        <v>30.859602303783916</v>
      </c>
      <c r="U64" s="1686">
        <v>26.53404237240558</v>
      </c>
    </row>
    <row r="65" spans="18:21" x14ac:dyDescent="0.25">
      <c r="R65" s="1684">
        <v>43066</v>
      </c>
      <c r="S65" s="1686">
        <v>1.3</v>
      </c>
      <c r="T65" s="1686">
        <v>34.844405853861019</v>
      </c>
      <c r="U65" s="1686">
        <v>29.584339304659487</v>
      </c>
    </row>
    <row r="66" spans="18:21" x14ac:dyDescent="0.25">
      <c r="R66" s="1684">
        <v>43067</v>
      </c>
      <c r="S66" s="1686">
        <v>2.8</v>
      </c>
      <c r="T66" s="1686">
        <v>34.673873096890659</v>
      </c>
      <c r="U66" s="1686">
        <v>39.596728005720081</v>
      </c>
    </row>
    <row r="67" spans="18:21" x14ac:dyDescent="0.25">
      <c r="R67" s="1684">
        <v>43068</v>
      </c>
      <c r="S67" s="1686">
        <v>1.2</v>
      </c>
      <c r="T67" s="1686">
        <v>38.458290947192339</v>
      </c>
      <c r="U67" s="1686">
        <v>41.275098426758056</v>
      </c>
    </row>
    <row r="68" spans="18:21" x14ac:dyDescent="0.25">
      <c r="R68" s="1684">
        <v>43069</v>
      </c>
      <c r="S68" s="1686">
        <v>0</v>
      </c>
      <c r="T68" s="1686">
        <v>38.630360174203062</v>
      </c>
      <c r="U68" s="1686">
        <v>42.397125840796427</v>
      </c>
    </row>
    <row r="69" spans="18:21" x14ac:dyDescent="0.25">
      <c r="R69" s="1684">
        <v>43070</v>
      </c>
      <c r="S69" s="1686">
        <v>-2.4</v>
      </c>
      <c r="T69" s="1686">
        <v>39.579269594923623</v>
      </c>
      <c r="U69" s="1686">
        <v>39.291135079990781</v>
      </c>
    </row>
    <row r="70" spans="18:21" x14ac:dyDescent="0.25">
      <c r="R70" s="1684">
        <v>43071</v>
      </c>
      <c r="S70" s="1686">
        <v>-2.5</v>
      </c>
      <c r="T70" s="1686">
        <v>35.405125252513784</v>
      </c>
      <c r="U70" s="1686">
        <v>37.687360255203515</v>
      </c>
    </row>
    <row r="71" spans="18:21" x14ac:dyDescent="0.25">
      <c r="R71" s="1684">
        <v>43072</v>
      </c>
      <c r="S71" s="1686">
        <v>-1.9</v>
      </c>
      <c r="T71" s="1686">
        <v>36.249633410484606</v>
      </c>
      <c r="U71" s="1686">
        <v>36.566240929808387</v>
      </c>
    </row>
    <row r="72" spans="18:21" x14ac:dyDescent="0.25">
      <c r="R72" s="1684">
        <v>43073</v>
      </c>
      <c r="S72" s="1686">
        <v>0.3</v>
      </c>
      <c r="T72" s="1686">
        <v>39.171534770999685</v>
      </c>
      <c r="U72" s="1686">
        <v>38.474141480543558</v>
      </c>
    </row>
    <row r="73" spans="18:21" x14ac:dyDescent="0.25">
      <c r="R73" s="1684">
        <v>43074</v>
      </c>
      <c r="S73" s="1686">
        <v>2.2999999999999998</v>
      </c>
      <c r="T73" s="1686">
        <v>37.10405203446652</v>
      </c>
      <c r="U73" s="1686">
        <v>45.924287208840511</v>
      </c>
    </row>
    <row r="74" spans="18:21" x14ac:dyDescent="0.25">
      <c r="R74" s="1684">
        <v>43075</v>
      </c>
      <c r="S74" s="1686">
        <v>2.8</v>
      </c>
      <c r="T74" s="1686">
        <v>36.04272019874162</v>
      </c>
      <c r="U74" s="1686">
        <v>44.147667047402095</v>
      </c>
    </row>
    <row r="75" spans="18:21" x14ac:dyDescent="0.25">
      <c r="R75" s="1684">
        <v>43076</v>
      </c>
      <c r="S75" s="1686">
        <v>1.5</v>
      </c>
      <c r="T75" s="1686">
        <v>35.094191293350448</v>
      </c>
      <c r="U75" s="1686">
        <v>41.890403964877201</v>
      </c>
    </row>
    <row r="76" spans="18:21" x14ac:dyDescent="0.25">
      <c r="R76" s="1684">
        <v>43077</v>
      </c>
      <c r="S76" s="1686">
        <v>1.6</v>
      </c>
      <c r="T76" s="1686">
        <v>35.416081282935501</v>
      </c>
      <c r="U76" s="1686">
        <v>39.805668797103827</v>
      </c>
    </row>
    <row r="77" spans="18:21" x14ac:dyDescent="0.25">
      <c r="R77" s="1684">
        <v>43078</v>
      </c>
      <c r="S77" s="1686">
        <v>-1.1000000000000001</v>
      </c>
      <c r="T77" s="1686">
        <v>34.59171081644854</v>
      </c>
      <c r="U77" s="1686">
        <v>37.674129016685065</v>
      </c>
    </row>
    <row r="78" spans="18:21" x14ac:dyDescent="0.25">
      <c r="R78" s="1684">
        <v>43079</v>
      </c>
      <c r="S78" s="1686">
        <v>-0.9</v>
      </c>
      <c r="T78" s="1686">
        <v>35.311256015795905</v>
      </c>
      <c r="U78" s="1686">
        <v>29.136054169499243</v>
      </c>
    </row>
    <row r="79" spans="18:21" x14ac:dyDescent="0.25">
      <c r="R79" s="1684">
        <v>43080</v>
      </c>
      <c r="S79" s="1686">
        <v>5.3</v>
      </c>
      <c r="T79" s="1686">
        <v>36.350536897691214</v>
      </c>
      <c r="U79" s="1686">
        <v>30.524646723070898</v>
      </c>
    </row>
    <row r="80" spans="18:21" x14ac:dyDescent="0.25">
      <c r="R80" s="1684">
        <v>43081</v>
      </c>
      <c r="S80" s="1686">
        <v>3.5</v>
      </c>
      <c r="T80" s="1686">
        <v>34.590856746049539</v>
      </c>
      <c r="U80" s="1686">
        <v>38.961971740001246</v>
      </c>
    </row>
    <row r="81" spans="18:21" x14ac:dyDescent="0.25">
      <c r="R81" s="1684">
        <v>43082</v>
      </c>
      <c r="S81" s="1686">
        <v>0.5</v>
      </c>
      <c r="T81" s="1686">
        <v>35.783543415991382</v>
      </c>
      <c r="U81" s="1686">
        <v>41.431613865531986</v>
      </c>
    </row>
    <row r="82" spans="18:21" x14ac:dyDescent="0.25">
      <c r="R82" s="1684">
        <v>43083</v>
      </c>
      <c r="S82" s="1686">
        <v>2.2999999999999998</v>
      </c>
      <c r="T82" s="1686">
        <v>35.859101837600029</v>
      </c>
      <c r="U82" s="1686">
        <v>40.548976057838921</v>
      </c>
    </row>
    <row r="83" spans="18:21" x14ac:dyDescent="0.25">
      <c r="R83" s="1684">
        <v>43084</v>
      </c>
      <c r="S83" s="1686">
        <v>1.4</v>
      </c>
      <c r="T83" s="1686">
        <v>36.93685567585807</v>
      </c>
      <c r="U83" s="1686">
        <v>40.844836597719002</v>
      </c>
    </row>
    <row r="84" spans="18:21" x14ac:dyDescent="0.25">
      <c r="R84" s="1684">
        <v>43085</v>
      </c>
      <c r="S84" s="1686">
        <v>0.2</v>
      </c>
      <c r="T84" s="1686">
        <v>33.256049630382236</v>
      </c>
      <c r="U84" s="1686">
        <v>41.189541667724484</v>
      </c>
    </row>
    <row r="85" spans="18:21" x14ac:dyDescent="0.25">
      <c r="R85" s="1684">
        <v>43086</v>
      </c>
      <c r="S85" s="1686">
        <v>-0.8</v>
      </c>
      <c r="T85" s="1686">
        <v>35.137139094189578</v>
      </c>
      <c r="U85" s="1686">
        <v>39.198279228993087</v>
      </c>
    </row>
    <row r="86" spans="18:21" x14ac:dyDescent="0.25">
      <c r="R86" s="1684">
        <v>43087</v>
      </c>
      <c r="S86" s="1686">
        <v>-4</v>
      </c>
      <c r="T86" s="1686">
        <v>42.521224709784413</v>
      </c>
      <c r="U86" s="1686">
        <v>38.961246722106161</v>
      </c>
    </row>
    <row r="87" spans="18:21" x14ac:dyDescent="0.25">
      <c r="R87" s="1684">
        <v>43088</v>
      </c>
      <c r="S87" s="1686">
        <v>-3.2</v>
      </c>
      <c r="T87" s="1686">
        <v>44.007256154655437</v>
      </c>
      <c r="U87" s="1686">
        <v>41.733532838466374</v>
      </c>
    </row>
    <row r="88" spans="18:21" x14ac:dyDescent="0.25">
      <c r="R88" s="1684">
        <v>43089</v>
      </c>
      <c r="S88" s="1686">
        <v>-0.9</v>
      </c>
      <c r="T88" s="1686">
        <v>41.49995137822804</v>
      </c>
      <c r="U88" s="1686">
        <v>43.086234854846019</v>
      </c>
    </row>
    <row r="89" spans="18:21" x14ac:dyDescent="0.25">
      <c r="R89" s="1684">
        <v>43090</v>
      </c>
      <c r="S89" s="1686">
        <v>1.7</v>
      </c>
      <c r="T89" s="1686">
        <v>38.582163704139774</v>
      </c>
      <c r="U89" s="1686">
        <v>43.284834308471943</v>
      </c>
    </row>
    <row r="90" spans="18:21" x14ac:dyDescent="0.25">
      <c r="R90" s="1684">
        <v>43091</v>
      </c>
      <c r="S90" s="1686">
        <v>3.1</v>
      </c>
      <c r="T90" s="1686">
        <v>32.698315507880736</v>
      </c>
      <c r="U90" s="1686">
        <v>43.136991314213653</v>
      </c>
    </row>
    <row r="91" spans="18:21" x14ac:dyDescent="0.25">
      <c r="R91" s="1684">
        <v>43092</v>
      </c>
      <c r="S91" s="1686">
        <v>5.0999999999999996</v>
      </c>
      <c r="T91" s="1686">
        <v>28.520705578440072</v>
      </c>
      <c r="U91" s="1686">
        <v>38.444131246812994</v>
      </c>
    </row>
    <row r="92" spans="18:21" x14ac:dyDescent="0.25">
      <c r="R92" s="1684">
        <v>43093</v>
      </c>
      <c r="S92" s="1686">
        <v>5.8</v>
      </c>
      <c r="T92" s="1686">
        <v>25.849147557069692</v>
      </c>
      <c r="U92" s="1686">
        <v>31.320621555983859</v>
      </c>
    </row>
    <row r="93" spans="18:21" x14ac:dyDescent="0.25">
      <c r="R93" s="1684">
        <v>43094</v>
      </c>
      <c r="S93" s="1686">
        <v>2.2000000000000002</v>
      </c>
      <c r="T93" s="1686">
        <v>27.413529532025109</v>
      </c>
      <c r="U93" s="1686">
        <v>28.410756049785409</v>
      </c>
    </row>
    <row r="94" spans="18:21" x14ac:dyDescent="0.25">
      <c r="R94" s="1684">
        <v>43095</v>
      </c>
      <c r="S94" s="1686">
        <v>0.6</v>
      </c>
      <c r="T94" s="1686">
        <v>30.431928974540821</v>
      </c>
      <c r="U94" s="1686">
        <v>28.076577877032896</v>
      </c>
    </row>
    <row r="95" spans="18:21" x14ac:dyDescent="0.25">
      <c r="R95" s="1684">
        <v>43096</v>
      </c>
      <c r="S95" s="1686">
        <v>2.4</v>
      </c>
      <c r="T95" s="1686">
        <v>31.133179398023081</v>
      </c>
      <c r="U95" s="1686">
        <v>31.7221186649702</v>
      </c>
    </row>
    <row r="96" spans="18:21" x14ac:dyDescent="0.25">
      <c r="R96" s="1684">
        <v>43097</v>
      </c>
      <c r="S96" s="1686">
        <v>1.5</v>
      </c>
      <c r="T96" s="1686">
        <v>31.834017671167452</v>
      </c>
      <c r="U96" s="1686">
        <v>34.595584533828564</v>
      </c>
    </row>
    <row r="97" spans="18:21" x14ac:dyDescent="0.25">
      <c r="R97" s="1684">
        <v>43098</v>
      </c>
      <c r="S97" s="1686">
        <v>-1.8</v>
      </c>
      <c r="T97" s="1686">
        <v>33.60321890376278</v>
      </c>
      <c r="U97" s="1686">
        <v>36.756183558435403</v>
      </c>
    </row>
    <row r="98" spans="18:21" x14ac:dyDescent="0.25">
      <c r="R98" s="1684">
        <v>43099</v>
      </c>
      <c r="S98" s="1686">
        <v>0.4</v>
      </c>
      <c r="T98" s="1686">
        <v>31.974761674432219</v>
      </c>
      <c r="U98" s="1686">
        <v>37.233510339608657</v>
      </c>
    </row>
    <row r="99" spans="18:21" x14ac:dyDescent="0.25">
      <c r="R99" s="1684">
        <v>43100</v>
      </c>
      <c r="S99" s="1686">
        <v>6.3</v>
      </c>
      <c r="T99" s="1686">
        <v>27.975222030286723</v>
      </c>
      <c r="U99" s="1686">
        <v>36.801391493990273</v>
      </c>
    </row>
    <row r="100" spans="18:21" x14ac:dyDescent="0.25">
      <c r="R100" s="1684">
        <v>43101</v>
      </c>
      <c r="S100" s="1686">
        <v>3.1</v>
      </c>
      <c r="T100" s="1686">
        <v>30.355103749715628</v>
      </c>
      <c r="U100" s="1686">
        <v>39.578944942835477</v>
      </c>
    </row>
    <row r="101" spans="18:21" x14ac:dyDescent="0.25">
      <c r="R101" s="1684">
        <v>43102</v>
      </c>
      <c r="S101" s="1686">
        <v>2.7</v>
      </c>
      <c r="T101" s="1686">
        <v>34.70931288596659</v>
      </c>
      <c r="U101" s="1686">
        <v>45.682125046060321</v>
      </c>
    </row>
    <row r="102" spans="18:21" x14ac:dyDescent="0.25">
      <c r="R102" s="1684">
        <v>43103</v>
      </c>
      <c r="S102" s="1686">
        <v>3</v>
      </c>
      <c r="T102" s="1686">
        <v>35.825466283477567</v>
      </c>
      <c r="U102" s="1686">
        <v>42.294086666028321</v>
      </c>
    </row>
    <row r="103" spans="18:21" x14ac:dyDescent="0.25">
      <c r="R103" s="1684">
        <v>43104</v>
      </c>
      <c r="S103" s="1686">
        <v>4.3</v>
      </c>
      <c r="T103" s="1686">
        <v>33.396867471403723</v>
      </c>
      <c r="U103" s="1686">
        <v>41.22904468366589</v>
      </c>
    </row>
    <row r="104" spans="18:21" x14ac:dyDescent="0.25">
      <c r="R104" s="1684">
        <v>43105</v>
      </c>
      <c r="S104" s="1686">
        <v>6</v>
      </c>
      <c r="T104" s="1686">
        <v>30.835093353551589</v>
      </c>
      <c r="U104" s="1686">
        <v>47.280801117822215</v>
      </c>
    </row>
    <row r="105" spans="18:21" x14ac:dyDescent="0.25">
      <c r="R105" s="1684">
        <v>43106</v>
      </c>
      <c r="S105" s="1686">
        <v>6</v>
      </c>
      <c r="T105" s="1686">
        <v>26.421686653271582</v>
      </c>
      <c r="U105" s="1686">
        <v>50.739636446154215</v>
      </c>
    </row>
    <row r="106" spans="18:21" x14ac:dyDescent="0.25">
      <c r="R106" s="1684">
        <v>43107</v>
      </c>
      <c r="S106" s="1686">
        <v>4</v>
      </c>
      <c r="T106" s="1686">
        <v>29.37060883809772</v>
      </c>
      <c r="U106" s="1686">
        <v>48.506921645880432</v>
      </c>
    </row>
    <row r="107" spans="18:21" x14ac:dyDescent="0.25">
      <c r="R107" s="1684">
        <v>43108</v>
      </c>
      <c r="S107" s="1686">
        <v>2.4</v>
      </c>
      <c r="T107" s="1686">
        <v>34.20674173944775</v>
      </c>
      <c r="U107" s="1686">
        <v>47.042336923918477</v>
      </c>
    </row>
    <row r="108" spans="18:21" x14ac:dyDescent="0.25">
      <c r="R108" s="1684">
        <v>43109</v>
      </c>
      <c r="S108" s="1686">
        <v>5.7</v>
      </c>
      <c r="T108" s="1686">
        <v>32.212870183972818</v>
      </c>
      <c r="U108" s="1686">
        <v>49.251644091997029</v>
      </c>
    </row>
    <row r="109" spans="18:21" x14ac:dyDescent="0.25">
      <c r="R109" s="1684">
        <v>43110</v>
      </c>
      <c r="S109" s="1686">
        <v>3.4</v>
      </c>
      <c r="T109" s="1686">
        <v>34.856992959165417</v>
      </c>
      <c r="U109" s="1686">
        <v>51.995614436617075</v>
      </c>
    </row>
    <row r="110" spans="18:21" x14ac:dyDescent="0.25">
      <c r="R110" s="1684">
        <v>43111</v>
      </c>
      <c r="S110" s="1686">
        <v>2.2000000000000002</v>
      </c>
      <c r="T110" s="1686">
        <v>35.449394119793347</v>
      </c>
      <c r="U110" s="1686">
        <v>50.829635811926771</v>
      </c>
    </row>
    <row r="111" spans="18:21" x14ac:dyDescent="0.25">
      <c r="R111" s="1684">
        <v>43112</v>
      </c>
      <c r="S111" s="1686">
        <v>2</v>
      </c>
      <c r="T111" s="1686">
        <v>35.541253283090228</v>
      </c>
      <c r="U111" s="1686">
        <v>43.612045645635149</v>
      </c>
    </row>
    <row r="112" spans="18:21" x14ac:dyDescent="0.25">
      <c r="R112" s="1684">
        <v>43113</v>
      </c>
      <c r="S112" s="1686">
        <v>-1</v>
      </c>
      <c r="T112" s="1686">
        <v>33.786577639106014</v>
      </c>
      <c r="U112" s="1686">
        <v>40.971163769777718</v>
      </c>
    </row>
    <row r="113" spans="18:21" x14ac:dyDescent="0.25">
      <c r="R113" s="1684">
        <v>43114</v>
      </c>
      <c r="S113" s="1686">
        <v>-1.7</v>
      </c>
      <c r="T113" s="1686">
        <v>36.0380870224229</v>
      </c>
      <c r="U113" s="1686">
        <v>37.9260077860677</v>
      </c>
    </row>
    <row r="114" spans="18:21" x14ac:dyDescent="0.25">
      <c r="R114" s="1684">
        <v>43115</v>
      </c>
      <c r="S114" s="1686">
        <v>-2.5</v>
      </c>
      <c r="T114" s="1686">
        <v>40.825762006282162</v>
      </c>
      <c r="U114" s="1686">
        <v>39.275688593196016</v>
      </c>
    </row>
    <row r="115" spans="18:21" x14ac:dyDescent="0.25">
      <c r="R115" s="1684">
        <v>43116</v>
      </c>
      <c r="S115" s="1686">
        <v>-0.1</v>
      </c>
      <c r="T115" s="1686">
        <v>40.325306275525186</v>
      </c>
      <c r="U115" s="1686">
        <v>47.604631609224157</v>
      </c>
    </row>
    <row r="116" spans="18:21" x14ac:dyDescent="0.25">
      <c r="R116" s="1684">
        <v>43117</v>
      </c>
      <c r="S116" s="1686">
        <v>-0.1</v>
      </c>
      <c r="T116" s="1686">
        <v>38.994155394850189</v>
      </c>
      <c r="U116" s="1686">
        <v>48.763168136318242</v>
      </c>
    </row>
    <row r="117" spans="18:21" x14ac:dyDescent="0.25">
      <c r="R117" s="1684">
        <v>43118</v>
      </c>
      <c r="S117" s="1686">
        <v>2.2000000000000002</v>
      </c>
      <c r="T117" s="1686">
        <v>38.349849065320505</v>
      </c>
      <c r="U117" s="1686">
        <v>50.914353799852158</v>
      </c>
    </row>
    <row r="118" spans="18:21" x14ac:dyDescent="0.25">
      <c r="R118" s="1684">
        <v>43119</v>
      </c>
      <c r="S118" s="1686">
        <v>0.4</v>
      </c>
      <c r="T118" s="1686">
        <v>38.871634070665621</v>
      </c>
      <c r="U118" s="1686">
        <v>54.886108595098101</v>
      </c>
    </row>
    <row r="119" spans="18:21" x14ac:dyDescent="0.25">
      <c r="R119" s="1684">
        <v>43120</v>
      </c>
      <c r="S119" s="1686">
        <v>-0.7</v>
      </c>
      <c r="T119" s="1686">
        <v>34.39462450853194</v>
      </c>
      <c r="U119" s="1686">
        <v>52.420924068072871</v>
      </c>
    </row>
    <row r="120" spans="18:21" x14ac:dyDescent="0.25">
      <c r="R120" s="1684">
        <v>43121</v>
      </c>
      <c r="S120" s="1686">
        <v>-1.7</v>
      </c>
      <c r="T120" s="1686">
        <v>36.124405496417822</v>
      </c>
      <c r="U120" s="1686">
        <v>46.317202685997891</v>
      </c>
    </row>
    <row r="121" spans="18:21" x14ac:dyDescent="0.25">
      <c r="R121" s="1684">
        <v>43122</v>
      </c>
      <c r="S121" s="1686">
        <v>-2.7</v>
      </c>
      <c r="T121" s="1686">
        <v>40.814680811315036</v>
      </c>
      <c r="U121" s="1686">
        <v>45.246528958579553</v>
      </c>
    </row>
    <row r="122" spans="18:21" x14ac:dyDescent="0.25">
      <c r="R122" s="1684">
        <v>43123</v>
      </c>
      <c r="S122" s="1686">
        <v>1</v>
      </c>
      <c r="T122" s="1686">
        <v>39.286469019845143</v>
      </c>
      <c r="U122" s="1686">
        <v>50.936372939433603</v>
      </c>
    </row>
    <row r="123" spans="18:21" x14ac:dyDescent="0.25">
      <c r="R123" s="1684">
        <v>43124</v>
      </c>
      <c r="S123" s="1686">
        <v>3.2</v>
      </c>
      <c r="T123" s="1686">
        <v>36.059900442350624</v>
      </c>
      <c r="U123" s="1686">
        <v>51.017949138054838</v>
      </c>
    </row>
    <row r="124" spans="18:21" x14ac:dyDescent="0.25">
      <c r="R124" s="1684">
        <v>43125</v>
      </c>
      <c r="S124" s="1686">
        <v>2.2000000000000002</v>
      </c>
      <c r="T124" s="1686">
        <v>37.921800229723388</v>
      </c>
      <c r="U124" s="1686">
        <v>48.146990453078672</v>
      </c>
    </row>
    <row r="125" spans="18:21" x14ac:dyDescent="0.25">
      <c r="R125" s="1684">
        <v>43126</v>
      </c>
      <c r="S125" s="1686">
        <v>0.8</v>
      </c>
      <c r="T125" s="1686">
        <v>37.682842207038505</v>
      </c>
      <c r="U125" s="1686">
        <v>46.198378519408145</v>
      </c>
    </row>
    <row r="126" spans="18:21" x14ac:dyDescent="0.25">
      <c r="R126" s="1684">
        <v>43127</v>
      </c>
      <c r="S126" s="1686">
        <v>1.5</v>
      </c>
      <c r="T126" s="1686">
        <v>32.279445743627683</v>
      </c>
      <c r="U126" s="1686">
        <v>46.661457251326262</v>
      </c>
    </row>
    <row r="127" spans="18:21" x14ac:dyDescent="0.25">
      <c r="R127" s="1684">
        <v>43128</v>
      </c>
      <c r="S127" s="1686">
        <v>4.8</v>
      </c>
      <c r="T127" s="1686">
        <v>31.000592202913253</v>
      </c>
      <c r="U127" s="1686">
        <v>44.627866695508438</v>
      </c>
    </row>
    <row r="128" spans="18:21" x14ac:dyDescent="0.25">
      <c r="R128" s="1684">
        <v>43129</v>
      </c>
      <c r="S128" s="1686">
        <v>6.9</v>
      </c>
      <c r="T128" s="1686">
        <v>30.998213245758382</v>
      </c>
      <c r="U128" s="1686">
        <v>45.718578562225112</v>
      </c>
    </row>
    <row r="129" spans="18:21" x14ac:dyDescent="0.25">
      <c r="R129" s="1684">
        <v>43130</v>
      </c>
      <c r="S129" s="1686">
        <v>1.8</v>
      </c>
      <c r="T129" s="1686">
        <v>32.925753179625168</v>
      </c>
      <c r="U129" s="1686">
        <v>50.743394891230793</v>
      </c>
    </row>
    <row r="130" spans="18:21" x14ac:dyDescent="0.25">
      <c r="R130" s="1684">
        <v>43131</v>
      </c>
      <c r="S130" s="1686">
        <v>3.2</v>
      </c>
      <c r="T130" s="1686">
        <v>33.642167159546339</v>
      </c>
      <c r="U130" s="1686">
        <v>49.263468509195853</v>
      </c>
    </row>
    <row r="131" spans="18:21" x14ac:dyDescent="0.25">
      <c r="R131" s="1684">
        <v>43132</v>
      </c>
      <c r="S131" s="1686">
        <v>2.4</v>
      </c>
      <c r="T131" s="1686">
        <v>34.000938704329577</v>
      </c>
      <c r="U131" s="1686">
        <v>45.852518113979073</v>
      </c>
    </row>
    <row r="132" spans="18:21" x14ac:dyDescent="0.25">
      <c r="R132" s="1684">
        <v>43133</v>
      </c>
      <c r="S132" s="1686">
        <v>0.8</v>
      </c>
      <c r="T132" s="1686">
        <v>35.820912070490955</v>
      </c>
      <c r="U132" s="1686">
        <v>43.377608413477567</v>
      </c>
    </row>
    <row r="133" spans="18:21" x14ac:dyDescent="0.25">
      <c r="R133" s="1684">
        <v>43134</v>
      </c>
      <c r="S133" s="1686">
        <v>0.4</v>
      </c>
      <c r="T133" s="1686">
        <v>31.979863029947417</v>
      </c>
      <c r="U133" s="1686">
        <v>40.191160813082753</v>
      </c>
    </row>
    <row r="134" spans="18:21" x14ac:dyDescent="0.25">
      <c r="R134" s="1684">
        <v>43135</v>
      </c>
      <c r="S134" s="1686">
        <v>-1</v>
      </c>
      <c r="T134" s="1686">
        <v>34.110696630001023</v>
      </c>
      <c r="U134" s="1686">
        <v>33.820725135271729</v>
      </c>
    </row>
    <row r="135" spans="18:21" x14ac:dyDescent="0.25">
      <c r="R135" s="1684">
        <v>43136</v>
      </c>
      <c r="S135" s="1686">
        <v>-2.9</v>
      </c>
      <c r="T135" s="1686">
        <v>42.549614686881633</v>
      </c>
      <c r="U135" s="1686">
        <v>33.703265188189853</v>
      </c>
    </row>
    <row r="136" spans="18:21" x14ac:dyDescent="0.25">
      <c r="R136" s="1684">
        <v>43137</v>
      </c>
      <c r="S136" s="1686">
        <v>-3.7</v>
      </c>
      <c r="T136" s="1686">
        <v>44.241122898801422</v>
      </c>
      <c r="U136" s="1686">
        <v>40.389762244342954</v>
      </c>
    </row>
    <row r="137" spans="18:21" x14ac:dyDescent="0.25">
      <c r="R137" s="1684">
        <v>43138</v>
      </c>
      <c r="S137" s="1686">
        <v>-1.3</v>
      </c>
      <c r="T137" s="1686">
        <v>42.780778078179203</v>
      </c>
      <c r="U137" s="1686">
        <v>42.340319251949623</v>
      </c>
    </row>
    <row r="138" spans="18:21" x14ac:dyDescent="0.25">
      <c r="R138" s="1684">
        <v>43139</v>
      </c>
      <c r="S138" s="1686">
        <v>-2</v>
      </c>
      <c r="T138" s="1686">
        <v>42.640127365985627</v>
      </c>
      <c r="U138" s="1686">
        <v>46.445680672516012</v>
      </c>
    </row>
    <row r="139" spans="18:21" x14ac:dyDescent="0.25">
      <c r="R139" s="1684">
        <v>43140</v>
      </c>
      <c r="S139" s="1686">
        <v>-2.4</v>
      </c>
      <c r="T139" s="1686">
        <v>41.325741847077474</v>
      </c>
      <c r="U139" s="1686">
        <v>45.881798300340904</v>
      </c>
    </row>
    <row r="140" spans="18:21" x14ac:dyDescent="0.25">
      <c r="R140" s="1684">
        <v>43141</v>
      </c>
      <c r="S140" s="1686">
        <v>-1.8</v>
      </c>
      <c r="T140" s="1686">
        <v>36.143450451414736</v>
      </c>
      <c r="U140" s="1686">
        <v>42.679452677903392</v>
      </c>
    </row>
    <row r="141" spans="18:21" x14ac:dyDescent="0.25">
      <c r="R141" s="1684">
        <v>43142</v>
      </c>
      <c r="S141" s="1686">
        <v>0.2</v>
      </c>
      <c r="T141" s="1686">
        <v>34.89849195904349</v>
      </c>
      <c r="U141" s="1686">
        <v>36.390041870737164</v>
      </c>
    </row>
    <row r="142" spans="18:21" x14ac:dyDescent="0.25">
      <c r="R142" s="1684">
        <v>43143</v>
      </c>
      <c r="S142" s="1686">
        <v>-0.1</v>
      </c>
      <c r="T142" s="1686">
        <v>38.366052428706389</v>
      </c>
      <c r="U142" s="1686">
        <v>36.846279671709524</v>
      </c>
    </row>
    <row r="143" spans="18:21" x14ac:dyDescent="0.25">
      <c r="R143" s="1684">
        <v>43144</v>
      </c>
      <c r="S143" s="1686">
        <v>-2.1</v>
      </c>
      <c r="T143" s="1686">
        <v>41.154912376292501</v>
      </c>
      <c r="U143" s="1686">
        <v>42.112328399892021</v>
      </c>
    </row>
    <row r="144" spans="18:21" x14ac:dyDescent="0.25">
      <c r="R144" s="1684">
        <v>43145</v>
      </c>
      <c r="S144" s="1686">
        <v>-2.6</v>
      </c>
      <c r="T144" s="1686">
        <v>41.915290758789041</v>
      </c>
      <c r="U144" s="1686">
        <v>41.736570968305749</v>
      </c>
    </row>
    <row r="145" spans="18:21" x14ac:dyDescent="0.25">
      <c r="R145" s="1684">
        <v>43146</v>
      </c>
      <c r="S145" s="1686">
        <v>-2</v>
      </c>
      <c r="T145" s="1686">
        <v>39.543381037325801</v>
      </c>
      <c r="U145" s="1686">
        <v>39.284182754802494</v>
      </c>
    </row>
    <row r="146" spans="18:21" x14ac:dyDescent="0.25">
      <c r="R146" s="1684">
        <v>43147</v>
      </c>
      <c r="S146" s="1686">
        <v>-0.5</v>
      </c>
      <c r="T146" s="1686">
        <v>37.352479560092149</v>
      </c>
      <c r="U146" s="1686">
        <v>37.102327160767572</v>
      </c>
    </row>
    <row r="147" spans="18:21" x14ac:dyDescent="0.25">
      <c r="R147" s="1684">
        <v>43148</v>
      </c>
      <c r="S147" s="1686">
        <v>-1.4</v>
      </c>
      <c r="T147" s="1686">
        <v>35.540237704805406</v>
      </c>
      <c r="U147" s="1686">
        <v>37.096843471403211</v>
      </c>
    </row>
    <row r="148" spans="18:21" x14ac:dyDescent="0.25">
      <c r="R148" s="1684">
        <v>43149</v>
      </c>
      <c r="S148" s="1686">
        <v>-1.6</v>
      </c>
      <c r="T148" s="1686">
        <v>36.920992982429681</v>
      </c>
      <c r="U148" s="1686">
        <v>32.996472211262791</v>
      </c>
    </row>
    <row r="149" spans="18:21" x14ac:dyDescent="0.25">
      <c r="R149" s="1684">
        <v>43150</v>
      </c>
      <c r="S149" s="1686">
        <v>-3.6</v>
      </c>
      <c r="T149" s="1686">
        <v>42.391377435221834</v>
      </c>
      <c r="U149" s="1686">
        <v>31.912672948467279</v>
      </c>
    </row>
    <row r="150" spans="18:21" x14ac:dyDescent="0.25">
      <c r="R150" s="1684">
        <v>43151</v>
      </c>
      <c r="S150" s="1686">
        <v>-2.2999999999999998</v>
      </c>
      <c r="T150" s="1686">
        <v>43.292296886612668</v>
      </c>
      <c r="U150" s="1686">
        <v>33.274419135969964</v>
      </c>
    </row>
    <row r="151" spans="18:21" x14ac:dyDescent="0.25">
      <c r="R151" s="1684">
        <v>43152</v>
      </c>
      <c r="S151" s="1686">
        <v>-2.9</v>
      </c>
      <c r="T151" s="1686">
        <v>42.898680508098252</v>
      </c>
      <c r="U151" s="1686">
        <v>32.106712537408313</v>
      </c>
    </row>
    <row r="152" spans="18:21" x14ac:dyDescent="0.25">
      <c r="R152" s="1684">
        <v>43153</v>
      </c>
      <c r="S152" s="1686">
        <v>-3.5</v>
      </c>
      <c r="T152" s="1686">
        <v>43.52583479383582</v>
      </c>
      <c r="U152" s="1686">
        <v>30.367758571637026</v>
      </c>
    </row>
    <row r="153" spans="18:21" x14ac:dyDescent="0.25">
      <c r="R153" s="1684">
        <v>43154</v>
      </c>
      <c r="S153" s="1686">
        <v>-4.9000000000000004</v>
      </c>
      <c r="T153" s="1686">
        <v>42.880565435501033</v>
      </c>
      <c r="U153" s="1686">
        <v>27.993366334471432</v>
      </c>
    </row>
    <row r="154" spans="18:21" x14ac:dyDescent="0.25">
      <c r="R154" s="1684">
        <v>43155</v>
      </c>
      <c r="S154" s="1686">
        <v>-7.5</v>
      </c>
      <c r="T154" s="1686">
        <v>42.507480827840148</v>
      </c>
      <c r="U154" s="1686">
        <v>30.449492185441727</v>
      </c>
    </row>
    <row r="155" spans="18:21" x14ac:dyDescent="0.25">
      <c r="R155" s="1684">
        <v>43156</v>
      </c>
      <c r="S155" s="1686">
        <v>-10.7</v>
      </c>
      <c r="T155" s="1686">
        <v>46.051774485443595</v>
      </c>
      <c r="U155" s="1686">
        <v>28.506715590143251</v>
      </c>
    </row>
    <row r="156" spans="18:21" x14ac:dyDescent="0.25">
      <c r="R156" s="1684">
        <v>43157</v>
      </c>
      <c r="S156" s="1686">
        <v>-11.2</v>
      </c>
      <c r="T156" s="1686">
        <v>52.149470138071926</v>
      </c>
      <c r="U156" s="1686">
        <v>29.588540521020015</v>
      </c>
    </row>
    <row r="157" spans="18:21" x14ac:dyDescent="0.25">
      <c r="R157" s="1684">
        <v>43158</v>
      </c>
      <c r="S157" s="1686">
        <v>-11.8</v>
      </c>
      <c r="T157" s="1686">
        <v>55.89859824415057</v>
      </c>
      <c r="U157" s="1686">
        <v>28.900562247505579</v>
      </c>
    </row>
    <row r="158" spans="18:21" x14ac:dyDescent="0.25">
      <c r="R158" s="1684">
        <v>43159</v>
      </c>
      <c r="S158" s="1686">
        <v>-11.8</v>
      </c>
      <c r="T158" s="1686">
        <v>54.452973216329539</v>
      </c>
      <c r="U158" s="1686">
        <v>29.762830622239413</v>
      </c>
    </row>
    <row r="159" spans="18:21" x14ac:dyDescent="0.25">
      <c r="R159" s="1684">
        <v>43160</v>
      </c>
      <c r="S159" s="1686">
        <v>-9.6999999999999993</v>
      </c>
      <c r="T159" s="1686">
        <v>51.844586167716471</v>
      </c>
      <c r="U159" s="1686">
        <v>30.475560836612345</v>
      </c>
    </row>
    <row r="160" spans="18:21" x14ac:dyDescent="0.25">
      <c r="R160" s="1684">
        <v>43161</v>
      </c>
      <c r="S160" s="1686">
        <v>-7.1</v>
      </c>
      <c r="T160" s="1686">
        <v>49.58388991260702</v>
      </c>
      <c r="U160" s="1686">
        <v>29.327362249490374</v>
      </c>
    </row>
    <row r="161" spans="18:21" x14ac:dyDescent="0.25">
      <c r="R161" s="1684">
        <v>43162</v>
      </c>
      <c r="S161" s="1686">
        <v>-6.6</v>
      </c>
      <c r="T161" s="1686">
        <v>43.928190615342828</v>
      </c>
      <c r="U161" s="1686">
        <v>28.854621390779926</v>
      </c>
    </row>
    <row r="162" spans="18:21" x14ac:dyDescent="0.25">
      <c r="R162" s="1684">
        <v>43163</v>
      </c>
      <c r="S162" s="1686">
        <v>-4.4000000000000004</v>
      </c>
      <c r="T162" s="1686">
        <v>41.744671341556867</v>
      </c>
      <c r="U162" s="1686">
        <v>21.692712757684099</v>
      </c>
    </row>
    <row r="163" spans="18:21" x14ac:dyDescent="0.25">
      <c r="R163" s="1684">
        <v>43164</v>
      </c>
      <c r="S163" s="1686">
        <v>-1.6</v>
      </c>
      <c r="T163" s="1686">
        <v>42.986414551134423</v>
      </c>
      <c r="U163" s="1686">
        <v>23.408619337493647</v>
      </c>
    </row>
    <row r="164" spans="18:21" x14ac:dyDescent="0.25">
      <c r="R164" s="1684">
        <v>43165</v>
      </c>
      <c r="S164" s="1686">
        <v>0</v>
      </c>
      <c r="T164" s="1686">
        <v>43.055111003480846</v>
      </c>
      <c r="U164" s="1686">
        <v>30.341368150367693</v>
      </c>
    </row>
    <row r="165" spans="18:21" x14ac:dyDescent="0.25">
      <c r="R165" s="1684">
        <v>43166</v>
      </c>
      <c r="S165" s="1686">
        <v>2.6</v>
      </c>
      <c r="T165" s="1686">
        <v>38.831359505922173</v>
      </c>
      <c r="U165" s="1686">
        <v>32.408470185623251</v>
      </c>
    </row>
    <row r="166" spans="18:21" x14ac:dyDescent="0.25">
      <c r="R166" s="1684">
        <v>43167</v>
      </c>
      <c r="S166" s="1686">
        <v>2.8</v>
      </c>
      <c r="T166" s="1686">
        <v>34.212950179756568</v>
      </c>
      <c r="U166" s="1686">
        <v>29.329652488563372</v>
      </c>
    </row>
    <row r="167" spans="18:21" x14ac:dyDescent="0.25">
      <c r="R167" s="1684">
        <v>43168</v>
      </c>
      <c r="S167" s="1686">
        <v>3.6</v>
      </c>
      <c r="T167" s="1686">
        <v>32.359219639127495</v>
      </c>
      <c r="U167" s="1686">
        <v>30.572088785074673</v>
      </c>
    </row>
    <row r="168" spans="18:21" x14ac:dyDescent="0.25">
      <c r="R168" s="1684">
        <v>43169</v>
      </c>
      <c r="S168" s="1686">
        <v>6.8</v>
      </c>
      <c r="T168" s="1686">
        <v>26.294335306985776</v>
      </c>
      <c r="U168" s="1686">
        <v>30.97669962047588</v>
      </c>
    </row>
    <row r="169" spans="18:21" x14ac:dyDescent="0.25">
      <c r="R169" s="1684">
        <v>43170</v>
      </c>
      <c r="S169" s="1686">
        <v>8.5</v>
      </c>
      <c r="T169" s="1686">
        <v>24.100159005455122</v>
      </c>
      <c r="U169" s="1686">
        <v>26.148949074012183</v>
      </c>
    </row>
    <row r="170" spans="18:21" x14ac:dyDescent="0.25">
      <c r="R170" s="1684">
        <v>43171</v>
      </c>
      <c r="S170" s="1686">
        <v>7.8</v>
      </c>
      <c r="T170" s="1686">
        <v>27.826631837870067</v>
      </c>
      <c r="U170" s="1686">
        <v>28.564017570307779</v>
      </c>
    </row>
    <row r="171" spans="18:21" x14ac:dyDescent="0.25">
      <c r="R171" s="1684">
        <v>43172</v>
      </c>
      <c r="S171" s="1686">
        <v>7</v>
      </c>
      <c r="T171" s="1686">
        <v>27.169403909607222</v>
      </c>
      <c r="U171" s="1686">
        <v>30.781549714968246</v>
      </c>
    </row>
    <row r="172" spans="18:21" x14ac:dyDescent="0.25">
      <c r="R172" s="1684">
        <v>43173</v>
      </c>
      <c r="S172" s="1686">
        <v>3.1</v>
      </c>
      <c r="T172" s="1686">
        <v>30.636717491723036</v>
      </c>
      <c r="U172" s="1686">
        <v>28.779244479764689</v>
      </c>
    </row>
    <row r="173" spans="18:21" x14ac:dyDescent="0.25">
      <c r="R173" s="1684">
        <v>43174</v>
      </c>
      <c r="S173" s="1686">
        <v>4.3</v>
      </c>
      <c r="T173" s="1686">
        <v>29.709241773153778</v>
      </c>
      <c r="U173" s="1686">
        <v>28.001039947350513</v>
      </c>
    </row>
    <row r="174" spans="18:21" x14ac:dyDescent="0.25">
      <c r="R174" s="1684">
        <v>43175</v>
      </c>
      <c r="S174" s="1686">
        <v>2.6</v>
      </c>
      <c r="T174" s="1686">
        <v>31.775819513574262</v>
      </c>
      <c r="U174" s="1686">
        <v>25.836046302313072</v>
      </c>
    </row>
    <row r="175" spans="18:21" x14ac:dyDescent="0.25">
      <c r="R175" s="1684">
        <v>43176</v>
      </c>
      <c r="S175" s="1686">
        <v>-4.5999999999999996</v>
      </c>
      <c r="T175" s="1686">
        <v>36.601536823755744</v>
      </c>
      <c r="U175" s="1686">
        <v>24.360476891797344</v>
      </c>
    </row>
    <row r="176" spans="18:21" x14ac:dyDescent="0.25">
      <c r="R176" s="1684">
        <v>43177</v>
      </c>
      <c r="S176" s="1686">
        <v>-6</v>
      </c>
      <c r="T176" s="1686">
        <v>40.941477272441013</v>
      </c>
      <c r="U176" s="1686">
        <v>24.559435062782352</v>
      </c>
    </row>
    <row r="177" spans="18:21" x14ac:dyDescent="0.25">
      <c r="R177" s="1684">
        <v>43178</v>
      </c>
      <c r="S177" s="1686">
        <v>-5.7</v>
      </c>
      <c r="T177" s="1686">
        <v>43.875960982849371</v>
      </c>
      <c r="U177" s="1686">
        <v>24.403234857206794</v>
      </c>
    </row>
    <row r="178" spans="18:21" x14ac:dyDescent="0.25">
      <c r="R178" s="1684">
        <v>43179</v>
      </c>
      <c r="S178" s="1686">
        <v>-2.7</v>
      </c>
      <c r="T178" s="1686">
        <v>41.536582747472551</v>
      </c>
      <c r="U178" s="1686">
        <v>24.129103279619041</v>
      </c>
    </row>
    <row r="179" spans="18:21" x14ac:dyDescent="0.25">
      <c r="R179" s="1684">
        <v>43180</v>
      </c>
      <c r="S179" s="1686">
        <v>-2.1</v>
      </c>
      <c r="T179" s="1686">
        <v>41.408745408744373</v>
      </c>
      <c r="U179" s="1686">
        <v>23.534278094388771</v>
      </c>
    </row>
    <row r="180" spans="18:21" x14ac:dyDescent="0.25">
      <c r="R180" s="1684">
        <v>43181</v>
      </c>
      <c r="S180" s="1686">
        <v>-0.3</v>
      </c>
      <c r="T180" s="1686">
        <v>37.573922128245727</v>
      </c>
      <c r="U180" s="1686">
        <v>29.432150230916577</v>
      </c>
    </row>
    <row r="181" spans="18:21" x14ac:dyDescent="0.25">
      <c r="R181" s="1684">
        <v>43182</v>
      </c>
      <c r="S181" s="1686">
        <v>1.6</v>
      </c>
      <c r="T181" s="1686">
        <v>37.353310295972392</v>
      </c>
      <c r="U181" s="1686">
        <v>26.383947083859013</v>
      </c>
    </row>
    <row r="182" spans="18:21" x14ac:dyDescent="0.25">
      <c r="R182" s="1684">
        <v>43183</v>
      </c>
      <c r="S182" s="1686">
        <v>1.6</v>
      </c>
      <c r="T182" s="1686">
        <v>29.290768986139913</v>
      </c>
      <c r="U182" s="1686">
        <v>25.451546315586935</v>
      </c>
    </row>
    <row r="183" spans="18:21" x14ac:dyDescent="0.25">
      <c r="R183" s="1684">
        <v>43184</v>
      </c>
      <c r="S183" s="1686">
        <v>1.5</v>
      </c>
      <c r="T183" s="1686">
        <v>31.323485401584218</v>
      </c>
      <c r="U183" s="1686">
        <v>21.343139743532468</v>
      </c>
    </row>
    <row r="184" spans="18:21" x14ac:dyDescent="0.25">
      <c r="R184" s="1684">
        <v>43185</v>
      </c>
      <c r="S184" s="1686">
        <v>2.7</v>
      </c>
      <c r="T184" s="1686">
        <v>36.763187464217204</v>
      </c>
      <c r="U184" s="1686">
        <v>23.268566965548239</v>
      </c>
    </row>
    <row r="185" spans="18:21" x14ac:dyDescent="0.25">
      <c r="R185" s="1684">
        <v>43186</v>
      </c>
      <c r="S185" s="1686">
        <v>2</v>
      </c>
      <c r="T185" s="1686">
        <v>35.210845068172816</v>
      </c>
      <c r="U185" s="1686">
        <v>25.015999746449971</v>
      </c>
    </row>
    <row r="186" spans="18:21" x14ac:dyDescent="0.25">
      <c r="R186" s="1684">
        <v>43187</v>
      </c>
      <c r="S186" s="1686">
        <v>4.9000000000000004</v>
      </c>
      <c r="T186" s="1686">
        <v>31.624568922625674</v>
      </c>
      <c r="U186" s="1686">
        <v>21.247834927613454</v>
      </c>
    </row>
    <row r="187" spans="18:21" x14ac:dyDescent="0.25">
      <c r="R187" s="1684">
        <v>43188</v>
      </c>
      <c r="S187" s="1686">
        <v>4.8</v>
      </c>
      <c r="T187" s="1686">
        <v>29.47019771179885</v>
      </c>
      <c r="U187" s="1686">
        <v>19.255150826379019</v>
      </c>
    </row>
    <row r="188" spans="18:21" x14ac:dyDescent="0.25">
      <c r="R188" s="1684">
        <v>43189</v>
      </c>
      <c r="S188" s="1686">
        <v>6.2</v>
      </c>
      <c r="T188" s="1686">
        <v>24.797161645614342</v>
      </c>
      <c r="U188" s="1686">
        <v>19.078914086186497</v>
      </c>
    </row>
    <row r="189" spans="18:21" x14ac:dyDescent="0.25">
      <c r="R189" s="1684">
        <v>43190</v>
      </c>
      <c r="S189" s="1686">
        <v>7.4</v>
      </c>
      <c r="T189" s="1686">
        <v>23.261852133735246</v>
      </c>
      <c r="U189" s="1686">
        <v>16.518171639868264</v>
      </c>
    </row>
    <row r="190" spans="18:21" x14ac:dyDescent="0.25">
      <c r="R190" s="1684"/>
      <c r="S190" s="1686"/>
      <c r="T190" s="1686"/>
      <c r="U190" s="1686"/>
    </row>
    <row r="191" spans="18:21" x14ac:dyDescent="0.25">
      <c r="S191" s="1686"/>
      <c r="T191" s="1686"/>
    </row>
    <row r="192" spans="18:21" x14ac:dyDescent="0.25">
      <c r="S192" s="1686"/>
    </row>
  </sheetData>
  <mergeCells count="11">
    <mergeCell ref="O2:Q2"/>
    <mergeCell ref="A2:N2"/>
    <mergeCell ref="B4:P4"/>
    <mergeCell ref="B5:C6"/>
    <mergeCell ref="D5:E6"/>
    <mergeCell ref="F5:F6"/>
    <mergeCell ref="G5:H6"/>
    <mergeCell ref="I5:I6"/>
    <mergeCell ref="M6:M7"/>
    <mergeCell ref="N6:N7"/>
    <mergeCell ref="J5:P5"/>
  </mergeCells>
  <pageMargins left="0.6692913385826772" right="0.19685039370078741" top="0.31496062992125984" bottom="0.19685039370078741" header="0.23622047244094491" footer="0.15748031496062992"/>
  <pageSetup paperSize="9" firstPageNumber="35" orientation="landscape" useFirstPageNumber="1" r:id="rId1"/>
  <headerFooter scaleWithDoc="0" alignWithMargins="0">
    <oddFooter>&amp;C47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view="pageBreakPreview" zoomScaleNormal="100" zoomScaleSheetLayoutView="100" workbookViewId="0"/>
  </sheetViews>
  <sheetFormatPr defaultRowHeight="12.75" x14ac:dyDescent="0.2"/>
  <cols>
    <col min="1" max="17" width="7.7109375" style="274" customWidth="1"/>
    <col min="18" max="18" width="1.7109375" style="274" customWidth="1"/>
    <col min="19" max="16384" width="9.140625" style="274"/>
  </cols>
  <sheetData>
    <row r="2" spans="1:21" ht="16.5" thickBot="1" x14ac:dyDescent="0.25">
      <c r="A2" s="1911" t="s">
        <v>431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1911"/>
      <c r="P2" s="2160" t="s">
        <v>670</v>
      </c>
      <c r="Q2" s="2160"/>
      <c r="R2" s="2160"/>
    </row>
    <row r="3" spans="1:21" ht="24.75" customHeight="1" x14ac:dyDescent="0.2">
      <c r="B3" s="2357" t="s">
        <v>672</v>
      </c>
      <c r="C3" s="2357"/>
      <c r="D3" s="2357"/>
      <c r="E3" s="2357"/>
      <c r="F3" s="2357"/>
      <c r="G3" s="2357"/>
      <c r="H3" s="2357"/>
      <c r="I3" s="2357"/>
      <c r="J3" s="2357"/>
      <c r="K3" s="2357"/>
      <c r="L3" s="2357"/>
      <c r="M3" s="2357"/>
      <c r="N3" s="2357"/>
      <c r="O3" s="2357"/>
      <c r="P3" s="2357"/>
      <c r="Q3" s="2357"/>
    </row>
    <row r="4" spans="1:21" s="522" customFormat="1" ht="18" customHeight="1" x14ac:dyDescent="0.2">
      <c r="A4" s="754"/>
      <c r="B4" s="2354" t="str">
        <f>'47'!A8</f>
        <v xml:space="preserve"> říjen</v>
      </c>
      <c r="C4" s="2358"/>
      <c r="D4" s="2359" t="str">
        <f>'47'!A9</f>
        <v xml:space="preserve"> listopad</v>
      </c>
      <c r="E4" s="2358"/>
      <c r="F4" s="2359" t="str">
        <f>'47'!A10</f>
        <v xml:space="preserve"> prosinec</v>
      </c>
      <c r="G4" s="2358"/>
      <c r="H4" s="2359" t="str">
        <f>'47'!A11</f>
        <v xml:space="preserve"> leden</v>
      </c>
      <c r="I4" s="2358"/>
      <c r="J4" s="2359" t="str">
        <f>'47'!A12</f>
        <v xml:space="preserve"> únor</v>
      </c>
      <c r="K4" s="2358"/>
      <c r="L4" s="2359" t="str">
        <f>'47'!A13</f>
        <v xml:space="preserve"> březen</v>
      </c>
      <c r="M4" s="2360"/>
      <c r="N4" s="2353" t="str">
        <f>'47'!A14</f>
        <v>celkem</v>
      </c>
      <c r="O4" s="2354"/>
      <c r="P4" s="2356" t="str">
        <f>'12'!D6</f>
        <v>meziroční změna</v>
      </c>
      <c r="Q4" s="2355" t="s">
        <v>126</v>
      </c>
      <c r="R4" s="744"/>
      <c r="T4" s="274"/>
      <c r="U4" s="274"/>
    </row>
    <row r="5" spans="1:21" s="522" customFormat="1" ht="13.5" customHeight="1" x14ac:dyDescent="0.2">
      <c r="A5" s="2087" t="str">
        <f>'47'!A7</f>
        <v>období</v>
      </c>
      <c r="B5" s="2354"/>
      <c r="C5" s="2358"/>
      <c r="D5" s="2359"/>
      <c r="E5" s="2358"/>
      <c r="F5" s="2359"/>
      <c r="G5" s="2358"/>
      <c r="H5" s="2359"/>
      <c r="I5" s="2358"/>
      <c r="J5" s="2359"/>
      <c r="K5" s="2358"/>
      <c r="L5" s="2359"/>
      <c r="M5" s="2360"/>
      <c r="N5" s="2353"/>
      <c r="O5" s="2354"/>
      <c r="P5" s="2356"/>
      <c r="Q5" s="2355"/>
      <c r="R5" s="744"/>
      <c r="T5" s="274"/>
      <c r="U5" s="274"/>
    </row>
    <row r="6" spans="1:21" s="522" customFormat="1" ht="12" customHeight="1" x14ac:dyDescent="0.2">
      <c r="A6" s="2089"/>
      <c r="B6" s="1562" t="s">
        <v>551</v>
      </c>
      <c r="C6" s="1564" t="s">
        <v>62</v>
      </c>
      <c r="D6" s="1565" t="s">
        <v>551</v>
      </c>
      <c r="E6" s="1564" t="s">
        <v>62</v>
      </c>
      <c r="F6" s="1565" t="s">
        <v>551</v>
      </c>
      <c r="G6" s="1564" t="s">
        <v>62</v>
      </c>
      <c r="H6" s="1565" t="s">
        <v>551</v>
      </c>
      <c r="I6" s="1564" t="s">
        <v>62</v>
      </c>
      <c r="J6" s="1565" t="s">
        <v>551</v>
      </c>
      <c r="K6" s="1564" t="s">
        <v>62</v>
      </c>
      <c r="L6" s="1565" t="s">
        <v>551</v>
      </c>
      <c r="M6" s="1568" t="s">
        <v>62</v>
      </c>
      <c r="N6" s="1567" t="s">
        <v>551</v>
      </c>
      <c r="O6" s="1564" t="s">
        <v>62</v>
      </c>
      <c r="P6" s="760" t="s">
        <v>63</v>
      </c>
      <c r="Q6" s="582" t="s">
        <v>127</v>
      </c>
      <c r="R6" s="745"/>
    </row>
    <row r="7" spans="1:21" s="522" customFormat="1" ht="15" customHeight="1" x14ac:dyDescent="0.2">
      <c r="A7" s="755" t="s">
        <v>120</v>
      </c>
      <c r="B7" s="1563">
        <v>717.4</v>
      </c>
      <c r="C7" s="753">
        <v>7573.1</v>
      </c>
      <c r="D7" s="1566">
        <v>920</v>
      </c>
      <c r="E7" s="753">
        <v>9704.7000000000007</v>
      </c>
      <c r="F7" s="1566">
        <v>1099.0999999999999</v>
      </c>
      <c r="G7" s="753">
        <v>11595.4</v>
      </c>
      <c r="H7" s="1566">
        <v>1398.1</v>
      </c>
      <c r="I7" s="753">
        <v>14735.6</v>
      </c>
      <c r="J7" s="1566">
        <v>1109.5999999999999</v>
      </c>
      <c r="K7" s="753">
        <v>11695.3</v>
      </c>
      <c r="L7" s="1566">
        <v>979.2</v>
      </c>
      <c r="M7" s="1563">
        <v>10314.6</v>
      </c>
      <c r="N7" s="746">
        <v>6223.4000000000005</v>
      </c>
      <c r="O7" s="753">
        <v>65618.700000000012</v>
      </c>
      <c r="P7" s="761">
        <v>-4.8045889101338217E-2</v>
      </c>
      <c r="Q7" s="747">
        <v>2.3161290322580643</v>
      </c>
      <c r="R7" s="732"/>
      <c r="S7" s="528"/>
    </row>
    <row r="8" spans="1:21" s="522" customFormat="1" ht="15" customHeight="1" x14ac:dyDescent="0.2">
      <c r="A8" s="1693" t="s">
        <v>121</v>
      </c>
      <c r="B8" s="50">
        <v>710.6</v>
      </c>
      <c r="C8" s="161">
        <v>7521.6</v>
      </c>
      <c r="D8" s="62">
        <v>866.5</v>
      </c>
      <c r="E8" s="161">
        <v>9150.7000000000007</v>
      </c>
      <c r="F8" s="62">
        <v>1167.8</v>
      </c>
      <c r="G8" s="161">
        <v>12332.7</v>
      </c>
      <c r="H8" s="62">
        <v>1399.0160000000001</v>
      </c>
      <c r="I8" s="161">
        <v>14821.611000000001</v>
      </c>
      <c r="J8" s="62">
        <v>1139.2750000000001</v>
      </c>
      <c r="K8" s="161">
        <v>12064.179</v>
      </c>
      <c r="L8" s="62">
        <v>982.36599999999999</v>
      </c>
      <c r="M8" s="50">
        <v>10411.357</v>
      </c>
      <c r="N8" s="526">
        <v>6265.5569999999989</v>
      </c>
      <c r="O8" s="161">
        <v>66302.147000000012</v>
      </c>
      <c r="P8" s="762">
        <v>6.7739499309056673E-3</v>
      </c>
      <c r="Q8" s="527">
        <v>1.6135176651305683</v>
      </c>
      <c r="R8" s="744"/>
      <c r="S8" s="528"/>
    </row>
    <row r="9" spans="1:21" s="522" customFormat="1" ht="15" customHeight="1" x14ac:dyDescent="0.2">
      <c r="A9" s="1693" t="s">
        <v>122</v>
      </c>
      <c r="B9" s="1563">
        <v>763.51499999999999</v>
      </c>
      <c r="C9" s="753">
        <v>8076.4859999999999</v>
      </c>
      <c r="D9" s="1566">
        <v>861.87199999999996</v>
      </c>
      <c r="E9" s="753">
        <v>9114.9860000000008</v>
      </c>
      <c r="F9" s="1566">
        <v>1401.42</v>
      </c>
      <c r="G9" s="753">
        <v>14848.843000000001</v>
      </c>
      <c r="H9" s="1566">
        <v>1234.4269999999999</v>
      </c>
      <c r="I9" s="753">
        <v>13072.396000000001</v>
      </c>
      <c r="J9" s="1566">
        <v>1144.1590000000001</v>
      </c>
      <c r="K9" s="753">
        <v>12126.632</v>
      </c>
      <c r="L9" s="1566">
        <v>922.88499999999999</v>
      </c>
      <c r="M9" s="1563">
        <v>9778.6669999999995</v>
      </c>
      <c r="N9" s="746">
        <v>6328.2780000000002</v>
      </c>
      <c r="O9" s="753">
        <v>67018.009999999995</v>
      </c>
      <c r="P9" s="761">
        <v>1.0010442806601454E-2</v>
      </c>
      <c r="Q9" s="747">
        <v>1.4505811571940603</v>
      </c>
      <c r="R9" s="744"/>
      <c r="S9" s="528"/>
    </row>
    <row r="10" spans="1:21" s="522" customFormat="1" ht="15" customHeight="1" x14ac:dyDescent="0.2">
      <c r="A10" s="1693" t="s">
        <v>123</v>
      </c>
      <c r="B10" s="50">
        <v>663.22</v>
      </c>
      <c r="C10" s="161">
        <v>7007.1710000000003</v>
      </c>
      <c r="D10" s="62">
        <v>969.97799999999995</v>
      </c>
      <c r="E10" s="161">
        <v>10265.929</v>
      </c>
      <c r="F10" s="62">
        <v>1027.538</v>
      </c>
      <c r="G10" s="161">
        <v>10876.135</v>
      </c>
      <c r="H10" s="62">
        <v>1150.152718964214</v>
      </c>
      <c r="I10" s="161">
        <v>12184.074969336983</v>
      </c>
      <c r="J10" s="62">
        <v>1351.7362820715771</v>
      </c>
      <c r="K10" s="161">
        <v>14288.89604190633</v>
      </c>
      <c r="L10" s="62">
        <v>818.48870424731592</v>
      </c>
      <c r="M10" s="50">
        <v>8642.7398017646574</v>
      </c>
      <c r="N10" s="526">
        <v>5981.1137052831064</v>
      </c>
      <c r="O10" s="161">
        <v>63264.945813007973</v>
      </c>
      <c r="P10" s="762">
        <v>-5.4859204149516484E-2</v>
      </c>
      <c r="Q10" s="527">
        <v>2.26987640588308</v>
      </c>
      <c r="R10" s="744"/>
      <c r="S10" s="528"/>
    </row>
    <row r="11" spans="1:21" s="522" customFormat="1" ht="15" customHeight="1" x14ac:dyDescent="0.2">
      <c r="A11" s="1693" t="s">
        <v>124</v>
      </c>
      <c r="B11" s="1563">
        <v>675.91574471473245</v>
      </c>
      <c r="C11" s="753">
        <v>7162.198570647528</v>
      </c>
      <c r="D11" s="1566">
        <v>843.23652829026798</v>
      </c>
      <c r="E11" s="753">
        <v>8922.5428929804548</v>
      </c>
      <c r="F11" s="1566">
        <v>1139.4112230207277</v>
      </c>
      <c r="G11" s="753">
        <v>12058.205528021455</v>
      </c>
      <c r="H11" s="1566">
        <v>1218.8497111331289</v>
      </c>
      <c r="I11" s="753">
        <v>12900.746566228467</v>
      </c>
      <c r="J11" s="1566">
        <v>1057.8779864947935</v>
      </c>
      <c r="K11" s="753">
        <v>11206.59553995904</v>
      </c>
      <c r="L11" s="1566">
        <v>1088.3776126372027</v>
      </c>
      <c r="M11" s="1563">
        <v>11519.87842207784</v>
      </c>
      <c r="N11" s="746">
        <v>6023.6688062908543</v>
      </c>
      <c r="O11" s="753">
        <v>63770.167519914787</v>
      </c>
      <c r="P11" s="761">
        <v>7.1149125571980127E-3</v>
      </c>
      <c r="Q11" s="747">
        <v>1.5375870455709169</v>
      </c>
      <c r="R11" s="744"/>
      <c r="S11" s="528"/>
    </row>
    <row r="12" spans="1:21" s="522" customFormat="1" ht="15" customHeight="1" x14ac:dyDescent="0.2">
      <c r="A12" s="1693" t="s">
        <v>125</v>
      </c>
      <c r="B12" s="50">
        <v>640.63402815943982</v>
      </c>
      <c r="C12" s="161">
        <v>6815.7912705480539</v>
      </c>
      <c r="D12" s="62">
        <v>888.01681308815967</v>
      </c>
      <c r="E12" s="161">
        <v>9446.3862992596823</v>
      </c>
      <c r="F12" s="62">
        <v>1026.0916529000576</v>
      </c>
      <c r="G12" s="161">
        <v>10956.42094707764</v>
      </c>
      <c r="H12" s="62">
        <v>1067.2189823894366</v>
      </c>
      <c r="I12" s="161">
        <v>11367.915214608951</v>
      </c>
      <c r="J12" s="62">
        <v>895.1422639479274</v>
      </c>
      <c r="K12" s="161">
        <v>9518.2482044254375</v>
      </c>
      <c r="L12" s="62">
        <v>748.45325098671799</v>
      </c>
      <c r="M12" s="50">
        <v>7950.6623733872002</v>
      </c>
      <c r="N12" s="526">
        <v>5265.5569914717389</v>
      </c>
      <c r="O12" s="161">
        <v>56055.424309306967</v>
      </c>
      <c r="P12" s="762">
        <v>-0.12585549425084208</v>
      </c>
      <c r="Q12" s="527">
        <v>4.0753507424475162</v>
      </c>
      <c r="R12" s="744"/>
      <c r="S12" s="528"/>
    </row>
    <row r="13" spans="1:21" ht="15" customHeight="1" x14ac:dyDescent="0.2">
      <c r="A13" s="1693" t="s">
        <v>208</v>
      </c>
      <c r="B13" s="1563">
        <v>566.62856014040869</v>
      </c>
      <c r="C13" s="753">
        <v>6020.7610624566441</v>
      </c>
      <c r="D13" s="1566">
        <v>766.97119050284277</v>
      </c>
      <c r="E13" s="753">
        <v>8146.4558336066393</v>
      </c>
      <c r="F13" s="1566">
        <v>987.85235387203875</v>
      </c>
      <c r="G13" s="753">
        <v>10483.284644953816</v>
      </c>
      <c r="H13" s="1566">
        <v>1081.280644710429</v>
      </c>
      <c r="I13" s="753">
        <v>11492.757934199999</v>
      </c>
      <c r="J13" s="1566">
        <v>989.86689164730865</v>
      </c>
      <c r="K13" s="753">
        <v>10525.401338</v>
      </c>
      <c r="L13" s="1566">
        <v>865.53252041105134</v>
      </c>
      <c r="M13" s="1563">
        <v>9201.9026437999983</v>
      </c>
      <c r="N13" s="746">
        <v>5258.1321612840793</v>
      </c>
      <c r="O13" s="753">
        <v>55870.563457017095</v>
      </c>
      <c r="P13" s="761">
        <v>-1.4100749834604575E-3</v>
      </c>
      <c r="Q13" s="747">
        <v>4.0467793138760877</v>
      </c>
      <c r="R13" s="619"/>
      <c r="S13" s="528"/>
    </row>
    <row r="14" spans="1:21" ht="15" customHeight="1" x14ac:dyDescent="0.2">
      <c r="A14" s="1693" t="s">
        <v>308</v>
      </c>
      <c r="B14" s="50">
        <v>692.05393090006339</v>
      </c>
      <c r="C14" s="161">
        <v>7391.5791675299615</v>
      </c>
      <c r="D14" s="62">
        <v>806.01640285208839</v>
      </c>
      <c r="E14" s="161">
        <v>8590.0429818340017</v>
      </c>
      <c r="F14" s="62">
        <v>902.96207371918115</v>
      </c>
      <c r="G14" s="161">
        <v>9616.835897712017</v>
      </c>
      <c r="H14" s="62">
        <v>1187.264788615279</v>
      </c>
      <c r="I14" s="161">
        <v>12664.390614999998</v>
      </c>
      <c r="J14" s="62">
        <v>894.9775109236499</v>
      </c>
      <c r="K14" s="161">
        <v>9546.7534078000026</v>
      </c>
      <c r="L14" s="62">
        <v>894.92809451256755</v>
      </c>
      <c r="M14" s="50">
        <v>9564.2893909999984</v>
      </c>
      <c r="N14" s="526">
        <v>5378.2028015228298</v>
      </c>
      <c r="O14" s="161">
        <v>57373.891460875981</v>
      </c>
      <c r="P14" s="762">
        <v>2.2835226760338449E-2</v>
      </c>
      <c r="Q14" s="527">
        <v>3.9662660010240658</v>
      </c>
      <c r="R14" s="619"/>
      <c r="S14" s="528"/>
    </row>
    <row r="15" spans="1:21" ht="15" customHeight="1" x14ac:dyDescent="0.2">
      <c r="A15" s="1693" t="s">
        <v>419</v>
      </c>
      <c r="B15" s="1563">
        <v>769.56834511857073</v>
      </c>
      <c r="C15" s="753">
        <v>8214.4376680000005</v>
      </c>
      <c r="D15" s="1566">
        <v>974.72660043127769</v>
      </c>
      <c r="E15" s="753">
        <v>10409.769130199998</v>
      </c>
      <c r="F15" s="1566">
        <v>1176.860669189386</v>
      </c>
      <c r="G15" s="753">
        <v>12587.1541784</v>
      </c>
      <c r="H15" s="1566">
        <v>1455.6830724201873</v>
      </c>
      <c r="I15" s="753">
        <v>15541.281418539998</v>
      </c>
      <c r="J15" s="1566">
        <v>1021.1104080142384</v>
      </c>
      <c r="K15" s="753">
        <v>10896.085830173</v>
      </c>
      <c r="L15" s="1566">
        <v>803.47995264261647</v>
      </c>
      <c r="M15" s="1563">
        <v>8576.2482760000003</v>
      </c>
      <c r="N15" s="746">
        <v>6201.4290478162766</v>
      </c>
      <c r="O15" s="753">
        <v>66224.976501312995</v>
      </c>
      <c r="P15" s="761">
        <v>0.15306716326508765</v>
      </c>
      <c r="Q15" s="747">
        <v>1.9713351254480289</v>
      </c>
      <c r="R15" s="619"/>
      <c r="S15" s="528"/>
    </row>
    <row r="16" spans="1:21" ht="15" customHeight="1" x14ac:dyDescent="0.2">
      <c r="A16" s="752" t="s">
        <v>671</v>
      </c>
      <c r="B16" s="50">
        <v>657.3441964893608</v>
      </c>
      <c r="C16" s="161">
        <v>7004.39455672232</v>
      </c>
      <c r="D16" s="62">
        <v>947.05070711760902</v>
      </c>
      <c r="E16" s="161">
        <v>10095.151836360221</v>
      </c>
      <c r="F16" s="62">
        <v>1079.9249565070677</v>
      </c>
      <c r="G16" s="161">
        <v>11511.778019419886</v>
      </c>
      <c r="H16" s="62">
        <v>1083.5036572418198</v>
      </c>
      <c r="I16" s="161">
        <v>11552.479003624998</v>
      </c>
      <c r="J16" s="62">
        <v>1157.3341365416989</v>
      </c>
      <c r="K16" s="161">
        <v>12345.273394016001</v>
      </c>
      <c r="L16" s="62">
        <v>1097.0923047483834</v>
      </c>
      <c r="M16" s="50">
        <v>11698.814337270996</v>
      </c>
      <c r="N16" s="526">
        <f>B16+D16+F16+H16+J16+L16</f>
        <v>6022.2499586459398</v>
      </c>
      <c r="O16" s="161">
        <f>C16+E16+G16+I16+K16+M16</f>
        <v>64207.891147414426</v>
      </c>
      <c r="P16" s="762">
        <f>(N16-N15)/N15</f>
        <v>-2.8893193454084826E-2</v>
      </c>
      <c r="Q16" s="527">
        <v>2.3911699948796716</v>
      </c>
      <c r="R16" s="706"/>
      <c r="S16" s="528"/>
      <c r="T16" s="775"/>
      <c r="U16" s="775"/>
    </row>
    <row r="17" spans="1:17" ht="7.5" customHeight="1" x14ac:dyDescent="0.2">
      <c r="A17" s="155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1551"/>
      <c r="N17" s="584"/>
      <c r="O17" s="584"/>
      <c r="P17" s="584"/>
      <c r="Q17" s="1440"/>
    </row>
    <row r="18" spans="1:17" x14ac:dyDescent="0.2">
      <c r="A18" s="398"/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</row>
    <row r="19" spans="1:17" x14ac:dyDescent="0.2">
      <c r="A19" s="398"/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8"/>
      <c r="P19" s="398"/>
    </row>
    <row r="20" spans="1:17" x14ac:dyDescent="0.2">
      <c r="A20" s="398"/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</row>
    <row r="21" spans="1:17" x14ac:dyDescent="0.2">
      <c r="A21" s="398"/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</row>
    <row r="22" spans="1:17" x14ac:dyDescent="0.2">
      <c r="A22" s="398"/>
      <c r="B22" s="398"/>
      <c r="C22" s="398"/>
      <c r="D22" s="398"/>
      <c r="E22" s="523" t="str">
        <f>B4</f>
        <v xml:space="preserve"> říjen</v>
      </c>
      <c r="F22" s="523" t="str">
        <f>D4</f>
        <v xml:space="preserve"> listopad</v>
      </c>
      <c r="G22" s="523" t="str">
        <f>F4</f>
        <v xml:space="preserve"> prosinec</v>
      </c>
      <c r="H22" s="523" t="str">
        <f>H4</f>
        <v xml:space="preserve"> leden</v>
      </c>
      <c r="I22" s="523" t="str">
        <f>J4</f>
        <v xml:space="preserve"> únor</v>
      </c>
      <c r="J22" s="523" t="str">
        <f>L4</f>
        <v xml:space="preserve"> březen</v>
      </c>
      <c r="K22" s="398"/>
      <c r="L22" s="398"/>
      <c r="M22" s="398"/>
      <c r="N22" s="398"/>
      <c r="O22" s="398"/>
      <c r="P22" s="398"/>
    </row>
    <row r="23" spans="1:17" x14ac:dyDescent="0.2">
      <c r="A23" s="398"/>
      <c r="B23" s="398"/>
      <c r="C23" s="398"/>
      <c r="D23" s="398" t="str">
        <f>A7</f>
        <v>2008/09</v>
      </c>
      <c r="E23" s="524">
        <f>B7</f>
        <v>717.4</v>
      </c>
      <c r="F23" s="524">
        <f>D7</f>
        <v>920</v>
      </c>
      <c r="G23" s="524">
        <f>F7</f>
        <v>1099.0999999999999</v>
      </c>
      <c r="H23" s="524">
        <f>H7</f>
        <v>1398.1</v>
      </c>
      <c r="I23" s="524">
        <f>J7</f>
        <v>1109.5999999999999</v>
      </c>
      <c r="J23" s="524">
        <f>L7</f>
        <v>979.2</v>
      </c>
      <c r="K23" s="37">
        <f>SUM(E23:J23)</f>
        <v>6223.4000000000005</v>
      </c>
      <c r="L23" s="398"/>
      <c r="M23" s="398"/>
      <c r="N23" s="398"/>
      <c r="O23" s="398"/>
      <c r="P23" s="398"/>
    </row>
    <row r="24" spans="1:17" x14ac:dyDescent="0.2">
      <c r="A24" s="398"/>
      <c r="B24" s="398"/>
      <c r="C24" s="398"/>
      <c r="D24" s="398" t="str">
        <f t="shared" ref="D24:D32" si="0">A8</f>
        <v>2009/10</v>
      </c>
      <c r="E24" s="524">
        <f t="shared" ref="E24:E32" si="1">B8</f>
        <v>710.6</v>
      </c>
      <c r="F24" s="524">
        <f t="shared" ref="F24:F31" si="2">D8</f>
        <v>866.5</v>
      </c>
      <c r="G24" s="524">
        <f t="shared" ref="G24:G32" si="3">F8</f>
        <v>1167.8</v>
      </c>
      <c r="H24" s="524">
        <f t="shared" ref="H24:H32" si="4">H8</f>
        <v>1399.0160000000001</v>
      </c>
      <c r="I24" s="524">
        <f t="shared" ref="I24:I32" si="5">J8</f>
        <v>1139.2750000000001</v>
      </c>
      <c r="J24" s="524">
        <f t="shared" ref="J24:J32" si="6">L8</f>
        <v>982.36599999999999</v>
      </c>
      <c r="K24" s="37">
        <f t="shared" ref="K24:K32" si="7">SUM(E24:J24)</f>
        <v>6265.5569999999989</v>
      </c>
      <c r="L24" s="398"/>
      <c r="M24" s="398"/>
      <c r="N24" s="398"/>
      <c r="O24" s="398"/>
      <c r="P24" s="398"/>
    </row>
    <row r="25" spans="1:17" x14ac:dyDescent="0.2">
      <c r="A25" s="398"/>
      <c r="B25" s="398"/>
      <c r="C25" s="398"/>
      <c r="D25" s="398" t="str">
        <f t="shared" si="0"/>
        <v>2010/11</v>
      </c>
      <c r="E25" s="524">
        <f t="shared" si="1"/>
        <v>763.51499999999999</v>
      </c>
      <c r="F25" s="524">
        <f t="shared" si="2"/>
        <v>861.87199999999996</v>
      </c>
      <c r="G25" s="524">
        <f t="shared" si="3"/>
        <v>1401.42</v>
      </c>
      <c r="H25" s="524">
        <f t="shared" si="4"/>
        <v>1234.4269999999999</v>
      </c>
      <c r="I25" s="524">
        <f t="shared" si="5"/>
        <v>1144.1590000000001</v>
      </c>
      <c r="J25" s="524">
        <f t="shared" si="6"/>
        <v>922.88499999999999</v>
      </c>
      <c r="K25" s="37">
        <f t="shared" si="7"/>
        <v>6328.2780000000002</v>
      </c>
      <c r="L25" s="398"/>
      <c r="M25" s="398"/>
      <c r="N25" s="398"/>
      <c r="O25" s="398"/>
      <c r="P25" s="398"/>
    </row>
    <row r="26" spans="1:17" x14ac:dyDescent="0.2">
      <c r="A26" s="398"/>
      <c r="B26" s="398"/>
      <c r="C26" s="398"/>
      <c r="D26" s="398" t="str">
        <f t="shared" si="0"/>
        <v>2011/12</v>
      </c>
      <c r="E26" s="524">
        <f t="shared" si="1"/>
        <v>663.22</v>
      </c>
      <c r="F26" s="524">
        <f t="shared" si="2"/>
        <v>969.97799999999995</v>
      </c>
      <c r="G26" s="524">
        <f t="shared" si="3"/>
        <v>1027.538</v>
      </c>
      <c r="H26" s="524">
        <f t="shared" si="4"/>
        <v>1150.152718964214</v>
      </c>
      <c r="I26" s="524">
        <f t="shared" si="5"/>
        <v>1351.7362820715771</v>
      </c>
      <c r="J26" s="524">
        <f t="shared" si="6"/>
        <v>818.48870424731592</v>
      </c>
      <c r="K26" s="37">
        <f t="shared" si="7"/>
        <v>5981.1137052831064</v>
      </c>
      <c r="L26" s="398"/>
      <c r="M26" s="398"/>
      <c r="N26" s="398"/>
      <c r="O26" s="398"/>
      <c r="P26" s="398"/>
    </row>
    <row r="27" spans="1:17" x14ac:dyDescent="0.2">
      <c r="A27" s="398"/>
      <c r="B27" s="398"/>
      <c r="C27" s="398"/>
      <c r="D27" s="398" t="str">
        <f t="shared" si="0"/>
        <v>2012/13</v>
      </c>
      <c r="E27" s="524">
        <f t="shared" si="1"/>
        <v>675.91574471473245</v>
      </c>
      <c r="F27" s="524">
        <f t="shared" si="2"/>
        <v>843.23652829026798</v>
      </c>
      <c r="G27" s="524">
        <f t="shared" si="3"/>
        <v>1139.4112230207277</v>
      </c>
      <c r="H27" s="524">
        <f t="shared" si="4"/>
        <v>1218.8497111331289</v>
      </c>
      <c r="I27" s="524">
        <f t="shared" si="5"/>
        <v>1057.8779864947935</v>
      </c>
      <c r="J27" s="524">
        <f t="shared" si="6"/>
        <v>1088.3776126372027</v>
      </c>
      <c r="K27" s="37">
        <f t="shared" si="7"/>
        <v>6023.6688062908543</v>
      </c>
      <c r="L27" s="398"/>
      <c r="M27" s="398"/>
      <c r="N27" s="398"/>
      <c r="O27" s="398"/>
      <c r="P27" s="398"/>
    </row>
    <row r="28" spans="1:17" x14ac:dyDescent="0.2">
      <c r="A28" s="398"/>
      <c r="B28" s="398"/>
      <c r="C28" s="398"/>
      <c r="D28" s="398" t="str">
        <f t="shared" si="0"/>
        <v>2013/14</v>
      </c>
      <c r="E28" s="524">
        <f t="shared" si="1"/>
        <v>640.63402815943982</v>
      </c>
      <c r="F28" s="524">
        <f t="shared" si="2"/>
        <v>888.01681308815967</v>
      </c>
      <c r="G28" s="524">
        <f t="shared" si="3"/>
        <v>1026.0916529000576</v>
      </c>
      <c r="H28" s="524">
        <f t="shared" si="4"/>
        <v>1067.2189823894366</v>
      </c>
      <c r="I28" s="524">
        <f t="shared" si="5"/>
        <v>895.1422639479274</v>
      </c>
      <c r="J28" s="524">
        <f t="shared" si="6"/>
        <v>748.45325098671799</v>
      </c>
      <c r="K28" s="37">
        <f t="shared" si="7"/>
        <v>5265.5569914717389</v>
      </c>
      <c r="L28" s="398"/>
      <c r="M28" s="398"/>
      <c r="N28" s="398"/>
      <c r="O28" s="398"/>
      <c r="P28" s="398"/>
    </row>
    <row r="29" spans="1:17" x14ac:dyDescent="0.2">
      <c r="A29" s="398"/>
      <c r="B29" s="398"/>
      <c r="C29" s="398"/>
      <c r="D29" s="398" t="str">
        <f t="shared" si="0"/>
        <v>2014/15</v>
      </c>
      <c r="E29" s="524">
        <f t="shared" si="1"/>
        <v>566.62856014040869</v>
      </c>
      <c r="F29" s="524">
        <f t="shared" si="2"/>
        <v>766.97119050284277</v>
      </c>
      <c r="G29" s="524">
        <f t="shared" si="3"/>
        <v>987.85235387203875</v>
      </c>
      <c r="H29" s="524">
        <f t="shared" si="4"/>
        <v>1081.280644710429</v>
      </c>
      <c r="I29" s="524">
        <f t="shared" si="5"/>
        <v>989.86689164730865</v>
      </c>
      <c r="J29" s="524">
        <f t="shared" si="6"/>
        <v>865.53252041105134</v>
      </c>
      <c r="K29" s="37">
        <f t="shared" si="7"/>
        <v>5258.1321612840793</v>
      </c>
      <c r="L29" s="398"/>
      <c r="M29" s="398"/>
      <c r="N29" s="398"/>
      <c r="O29" s="398"/>
      <c r="P29" s="398"/>
    </row>
    <row r="30" spans="1:17" x14ac:dyDescent="0.2">
      <c r="A30" s="398"/>
      <c r="B30" s="398"/>
      <c r="C30" s="398"/>
      <c r="D30" s="398" t="str">
        <f t="shared" si="0"/>
        <v>2015/16</v>
      </c>
      <c r="E30" s="524">
        <f t="shared" si="1"/>
        <v>692.05393090006339</v>
      </c>
      <c r="F30" s="524">
        <f t="shared" si="2"/>
        <v>806.01640285208839</v>
      </c>
      <c r="G30" s="524">
        <f t="shared" si="3"/>
        <v>902.96207371918115</v>
      </c>
      <c r="H30" s="524">
        <f t="shared" si="4"/>
        <v>1187.264788615279</v>
      </c>
      <c r="I30" s="524">
        <f t="shared" si="5"/>
        <v>894.9775109236499</v>
      </c>
      <c r="J30" s="524">
        <f t="shared" si="6"/>
        <v>894.92809451256755</v>
      </c>
      <c r="K30" s="37">
        <f t="shared" si="7"/>
        <v>5378.2028015228298</v>
      </c>
      <c r="L30" s="398"/>
      <c r="M30" s="398"/>
      <c r="N30" s="398"/>
      <c r="O30" s="398"/>
      <c r="P30" s="398"/>
    </row>
    <row r="31" spans="1:17" x14ac:dyDescent="0.2">
      <c r="A31" s="398"/>
      <c r="B31" s="398"/>
      <c r="C31" s="398"/>
      <c r="D31" s="398" t="str">
        <f t="shared" si="0"/>
        <v>2016/17</v>
      </c>
      <c r="E31" s="524">
        <f t="shared" si="1"/>
        <v>769.56834511857073</v>
      </c>
      <c r="F31" s="524">
        <f t="shared" si="2"/>
        <v>974.72660043127769</v>
      </c>
      <c r="G31" s="524">
        <f t="shared" si="3"/>
        <v>1176.860669189386</v>
      </c>
      <c r="H31" s="524">
        <f t="shared" si="4"/>
        <v>1455.6830724201873</v>
      </c>
      <c r="I31" s="524">
        <f t="shared" si="5"/>
        <v>1021.1104080142384</v>
      </c>
      <c r="J31" s="524">
        <f t="shared" si="6"/>
        <v>803.47995264261647</v>
      </c>
      <c r="K31" s="37">
        <f t="shared" si="7"/>
        <v>6201.4290478162766</v>
      </c>
      <c r="L31" s="398"/>
      <c r="M31" s="398"/>
      <c r="N31" s="398"/>
      <c r="O31" s="398"/>
      <c r="P31" s="398"/>
    </row>
    <row r="32" spans="1:17" x14ac:dyDescent="0.2">
      <c r="D32" s="398" t="str">
        <f t="shared" si="0"/>
        <v>2017/18</v>
      </c>
      <c r="E32" s="524">
        <f t="shared" si="1"/>
        <v>657.3441964893608</v>
      </c>
      <c r="F32" s="524">
        <f>D16</f>
        <v>947.05070711760902</v>
      </c>
      <c r="G32" s="524">
        <f t="shared" si="3"/>
        <v>1079.9249565070677</v>
      </c>
      <c r="H32" s="524">
        <f t="shared" si="4"/>
        <v>1083.5036572418198</v>
      </c>
      <c r="I32" s="524">
        <f t="shared" si="5"/>
        <v>1157.3341365416989</v>
      </c>
      <c r="J32" s="524">
        <f t="shared" si="6"/>
        <v>1097.0923047483834</v>
      </c>
      <c r="K32" s="37">
        <f t="shared" si="7"/>
        <v>6022.2499586459398</v>
      </c>
    </row>
    <row r="33" spans="3:13" x14ac:dyDescent="0.2">
      <c r="D33" s="398"/>
      <c r="K33" s="37"/>
    </row>
    <row r="34" spans="3:13" x14ac:dyDescent="0.2">
      <c r="D34" s="398"/>
    </row>
    <row r="36" spans="3:13" ht="13.5" x14ac:dyDescent="0.25">
      <c r="C36" s="279"/>
      <c r="D36" s="279"/>
    </row>
    <row r="37" spans="3:13" ht="13.5" x14ac:dyDescent="0.25">
      <c r="C37" s="279"/>
      <c r="D37" s="279"/>
    </row>
    <row r="38" spans="3:13" ht="13.5" x14ac:dyDescent="0.25">
      <c r="C38" s="279"/>
      <c r="D38" s="279"/>
    </row>
    <row r="39" spans="3:13" ht="13.5" x14ac:dyDescent="0.25">
      <c r="C39" s="529"/>
      <c r="G39" s="529"/>
      <c r="K39" s="529"/>
    </row>
    <row r="40" spans="3:13" ht="13.5" x14ac:dyDescent="0.25">
      <c r="H40" s="529"/>
      <c r="J40" s="529"/>
      <c r="L40" s="529"/>
      <c r="M40" s="529"/>
    </row>
  </sheetData>
  <mergeCells count="13">
    <mergeCell ref="A2:O2"/>
    <mergeCell ref="P2:R2"/>
    <mergeCell ref="N4:O5"/>
    <mergeCell ref="Q4:Q5"/>
    <mergeCell ref="P4:P5"/>
    <mergeCell ref="A5:A6"/>
    <mergeCell ref="B3:Q3"/>
    <mergeCell ref="B4:C5"/>
    <mergeCell ref="L4:M5"/>
    <mergeCell ref="J4:K5"/>
    <mergeCell ref="H4:I5"/>
    <mergeCell ref="F4:G5"/>
    <mergeCell ref="D4:E5"/>
  </mergeCells>
  <pageMargins left="0.6692913385826772" right="0.19685039370078741" top="0.31496062992125984" bottom="0.19685039370078741" header="0.23622047244094491" footer="0.15748031496062992"/>
  <pageSetup paperSize="9" firstPageNumber="36" orientation="landscape" useFirstPageNumber="1" r:id="rId1"/>
  <headerFooter scaleWithDoc="0" alignWithMargins="0">
    <oddFooter>&amp;C48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Normal="100" zoomScaleSheetLayoutView="100" workbookViewId="0"/>
  </sheetViews>
  <sheetFormatPr defaultRowHeight="11.25" x14ac:dyDescent="0.2"/>
  <cols>
    <col min="1" max="1" width="10.5703125" style="3" customWidth="1"/>
    <col min="2" max="2" width="2.7109375" style="4" customWidth="1"/>
    <col min="3" max="3" width="65.5703125" style="3" customWidth="1"/>
    <col min="4" max="4" width="11.7109375" style="3" customWidth="1"/>
    <col min="5" max="5" width="9.140625" style="3"/>
    <col min="6" max="6" width="11.7109375" style="3" customWidth="1"/>
    <col min="7" max="8" width="9.140625" style="3"/>
    <col min="9" max="9" width="11.7109375" style="3" customWidth="1"/>
    <col min="10" max="16384" width="9.140625" style="3"/>
  </cols>
  <sheetData>
    <row r="1" spans="1:4" x14ac:dyDescent="0.2">
      <c r="C1" s="1909"/>
      <c r="D1" s="1909"/>
    </row>
    <row r="2" spans="1:4" ht="19.5" customHeight="1" thickBot="1" x14ac:dyDescent="0.25">
      <c r="A2" s="1911" t="s">
        <v>309</v>
      </c>
      <c r="B2" s="1911"/>
      <c r="C2" s="1911"/>
      <c r="D2" s="1911"/>
    </row>
    <row r="5" spans="1:4" ht="35.1" customHeight="1" x14ac:dyDescent="0.2">
      <c r="A5" s="9"/>
      <c r="B5" s="5"/>
      <c r="C5" s="1910"/>
      <c r="D5" s="1910"/>
    </row>
    <row r="6" spans="1:4" ht="35.1" customHeight="1" x14ac:dyDescent="0.2">
      <c r="A6" s="9"/>
      <c r="B6" s="5"/>
      <c r="C6" s="1910"/>
      <c r="D6" s="1910"/>
    </row>
    <row r="7" spans="1:4" ht="35.1" customHeight="1" x14ac:dyDescent="0.2">
      <c r="A7" s="9"/>
      <c r="B7" s="5"/>
      <c r="C7" s="10"/>
      <c r="D7" s="11"/>
    </row>
    <row r="8" spans="1:4" ht="35.1" customHeight="1" x14ac:dyDescent="0.2">
      <c r="A8" s="9"/>
      <c r="B8" s="5"/>
      <c r="C8" s="1910"/>
      <c r="D8" s="1910"/>
    </row>
    <row r="9" spans="1:4" ht="35.1" customHeight="1" x14ac:dyDescent="0.2">
      <c r="A9" s="9"/>
      <c r="B9" s="5"/>
      <c r="C9" s="1910"/>
      <c r="D9" s="1910"/>
    </row>
    <row r="10" spans="1:4" ht="35.1" customHeight="1" x14ac:dyDescent="0.2">
      <c r="A10" s="9"/>
      <c r="B10" s="5"/>
      <c r="C10" s="1910"/>
      <c r="D10" s="1910"/>
    </row>
    <row r="11" spans="1:4" ht="35.1" customHeight="1" x14ac:dyDescent="0.2">
      <c r="A11" s="9"/>
      <c r="B11" s="5"/>
      <c r="C11" s="1910"/>
      <c r="D11" s="1910"/>
    </row>
    <row r="12" spans="1:4" ht="35.1" customHeight="1" x14ac:dyDescent="0.2">
      <c r="A12" s="9"/>
      <c r="B12" s="5"/>
      <c r="C12" s="1910"/>
      <c r="D12" s="1910"/>
    </row>
    <row r="13" spans="1:4" ht="35.1" customHeight="1" x14ac:dyDescent="0.2">
      <c r="A13" s="9"/>
      <c r="B13" s="5"/>
      <c r="C13" s="1910"/>
      <c r="D13" s="1910"/>
    </row>
    <row r="14" spans="1:4" ht="35.1" customHeight="1" x14ac:dyDescent="0.2">
      <c r="A14" s="9"/>
      <c r="B14" s="5"/>
      <c r="C14" s="11"/>
      <c r="D14" s="11"/>
    </row>
    <row r="15" spans="1:4" ht="35.1" customHeight="1" x14ac:dyDescent="0.2">
      <c r="A15" s="9"/>
      <c r="B15" s="5"/>
      <c r="C15" s="1910"/>
      <c r="D15" s="1910"/>
    </row>
    <row r="16" spans="1:4" ht="35.1" customHeight="1" x14ac:dyDescent="0.2">
      <c r="A16" s="9"/>
      <c r="B16" s="5"/>
      <c r="C16" s="1910"/>
      <c r="D16" s="1910"/>
    </row>
    <row r="17" spans="1:6" ht="35.1" customHeight="1" x14ac:dyDescent="0.2">
      <c r="A17" s="9"/>
      <c r="B17" s="5"/>
      <c r="C17" s="1910"/>
      <c r="D17" s="1910"/>
    </row>
    <row r="18" spans="1:6" ht="35.1" customHeight="1" x14ac:dyDescent="0.2">
      <c r="A18" s="9"/>
      <c r="B18" s="5"/>
      <c r="C18" s="11"/>
      <c r="D18" s="11"/>
      <c r="F18" s="4"/>
    </row>
    <row r="19" spans="1:6" ht="35.1" customHeight="1" x14ac:dyDescent="0.2">
      <c r="A19" s="9"/>
      <c r="B19" s="5"/>
      <c r="C19" s="1910"/>
      <c r="D19" s="1910"/>
      <c r="F19" s="4"/>
    </row>
    <row r="20" spans="1:6" ht="35.1" customHeight="1" x14ac:dyDescent="0.2">
      <c r="A20" s="9"/>
      <c r="B20" s="5"/>
      <c r="C20" s="1910"/>
      <c r="D20" s="1910"/>
      <c r="F20" s="4"/>
    </row>
    <row r="21" spans="1:6" ht="35.1" customHeight="1" x14ac:dyDescent="0.2">
      <c r="A21" s="9"/>
      <c r="B21" s="5"/>
      <c r="C21" s="1910"/>
      <c r="D21" s="1910"/>
      <c r="F21" s="4"/>
    </row>
    <row r="22" spans="1:6" ht="35.1" customHeight="1" x14ac:dyDescent="0.2">
      <c r="A22" s="9"/>
      <c r="B22" s="5"/>
      <c r="C22" s="1910"/>
      <c r="D22" s="1910"/>
      <c r="F22" s="4"/>
    </row>
    <row r="23" spans="1:6" ht="35.1" customHeight="1" x14ac:dyDescent="0.2">
      <c r="A23" s="9"/>
      <c r="B23" s="5"/>
      <c r="C23" s="11"/>
      <c r="D23" s="11"/>
      <c r="F23" s="4"/>
    </row>
    <row r="24" spans="1:6" ht="35.1" customHeight="1" x14ac:dyDescent="0.2">
      <c r="A24" s="9"/>
      <c r="B24" s="5"/>
      <c r="C24" s="11"/>
      <c r="D24" s="11"/>
      <c r="F24" s="4"/>
    </row>
    <row r="25" spans="1:6" ht="24.95" customHeight="1" x14ac:dyDescent="0.2">
      <c r="A25" s="9"/>
      <c r="B25" s="5"/>
      <c r="C25" s="1910"/>
      <c r="D25" s="1910"/>
      <c r="F25" s="4"/>
    </row>
    <row r="26" spans="1:6" ht="23.1" customHeight="1" x14ac:dyDescent="0.2">
      <c r="A26" s="6"/>
      <c r="B26" s="7"/>
      <c r="C26" s="1910"/>
      <c r="D26" s="1910"/>
      <c r="F26" s="4"/>
    </row>
    <row r="27" spans="1:6" ht="23.1" customHeight="1" x14ac:dyDescent="0.2">
      <c r="A27" s="6"/>
      <c r="B27" s="7"/>
      <c r="C27" s="11"/>
      <c r="D27" s="11"/>
      <c r="F27" s="4"/>
    </row>
    <row r="28" spans="1:6" ht="23.1" customHeight="1" x14ac:dyDescent="0.2">
      <c r="A28" s="1912"/>
      <c r="B28" s="1912"/>
      <c r="C28" s="1912"/>
      <c r="D28" s="1912"/>
      <c r="F28" s="4"/>
    </row>
    <row r="29" spans="1:6" ht="23.1" customHeight="1" x14ac:dyDescent="0.2">
      <c r="A29" s="6"/>
      <c r="B29" s="7"/>
      <c r="C29" s="1910"/>
      <c r="D29" s="1910"/>
      <c r="F29" s="4"/>
    </row>
    <row r="30" spans="1:6" ht="23.1" customHeight="1" x14ac:dyDescent="0.2">
      <c r="A30" s="6"/>
      <c r="B30" s="7"/>
      <c r="C30" s="1910"/>
      <c r="D30" s="1910"/>
    </row>
    <row r="31" spans="1:6" ht="23.1" customHeight="1" x14ac:dyDescent="0.2">
      <c r="A31" s="6"/>
      <c r="B31" s="7"/>
      <c r="C31" s="1910"/>
      <c r="D31" s="1910"/>
    </row>
    <row r="32" spans="1:6" ht="23.1" customHeight="1" x14ac:dyDescent="0.2">
      <c r="A32" s="6"/>
      <c r="B32" s="7"/>
      <c r="C32" s="1910"/>
      <c r="D32" s="1910"/>
    </row>
    <row r="33" spans="1:4" ht="23.1" customHeight="1" x14ac:dyDescent="0.2">
      <c r="A33" s="6"/>
      <c r="B33" s="7"/>
      <c r="C33" s="1910"/>
      <c r="D33" s="1910"/>
    </row>
    <row r="34" spans="1:4" ht="23.1" customHeight="1" x14ac:dyDescent="0.2">
      <c r="A34" s="6"/>
      <c r="B34" s="7"/>
      <c r="C34" s="1910"/>
      <c r="D34" s="1910"/>
    </row>
    <row r="35" spans="1:4" ht="23.1" customHeight="1" x14ac:dyDescent="0.2">
      <c r="A35" s="6"/>
      <c r="B35" s="7"/>
      <c r="C35" s="1910"/>
      <c r="D35" s="1910"/>
    </row>
    <row r="36" spans="1:4" ht="23.1" customHeight="1" x14ac:dyDescent="0.2">
      <c r="A36" s="6"/>
      <c r="B36" s="7"/>
      <c r="C36" s="1910"/>
      <c r="D36" s="1910"/>
    </row>
    <row r="37" spans="1:4" ht="30" customHeight="1" x14ac:dyDescent="0.2">
      <c r="A37" s="1913"/>
      <c r="B37" s="1913"/>
      <c r="C37" s="1913"/>
      <c r="D37" s="1913"/>
    </row>
  </sheetData>
  <mergeCells count="29">
    <mergeCell ref="C35:D35"/>
    <mergeCell ref="C36:D36"/>
    <mergeCell ref="A37:D37"/>
    <mergeCell ref="C29:D29"/>
    <mergeCell ref="C30:D30"/>
    <mergeCell ref="C31:D31"/>
    <mergeCell ref="C32:D32"/>
    <mergeCell ref="C33:D33"/>
    <mergeCell ref="C34:D34"/>
    <mergeCell ref="A28:D28"/>
    <mergeCell ref="C12:D12"/>
    <mergeCell ref="C13:D13"/>
    <mergeCell ref="C15:D15"/>
    <mergeCell ref="C16:D16"/>
    <mergeCell ref="C17:D17"/>
    <mergeCell ref="C19:D19"/>
    <mergeCell ref="C20:D20"/>
    <mergeCell ref="C21:D21"/>
    <mergeCell ref="C22:D22"/>
    <mergeCell ref="C25:D25"/>
    <mergeCell ref="C26:D26"/>
    <mergeCell ref="C1:D1"/>
    <mergeCell ref="C11:D11"/>
    <mergeCell ref="C5:D5"/>
    <mergeCell ref="C6:D6"/>
    <mergeCell ref="C8:D8"/>
    <mergeCell ref="C9:D9"/>
    <mergeCell ref="C10:D10"/>
    <mergeCell ref="A2:D2"/>
  </mergeCells>
  <pageMargins left="0.6692913385826772" right="0.19685039370078741" top="0.31496062992125984" bottom="0.19685039370078741" header="0.23622047244094491" footer="0.15748031496062992"/>
  <pageSetup paperSize="9" firstPageNumber="3" orientation="portrait" useFirstPageNumber="1" r:id="rId1"/>
  <headerFooter scaleWithDoc="0" alignWithMargins="0">
    <oddFooter>&amp;C4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1"/>
  <sheetViews>
    <sheetView view="pageBreakPreview" topLeftCell="A19" zoomScaleNormal="100" zoomScaleSheetLayoutView="100" workbookViewId="0">
      <selection activeCell="G10" sqref="G10"/>
    </sheetView>
  </sheetViews>
  <sheetFormatPr defaultRowHeight="12.75" x14ac:dyDescent="0.25"/>
  <cols>
    <col min="1" max="1" width="6.7109375" style="473" customWidth="1"/>
    <col min="2" max="2" width="1.7109375" style="473" customWidth="1"/>
    <col min="3" max="9" width="11.28515625" style="473" customWidth="1"/>
    <col min="10" max="10" width="1.7109375" style="473" customWidth="1"/>
    <col min="11" max="16384" width="9.140625" style="473"/>
  </cols>
  <sheetData>
    <row r="2" spans="1:10" ht="15.75" customHeight="1" thickBot="1" x14ac:dyDescent="0.3">
      <c r="A2" s="2321" t="s">
        <v>679</v>
      </c>
      <c r="B2" s="2321"/>
      <c r="C2" s="2321"/>
      <c r="D2" s="2321"/>
      <c r="E2" s="2321"/>
      <c r="F2" s="2321"/>
      <c r="G2" s="2321"/>
      <c r="H2" s="2321"/>
      <c r="I2" s="2285" t="s">
        <v>676</v>
      </c>
      <c r="J2" s="2285"/>
    </row>
    <row r="3" spans="1:10" ht="9" customHeight="1" x14ac:dyDescent="0.25">
      <c r="A3" s="1569"/>
      <c r="B3" s="1569"/>
      <c r="C3" s="1569"/>
      <c r="D3" s="1569"/>
      <c r="E3" s="1569"/>
      <c r="F3" s="1569"/>
      <c r="G3" s="1569"/>
      <c r="H3" s="1569"/>
      <c r="I3" s="1570"/>
    </row>
    <row r="4" spans="1:10" ht="12" customHeight="1" x14ac:dyDescent="0.25">
      <c r="A4" s="1569"/>
      <c r="B4" s="1569"/>
      <c r="C4" s="2361" t="s">
        <v>685</v>
      </c>
      <c r="D4" s="2366"/>
      <c r="E4" s="2366"/>
      <c r="F4" s="2366"/>
      <c r="G4" s="2362"/>
      <c r="H4" s="2361" t="s">
        <v>684</v>
      </c>
      <c r="I4" s="2362"/>
    </row>
    <row r="5" spans="1:10" ht="11.25" customHeight="1" x14ac:dyDescent="0.25">
      <c r="C5" s="2363" t="s">
        <v>677</v>
      </c>
      <c r="D5" s="2364"/>
      <c r="E5" s="2363" t="s">
        <v>678</v>
      </c>
      <c r="F5" s="2364"/>
      <c r="G5" s="2365"/>
      <c r="H5" s="2363" t="s">
        <v>678</v>
      </c>
      <c r="I5" s="2365"/>
    </row>
    <row r="6" spans="1:10" ht="15" customHeight="1" x14ac:dyDescent="0.25">
      <c r="A6" s="1572" t="s">
        <v>1</v>
      </c>
      <c r="B6" s="1572"/>
      <c r="C6" s="1577" t="s">
        <v>551</v>
      </c>
      <c r="D6" s="1575" t="s">
        <v>62</v>
      </c>
      <c r="E6" s="1577" t="s">
        <v>551</v>
      </c>
      <c r="F6" s="1575" t="s">
        <v>62</v>
      </c>
      <c r="G6" s="1694" t="s">
        <v>591</v>
      </c>
      <c r="H6" s="1577" t="s">
        <v>551</v>
      </c>
      <c r="I6" s="1576" t="s">
        <v>62</v>
      </c>
      <c r="J6" s="1573"/>
    </row>
    <row r="7" spans="1:10" ht="11.1" customHeight="1" x14ac:dyDescent="0.25">
      <c r="A7" s="2426">
        <v>1948</v>
      </c>
      <c r="B7" s="2426"/>
      <c r="C7" s="2427">
        <v>326.63</v>
      </c>
      <c r="D7" s="2428">
        <v>1558.0250999999998</v>
      </c>
      <c r="E7" s="2427">
        <v>1.742</v>
      </c>
      <c r="F7" s="2428">
        <v>18.291</v>
      </c>
      <c r="G7" s="2429">
        <v>51</v>
      </c>
      <c r="H7" s="2430">
        <v>0.28999999999999998</v>
      </c>
      <c r="I7" s="2431">
        <v>3.0278</v>
      </c>
    </row>
    <row r="8" spans="1:10" ht="9.9499999999999993" customHeight="1" x14ac:dyDescent="0.25">
      <c r="A8" s="2426">
        <v>1949</v>
      </c>
      <c r="B8" s="2426"/>
      <c r="C8" s="2427">
        <v>366.67399999999998</v>
      </c>
      <c r="D8" s="2428">
        <v>1749.0349799999997</v>
      </c>
      <c r="E8" s="2427">
        <v>5.7039999999999997</v>
      </c>
      <c r="F8" s="2428">
        <v>59.891999999999996</v>
      </c>
      <c r="G8" s="2432">
        <v>122</v>
      </c>
      <c r="H8" s="2430">
        <v>0.51</v>
      </c>
      <c r="I8" s="2431">
        <v>5.3601000000000001</v>
      </c>
    </row>
    <row r="9" spans="1:10" ht="9.9499999999999993" customHeight="1" x14ac:dyDescent="0.25">
      <c r="A9" s="2426">
        <v>1950</v>
      </c>
      <c r="B9" s="2426"/>
      <c r="C9" s="2427">
        <v>450.89699999999999</v>
      </c>
      <c r="D9" s="2428">
        <v>2150.7786899999996</v>
      </c>
      <c r="E9" s="2427">
        <v>19.821000000000002</v>
      </c>
      <c r="F9" s="2428">
        <v>208.12050000000002</v>
      </c>
      <c r="G9" s="2432">
        <v>399</v>
      </c>
      <c r="H9" s="2430">
        <v>0.73</v>
      </c>
      <c r="I9" s="2431">
        <v>7.6822999999999997</v>
      </c>
    </row>
    <row r="10" spans="1:10" ht="9.9499999999999993" customHeight="1" x14ac:dyDescent="0.25">
      <c r="A10" s="2426">
        <v>1951</v>
      </c>
      <c r="B10" s="2426"/>
      <c r="C10" s="2427">
        <v>511.65</v>
      </c>
      <c r="D10" s="2428">
        <v>2440.5704999999998</v>
      </c>
      <c r="E10" s="2427">
        <v>20.928000000000001</v>
      </c>
      <c r="F10" s="2428">
        <v>219.744</v>
      </c>
      <c r="G10" s="2432">
        <v>720</v>
      </c>
      <c r="H10" s="2430">
        <v>0.95</v>
      </c>
      <c r="I10" s="2431">
        <v>9.9844999999999988</v>
      </c>
    </row>
    <row r="11" spans="1:10" ht="9.9499999999999993" customHeight="1" x14ac:dyDescent="0.25">
      <c r="A11" s="2426">
        <v>1952</v>
      </c>
      <c r="B11" s="2426"/>
      <c r="C11" s="2427">
        <v>600.92100000000005</v>
      </c>
      <c r="D11" s="2428">
        <v>2866.3931699999998</v>
      </c>
      <c r="E11" s="2427">
        <v>36.161999999999999</v>
      </c>
      <c r="F11" s="2428">
        <v>379.70099999999996</v>
      </c>
      <c r="G11" s="2432">
        <v>2795</v>
      </c>
      <c r="H11" s="2430">
        <v>1.06</v>
      </c>
      <c r="I11" s="2431">
        <v>11.141999999999999</v>
      </c>
    </row>
    <row r="12" spans="1:10" ht="9.9499999999999993" customHeight="1" x14ac:dyDescent="0.25">
      <c r="A12" s="2426">
        <v>1953</v>
      </c>
      <c r="B12" s="2426"/>
      <c r="C12" s="2427">
        <v>657.17600000000004</v>
      </c>
      <c r="D12" s="2428">
        <v>3134.7295199999999</v>
      </c>
      <c r="E12" s="2427">
        <v>51.475999999999999</v>
      </c>
      <c r="F12" s="2428">
        <v>540.49800000000005</v>
      </c>
      <c r="G12" s="2432">
        <v>3426</v>
      </c>
      <c r="H12" s="2430">
        <v>2.2000000000000002</v>
      </c>
      <c r="I12" s="2431">
        <v>23.122</v>
      </c>
    </row>
    <row r="13" spans="1:10" ht="9.9499999999999993" customHeight="1" x14ac:dyDescent="0.25">
      <c r="A13" s="2426">
        <v>1954</v>
      </c>
      <c r="B13" s="2426"/>
      <c r="C13" s="2427">
        <v>707.37099999999998</v>
      </c>
      <c r="D13" s="2428">
        <v>3374.1596699999996</v>
      </c>
      <c r="E13" s="2427">
        <v>67.126000000000005</v>
      </c>
      <c r="F13" s="2428">
        <v>704.82300000000009</v>
      </c>
      <c r="G13" s="2432">
        <v>3745</v>
      </c>
      <c r="H13" s="2430">
        <v>3.61</v>
      </c>
      <c r="I13" s="2431">
        <v>37.9711</v>
      </c>
    </row>
    <row r="14" spans="1:10" ht="9.9499999999999993" customHeight="1" x14ac:dyDescent="0.25">
      <c r="A14" s="2426">
        <v>1955</v>
      </c>
      <c r="B14" s="2426"/>
      <c r="C14" s="2427">
        <v>753.92899999999997</v>
      </c>
      <c r="D14" s="2428">
        <v>3596.2413299999994</v>
      </c>
      <c r="E14" s="2427">
        <v>74.230999999999995</v>
      </c>
      <c r="F14" s="2428">
        <v>779.42549999999994</v>
      </c>
      <c r="G14" s="2432">
        <v>3805</v>
      </c>
      <c r="H14" s="2430">
        <v>4.92</v>
      </c>
      <c r="I14" s="2431">
        <v>51.807599999999994</v>
      </c>
    </row>
    <row r="15" spans="1:10" ht="9.9499999999999993" customHeight="1" x14ac:dyDescent="0.25">
      <c r="A15" s="2426">
        <v>1956</v>
      </c>
      <c r="B15" s="2426"/>
      <c r="C15" s="2427">
        <v>834.91899999999998</v>
      </c>
      <c r="D15" s="2428">
        <v>3982.5636299999996</v>
      </c>
      <c r="E15" s="2427">
        <v>81.486999999999995</v>
      </c>
      <c r="F15" s="2428">
        <v>855.61349999999993</v>
      </c>
      <c r="G15" s="2432">
        <v>5256</v>
      </c>
      <c r="H15" s="2430">
        <v>6.03</v>
      </c>
      <c r="I15" s="2431">
        <v>63.495899999999999</v>
      </c>
    </row>
    <row r="16" spans="1:10" ht="9.9499999999999993" customHeight="1" x14ac:dyDescent="0.25">
      <c r="A16" s="2433">
        <v>1957</v>
      </c>
      <c r="B16" s="2433"/>
      <c r="C16" s="2434">
        <v>895.73400000000004</v>
      </c>
      <c r="D16" s="2435">
        <v>4272.6511799999998</v>
      </c>
      <c r="E16" s="2434">
        <v>534.26099999999997</v>
      </c>
      <c r="F16" s="2435">
        <v>5609.7404999999999</v>
      </c>
      <c r="G16" s="2436">
        <v>5987</v>
      </c>
      <c r="H16" s="2437">
        <v>7.05</v>
      </c>
      <c r="I16" s="2438">
        <v>73.61</v>
      </c>
      <c r="J16" s="1573"/>
    </row>
    <row r="17" spans="1:10" ht="11.1" customHeight="1" x14ac:dyDescent="0.25">
      <c r="A17" s="2426">
        <v>1958</v>
      </c>
      <c r="B17" s="2426"/>
      <c r="C17" s="2427">
        <v>927.6</v>
      </c>
      <c r="D17" s="2428">
        <v>4424.652</v>
      </c>
      <c r="E17" s="2427">
        <v>765.55100000000004</v>
      </c>
      <c r="F17" s="2428">
        <v>8038.2855000000009</v>
      </c>
      <c r="G17" s="2432">
        <v>7105</v>
      </c>
      <c r="H17" s="2430">
        <v>8.3000000000000007</v>
      </c>
      <c r="I17" s="2431">
        <v>87.399000000000001</v>
      </c>
    </row>
    <row r="18" spans="1:10" ht="9.9499999999999993" customHeight="1" x14ac:dyDescent="0.25">
      <c r="A18" s="2426">
        <v>1959</v>
      </c>
      <c r="B18" s="2426"/>
      <c r="C18" s="2427">
        <v>972.07799999999997</v>
      </c>
      <c r="D18" s="2428">
        <v>4636.8120599999993</v>
      </c>
      <c r="E18" s="2427">
        <v>910.76800000000003</v>
      </c>
      <c r="F18" s="2428">
        <v>9563.0640000000003</v>
      </c>
      <c r="G18" s="2432">
        <v>10287</v>
      </c>
      <c r="H18" s="2430">
        <v>8.1</v>
      </c>
      <c r="I18" s="2431">
        <v>85.292999999999992</v>
      </c>
    </row>
    <row r="19" spans="1:10" ht="9.9499999999999993" customHeight="1" x14ac:dyDescent="0.25">
      <c r="A19" s="2426">
        <v>1960</v>
      </c>
      <c r="B19" s="2426"/>
      <c r="C19" s="2427">
        <v>1076.9880000000001</v>
      </c>
      <c r="D19" s="2428">
        <v>5137.2327599999999</v>
      </c>
      <c r="E19" s="2427">
        <v>841.90899999999999</v>
      </c>
      <c r="F19" s="2428">
        <v>8840.0445</v>
      </c>
      <c r="G19" s="2432">
        <v>14892</v>
      </c>
      <c r="H19" s="2430">
        <v>7.2</v>
      </c>
      <c r="I19" s="2431">
        <v>75.816000000000003</v>
      </c>
    </row>
    <row r="20" spans="1:10" ht="9.9499999999999993" customHeight="1" x14ac:dyDescent="0.25">
      <c r="A20" s="2426">
        <v>1961</v>
      </c>
      <c r="B20" s="2426"/>
      <c r="C20" s="2427">
        <v>1183.2529999999999</v>
      </c>
      <c r="D20" s="2428">
        <v>5644.1168099999995</v>
      </c>
      <c r="E20" s="2427">
        <v>790.12599999999998</v>
      </c>
      <c r="F20" s="2428">
        <v>8296.3230000000003</v>
      </c>
      <c r="G20" s="2432">
        <v>19021</v>
      </c>
      <c r="H20" s="2430">
        <v>5.7</v>
      </c>
      <c r="I20" s="2431">
        <v>60.121000000000002</v>
      </c>
    </row>
    <row r="21" spans="1:10" ht="9.9499999999999993" customHeight="1" x14ac:dyDescent="0.25">
      <c r="A21" s="2426">
        <v>1962</v>
      </c>
      <c r="B21" s="2426"/>
      <c r="C21" s="2427">
        <v>1334.8240000000001</v>
      </c>
      <c r="D21" s="2428">
        <v>6367.1104799999994</v>
      </c>
      <c r="E21" s="2427">
        <v>567.35799999999995</v>
      </c>
      <c r="F21" s="2428">
        <v>5957.2589999999991</v>
      </c>
      <c r="G21" s="2432">
        <v>22853</v>
      </c>
      <c r="H21" s="2430">
        <v>3.9</v>
      </c>
      <c r="I21" s="2431">
        <v>41.066999999999993</v>
      </c>
    </row>
    <row r="22" spans="1:10" ht="9.9499999999999993" customHeight="1" x14ac:dyDescent="0.25">
      <c r="A22" s="2426">
        <v>1963</v>
      </c>
      <c r="B22" s="2426"/>
      <c r="C22" s="2427">
        <v>1473.625</v>
      </c>
      <c r="D22" s="2428">
        <v>7029.1912499999989</v>
      </c>
      <c r="E22" s="2427">
        <v>504.28699999999998</v>
      </c>
      <c r="F22" s="2428">
        <v>5295.0135</v>
      </c>
      <c r="G22" s="2432">
        <v>26283</v>
      </c>
      <c r="H22" s="2430">
        <v>5.21</v>
      </c>
      <c r="I22" s="2431">
        <v>54.861299999999993</v>
      </c>
    </row>
    <row r="23" spans="1:10" ht="9.9499999999999993" customHeight="1" x14ac:dyDescent="0.25">
      <c r="A23" s="2426">
        <v>1964</v>
      </c>
      <c r="B23" s="2426"/>
      <c r="C23" s="2427">
        <v>1580.328</v>
      </c>
      <c r="D23" s="2428">
        <v>7538.1645599999993</v>
      </c>
      <c r="E23" s="2427">
        <v>399.09699999999998</v>
      </c>
      <c r="F23" s="2428">
        <v>4190.5185000000001</v>
      </c>
      <c r="G23" s="2432">
        <v>28424</v>
      </c>
      <c r="H23" s="2430">
        <v>3.96</v>
      </c>
      <c r="I23" s="2431">
        <v>41.698799999999999</v>
      </c>
    </row>
    <row r="24" spans="1:10" ht="9.9499999999999993" customHeight="1" x14ac:dyDescent="0.25">
      <c r="A24" s="2426">
        <v>1965</v>
      </c>
      <c r="B24" s="2426"/>
      <c r="C24" s="2427">
        <v>1698.5830000000001</v>
      </c>
      <c r="D24" s="2428">
        <v>8102.2409099999995</v>
      </c>
      <c r="E24" s="2427">
        <v>277.63400000000001</v>
      </c>
      <c r="F24" s="2428">
        <v>2915.1570000000002</v>
      </c>
      <c r="G24" s="2432">
        <v>31901</v>
      </c>
      <c r="H24" s="2430">
        <v>5.2</v>
      </c>
      <c r="I24" s="2431">
        <v>54.756</v>
      </c>
    </row>
    <row r="25" spans="1:10" ht="9.9499999999999993" customHeight="1" x14ac:dyDescent="0.25">
      <c r="A25" s="2426">
        <v>1966</v>
      </c>
      <c r="B25" s="2426"/>
      <c r="C25" s="2427">
        <v>1724.538</v>
      </c>
      <c r="D25" s="2428">
        <v>8226.0462599999992</v>
      </c>
      <c r="E25" s="2427">
        <v>364.98099999999999</v>
      </c>
      <c r="F25" s="2428">
        <v>3832.3004999999998</v>
      </c>
      <c r="G25" s="2432">
        <v>36123</v>
      </c>
      <c r="H25" s="2430">
        <v>4.4000000000000004</v>
      </c>
      <c r="I25" s="2431">
        <v>46.332000000000001</v>
      </c>
    </row>
    <row r="26" spans="1:10" ht="9.9499999999999993" customHeight="1" x14ac:dyDescent="0.25">
      <c r="A26" s="2433">
        <v>1967</v>
      </c>
      <c r="B26" s="2433"/>
      <c r="C26" s="2434">
        <v>1908.095</v>
      </c>
      <c r="D26" s="2435">
        <v>9101.6131499999992</v>
      </c>
      <c r="E26" s="2434">
        <v>308.68099999999998</v>
      </c>
      <c r="F26" s="2435">
        <v>3241.1504999999997</v>
      </c>
      <c r="G26" s="2436">
        <v>39717</v>
      </c>
      <c r="H26" s="2437">
        <v>5.76</v>
      </c>
      <c r="I26" s="2438">
        <v>60.652799999999992</v>
      </c>
      <c r="J26" s="1573"/>
    </row>
    <row r="27" spans="1:10" ht="11.1" customHeight="1" x14ac:dyDescent="0.25">
      <c r="A27" s="2426">
        <v>1968</v>
      </c>
      <c r="B27" s="2426"/>
      <c r="C27" s="2427">
        <v>2095.4520000000002</v>
      </c>
      <c r="D27" s="2428">
        <v>9995.3060399999995</v>
      </c>
      <c r="E27" s="2427">
        <v>403.839</v>
      </c>
      <c r="F27" s="2428">
        <v>4240.3095000000003</v>
      </c>
      <c r="G27" s="2432">
        <v>43308</v>
      </c>
      <c r="H27" s="2430">
        <v>6.5</v>
      </c>
      <c r="I27" s="2431">
        <v>68.444999999999993</v>
      </c>
    </row>
    <row r="28" spans="1:10" ht="9.9499999999999993" customHeight="1" x14ac:dyDescent="0.25">
      <c r="A28" s="2426">
        <v>1969</v>
      </c>
      <c r="B28" s="2426"/>
      <c r="C28" s="2427">
        <v>2347.1680000000001</v>
      </c>
      <c r="D28" s="2428">
        <v>11195.99136</v>
      </c>
      <c r="E28" s="2427">
        <v>458.06599999999997</v>
      </c>
      <c r="F28" s="2428">
        <v>4809.6929999999993</v>
      </c>
      <c r="G28" s="2432">
        <v>48351</v>
      </c>
      <c r="H28" s="2430">
        <v>7.35</v>
      </c>
      <c r="I28" s="2431">
        <v>77.542500000000004</v>
      </c>
    </row>
    <row r="29" spans="1:10" ht="9.9499999999999993" customHeight="1" x14ac:dyDescent="0.25">
      <c r="A29" s="2426">
        <v>1970</v>
      </c>
      <c r="B29" s="2426"/>
      <c r="C29" s="2427">
        <v>2510.194</v>
      </c>
      <c r="D29" s="2428">
        <v>11973.625379999999</v>
      </c>
      <c r="E29" s="2427">
        <v>514.97900000000004</v>
      </c>
      <c r="F29" s="2428">
        <v>5407.2795000000006</v>
      </c>
      <c r="G29" s="2432">
        <v>60818</v>
      </c>
      <c r="H29" s="2430">
        <v>6.9</v>
      </c>
      <c r="I29" s="2431">
        <v>72.795000000000002</v>
      </c>
    </row>
    <row r="30" spans="1:10" ht="9.9499999999999993" customHeight="1" x14ac:dyDescent="0.25">
      <c r="A30" s="2426">
        <v>1971</v>
      </c>
      <c r="B30" s="2426"/>
      <c r="C30" s="2427">
        <v>2745.89</v>
      </c>
      <c r="D30" s="2428">
        <v>13097.895299999998</v>
      </c>
      <c r="E30" s="2427">
        <v>551.71400000000006</v>
      </c>
      <c r="F30" s="2428">
        <v>5792.9970000000003</v>
      </c>
      <c r="G30" s="2432">
        <v>74529</v>
      </c>
      <c r="H30" s="2430">
        <v>8.34</v>
      </c>
      <c r="I30" s="2431">
        <v>87.987000000000009</v>
      </c>
    </row>
    <row r="31" spans="1:10" ht="9.9499999999999993" customHeight="1" x14ac:dyDescent="0.25">
      <c r="A31" s="2426">
        <v>1972</v>
      </c>
      <c r="B31" s="2426"/>
      <c r="C31" s="2427">
        <v>3031.0239999999999</v>
      </c>
      <c r="D31" s="2428">
        <v>14457.984479999997</v>
      </c>
      <c r="E31" s="2427">
        <v>583.92499999999995</v>
      </c>
      <c r="F31" s="2428">
        <v>6131.2124999999996</v>
      </c>
      <c r="G31" s="2432">
        <v>96718</v>
      </c>
      <c r="H31" s="2430">
        <v>9.3800000000000008</v>
      </c>
      <c r="I31" s="2431">
        <v>98.959000000000017</v>
      </c>
    </row>
    <row r="32" spans="1:10" ht="9.9499999999999993" customHeight="1" x14ac:dyDescent="0.25">
      <c r="A32" s="2426">
        <v>1973</v>
      </c>
      <c r="B32" s="2426"/>
      <c r="C32" s="2427">
        <v>3129.33</v>
      </c>
      <c r="D32" s="2428">
        <v>14926.904099999998</v>
      </c>
      <c r="E32" s="2427">
        <v>656.73</v>
      </c>
      <c r="F32" s="2428">
        <v>6895.665</v>
      </c>
      <c r="G32" s="2432">
        <v>127621</v>
      </c>
      <c r="H32" s="2430">
        <v>11.38</v>
      </c>
      <c r="I32" s="2431">
        <v>120.05900000000001</v>
      </c>
    </row>
    <row r="33" spans="1:10" ht="9.9499999999999993" customHeight="1" x14ac:dyDescent="0.25">
      <c r="A33" s="2426">
        <v>1974</v>
      </c>
      <c r="B33" s="2426"/>
      <c r="C33" s="2427">
        <v>3159.0070000000001</v>
      </c>
      <c r="D33" s="2428">
        <v>15068.463389999999</v>
      </c>
      <c r="E33" s="2427">
        <v>826.072</v>
      </c>
      <c r="F33" s="2428">
        <v>8673.7559999999994</v>
      </c>
      <c r="G33" s="2432">
        <v>169462</v>
      </c>
      <c r="H33" s="2430">
        <v>13.02</v>
      </c>
      <c r="I33" s="2431">
        <v>137.36100000000002</v>
      </c>
    </row>
    <row r="34" spans="1:10" ht="9.9499999999999993" customHeight="1" x14ac:dyDescent="0.25">
      <c r="A34" s="2426">
        <v>1975</v>
      </c>
      <c r="B34" s="2426"/>
      <c r="C34" s="2427">
        <v>3321.3820000000001</v>
      </c>
      <c r="D34" s="2428">
        <v>15842.992139999998</v>
      </c>
      <c r="E34" s="2427">
        <v>1075.9380000000001</v>
      </c>
      <c r="F34" s="2428">
        <v>11297.349000000002</v>
      </c>
      <c r="G34" s="2432">
        <v>221695</v>
      </c>
      <c r="H34" s="2430">
        <v>15.2</v>
      </c>
      <c r="I34" s="2431">
        <v>160.36000000000001</v>
      </c>
    </row>
    <row r="35" spans="1:10" ht="9.9499999999999993" customHeight="1" x14ac:dyDescent="0.25">
      <c r="A35" s="2426">
        <v>1976</v>
      </c>
      <c r="B35" s="2426"/>
      <c r="C35" s="2427">
        <v>3392.1750000000002</v>
      </c>
      <c r="D35" s="2428">
        <v>16180.67475</v>
      </c>
      <c r="E35" s="2427">
        <v>1415.117</v>
      </c>
      <c r="F35" s="2428">
        <v>14858.728499999999</v>
      </c>
      <c r="G35" s="2432">
        <v>267219</v>
      </c>
      <c r="H35" s="2430">
        <v>19.100000000000001</v>
      </c>
      <c r="I35" s="2431">
        <v>201.50500000000002</v>
      </c>
    </row>
    <row r="36" spans="1:10" ht="9.9499999999999993" customHeight="1" x14ac:dyDescent="0.25">
      <c r="A36" s="2433">
        <v>1977</v>
      </c>
      <c r="B36" s="2433"/>
      <c r="C36" s="2434">
        <v>3420.6529999999998</v>
      </c>
      <c r="D36" s="2435">
        <v>16316.514809999997</v>
      </c>
      <c r="E36" s="2434">
        <v>1634.9490000000001</v>
      </c>
      <c r="F36" s="2435">
        <v>17166.964500000002</v>
      </c>
      <c r="G36" s="2436">
        <v>327903</v>
      </c>
      <c r="H36" s="2437">
        <v>20.9</v>
      </c>
      <c r="I36" s="2438">
        <v>220.495</v>
      </c>
      <c r="J36" s="1573"/>
    </row>
    <row r="37" spans="1:10" ht="11.1" customHeight="1" x14ac:dyDescent="0.25">
      <c r="A37" s="2426">
        <v>1978</v>
      </c>
      <c r="B37" s="2426"/>
      <c r="C37" s="2427">
        <v>3576.2379999999998</v>
      </c>
      <c r="D37" s="2428">
        <v>17058.655259999996</v>
      </c>
      <c r="E37" s="2427">
        <v>2011.2940000000001</v>
      </c>
      <c r="F37" s="2428">
        <v>21118.587</v>
      </c>
      <c r="G37" s="2432">
        <v>398080</v>
      </c>
      <c r="H37" s="2430">
        <v>24.9</v>
      </c>
      <c r="I37" s="2431">
        <v>262.69499999999999</v>
      </c>
    </row>
    <row r="38" spans="1:10" ht="9.9499999999999993" customHeight="1" x14ac:dyDescent="0.25">
      <c r="A38" s="2426">
        <v>1979</v>
      </c>
      <c r="B38" s="2426"/>
      <c r="C38" s="2427">
        <v>3505.5439999999999</v>
      </c>
      <c r="D38" s="2428">
        <v>16721.444879999999</v>
      </c>
      <c r="E38" s="2427">
        <v>2501.7310000000002</v>
      </c>
      <c r="F38" s="2428">
        <v>26268.175500000001</v>
      </c>
      <c r="G38" s="2432">
        <v>472402</v>
      </c>
      <c r="H38" s="2430">
        <v>22.2</v>
      </c>
      <c r="I38" s="2431">
        <v>234.21</v>
      </c>
    </row>
    <row r="39" spans="1:10" ht="9.9499999999999993" customHeight="1" x14ac:dyDescent="0.25">
      <c r="A39" s="2426">
        <v>1980</v>
      </c>
      <c r="B39" s="2426"/>
      <c r="C39" s="2427">
        <v>3630.1909999999998</v>
      </c>
      <c r="D39" s="2428">
        <v>17316.011069999997</v>
      </c>
      <c r="E39" s="2427">
        <v>2910.5250000000001</v>
      </c>
      <c r="F39" s="2428">
        <v>30560.512500000001</v>
      </c>
      <c r="G39" s="2432">
        <v>560875</v>
      </c>
      <c r="H39" s="2430">
        <v>25.4</v>
      </c>
      <c r="I39" s="2431">
        <v>267.97000000000003</v>
      </c>
    </row>
    <row r="40" spans="1:10" ht="9.9499999999999993" customHeight="1" x14ac:dyDescent="0.25">
      <c r="A40" s="2426">
        <v>1981</v>
      </c>
      <c r="B40" s="2426"/>
      <c r="C40" s="2427">
        <v>3973.4100000000003</v>
      </c>
      <c r="D40" s="2428">
        <v>18953.165700000001</v>
      </c>
      <c r="E40" s="2427">
        <v>3817.5899999999997</v>
      </c>
      <c r="F40" s="2428">
        <v>40084.695</v>
      </c>
      <c r="G40" s="2432">
        <v>758964</v>
      </c>
      <c r="H40" s="2430">
        <v>27.06</v>
      </c>
      <c r="I40" s="2431">
        <v>284.6712</v>
      </c>
    </row>
    <row r="41" spans="1:10" ht="9.9499999999999993" customHeight="1" x14ac:dyDescent="0.25">
      <c r="A41" s="2426">
        <v>1982</v>
      </c>
      <c r="B41" s="2426"/>
      <c r="C41" s="2427">
        <v>3413.54</v>
      </c>
      <c r="D41" s="2428">
        <v>16282.585799999999</v>
      </c>
      <c r="E41" s="2427">
        <v>4240.4599999999991</v>
      </c>
      <c r="F41" s="2428">
        <v>44524.829999999987</v>
      </c>
      <c r="G41" s="2432">
        <v>829673</v>
      </c>
      <c r="H41" s="2430">
        <v>28.3</v>
      </c>
      <c r="I41" s="2431">
        <v>297.71600000000001</v>
      </c>
    </row>
    <row r="42" spans="1:10" ht="9.9499999999999993" customHeight="1" x14ac:dyDescent="0.25">
      <c r="A42" s="2426">
        <v>1983</v>
      </c>
      <c r="B42" s="2426"/>
      <c r="C42" s="2427">
        <v>3450.77</v>
      </c>
      <c r="D42" s="2428">
        <v>16460.172899999998</v>
      </c>
      <c r="E42" s="2427">
        <v>4276.2299999999996</v>
      </c>
      <c r="F42" s="2428">
        <v>44900.414999999994</v>
      </c>
      <c r="G42" s="2432">
        <v>857475</v>
      </c>
      <c r="H42" s="2430">
        <v>23.11</v>
      </c>
      <c r="I42" s="2431">
        <v>243.1172</v>
      </c>
    </row>
    <row r="43" spans="1:10" ht="9.9499999999999993" customHeight="1" x14ac:dyDescent="0.25">
      <c r="A43" s="2426">
        <v>1984</v>
      </c>
      <c r="B43" s="2426"/>
      <c r="C43" s="2427">
        <v>3857.75</v>
      </c>
      <c r="D43" s="2428">
        <v>18401.467499999999</v>
      </c>
      <c r="E43" s="2427">
        <v>4667.25</v>
      </c>
      <c r="F43" s="2428">
        <v>49006.125</v>
      </c>
      <c r="G43" s="2432">
        <v>975391</v>
      </c>
      <c r="H43" s="2430">
        <v>26.48</v>
      </c>
      <c r="I43" s="2431">
        <v>279.36400000000003</v>
      </c>
    </row>
    <row r="44" spans="1:10" ht="9.9499999999999993" customHeight="1" x14ac:dyDescent="0.25">
      <c r="A44" s="2426">
        <v>1985</v>
      </c>
      <c r="B44" s="2426"/>
      <c r="C44" s="2427">
        <v>3094.39</v>
      </c>
      <c r="D44" s="2428">
        <v>14760.240299999998</v>
      </c>
      <c r="E44" s="2427">
        <v>4894.6099999999988</v>
      </c>
      <c r="F44" s="2428">
        <v>51393.404999999984</v>
      </c>
      <c r="G44" s="2432">
        <v>1052604</v>
      </c>
      <c r="H44" s="2430">
        <v>32.68</v>
      </c>
      <c r="I44" s="2431">
        <v>344.774</v>
      </c>
    </row>
    <row r="45" spans="1:10" ht="9.9499999999999993" customHeight="1" x14ac:dyDescent="0.25">
      <c r="A45" s="2426">
        <v>1986</v>
      </c>
      <c r="B45" s="2426"/>
      <c r="C45" s="2427">
        <v>2399.37</v>
      </c>
      <c r="D45" s="2428">
        <v>11444.994899999998</v>
      </c>
      <c r="E45" s="2427">
        <v>5187.6299999999992</v>
      </c>
      <c r="F45" s="2428">
        <v>54470.114999999991</v>
      </c>
      <c r="G45" s="2432">
        <v>1249146</v>
      </c>
      <c r="H45" s="2430">
        <v>24.73995</v>
      </c>
      <c r="I45" s="2431">
        <v>261.00647250000003</v>
      </c>
    </row>
    <row r="46" spans="1:10" ht="9.9499999999999993" customHeight="1" x14ac:dyDescent="0.25">
      <c r="A46" s="2433">
        <v>1987</v>
      </c>
      <c r="B46" s="2433"/>
      <c r="C46" s="2434">
        <v>2962</v>
      </c>
      <c r="D46" s="2435">
        <v>14128.739999999998</v>
      </c>
      <c r="E46" s="2434">
        <v>5443.4099999999989</v>
      </c>
      <c r="F46" s="2435">
        <v>57155.804999999986</v>
      </c>
      <c r="G46" s="2436">
        <v>1259133</v>
      </c>
      <c r="H46" s="2437">
        <v>29.704000000000001</v>
      </c>
      <c r="I46" s="2438">
        <v>313.37720000000002</v>
      </c>
      <c r="J46" s="1573"/>
    </row>
    <row r="47" spans="1:10" ht="11.1" customHeight="1" x14ac:dyDescent="0.25">
      <c r="A47" s="2426">
        <v>1988</v>
      </c>
      <c r="B47" s="2426"/>
      <c r="C47" s="2427">
        <v>2503</v>
      </c>
      <c r="D47" s="2428">
        <v>11939.31</v>
      </c>
      <c r="E47" s="2427">
        <v>5187.8999999999996</v>
      </c>
      <c r="F47" s="2428">
        <v>54472.95</v>
      </c>
      <c r="G47" s="2432">
        <v>1330907</v>
      </c>
      <c r="H47" s="2430">
        <v>24.391999999999999</v>
      </c>
      <c r="I47" s="2431">
        <v>257.3356</v>
      </c>
    </row>
    <row r="48" spans="1:10" ht="9.9499999999999993" customHeight="1" x14ac:dyDescent="0.25">
      <c r="A48" s="2426">
        <v>1989</v>
      </c>
      <c r="B48" s="2426"/>
      <c r="C48" s="2427">
        <v>2183</v>
      </c>
      <c r="D48" s="2428">
        <v>10412.91</v>
      </c>
      <c r="E48" s="2427">
        <v>5271.4</v>
      </c>
      <c r="F48" s="2428">
        <v>55349.7</v>
      </c>
      <c r="G48" s="2432">
        <v>1349258</v>
      </c>
      <c r="H48" s="2430">
        <v>30.285</v>
      </c>
      <c r="I48" s="2431">
        <v>319.50675000000001</v>
      </c>
    </row>
    <row r="49" spans="1:12" ht="9.9499999999999993" customHeight="1" x14ac:dyDescent="0.25">
      <c r="A49" s="2426">
        <v>1990</v>
      </c>
      <c r="B49" s="2426"/>
      <c r="C49" s="2427">
        <v>1895</v>
      </c>
      <c r="D49" s="2428">
        <v>9039.15</v>
      </c>
      <c r="E49" s="2427">
        <v>7043.2</v>
      </c>
      <c r="F49" s="2428">
        <v>73953.599999999991</v>
      </c>
      <c r="G49" s="2432">
        <v>1661824</v>
      </c>
      <c r="H49" s="2430">
        <v>30.073780000000003</v>
      </c>
      <c r="I49" s="2431">
        <v>317.27837900000003</v>
      </c>
      <c r="L49" s="1631"/>
    </row>
    <row r="50" spans="1:12" ht="9.9499999999999993" customHeight="1" x14ac:dyDescent="0.25">
      <c r="A50" s="2426">
        <v>1991</v>
      </c>
      <c r="B50" s="2426"/>
      <c r="C50" s="2427">
        <v>1742</v>
      </c>
      <c r="D50" s="2428">
        <v>8309.34</v>
      </c>
      <c r="E50" s="2427">
        <v>6811.8</v>
      </c>
      <c r="F50" s="2428">
        <v>71523.900000000009</v>
      </c>
      <c r="G50" s="2432">
        <v>1761240</v>
      </c>
      <c r="H50" s="2430">
        <v>31.4864</v>
      </c>
      <c r="I50" s="2431">
        <v>332.18152000000003</v>
      </c>
      <c r="L50" s="1631"/>
    </row>
    <row r="51" spans="1:12" ht="9.9499999999999993" customHeight="1" x14ac:dyDescent="0.25">
      <c r="A51" s="2426">
        <v>1992</v>
      </c>
      <c r="B51" s="2426"/>
      <c r="C51" s="2427">
        <v>1553</v>
      </c>
      <c r="D51" s="2428">
        <v>7407.8099999999995</v>
      </c>
      <c r="E51" s="2427">
        <v>6669.4</v>
      </c>
      <c r="F51" s="2428">
        <v>70028.7</v>
      </c>
      <c r="G51" s="2432">
        <v>1820752</v>
      </c>
      <c r="H51" s="2430">
        <v>29.11</v>
      </c>
      <c r="I51" s="2431">
        <v>307.1105</v>
      </c>
      <c r="L51" s="1631"/>
    </row>
    <row r="52" spans="1:12" ht="9.9499999999999993" customHeight="1" x14ac:dyDescent="0.25">
      <c r="A52" s="2426">
        <v>1993</v>
      </c>
      <c r="B52" s="2426"/>
      <c r="C52" s="2427">
        <v>1450</v>
      </c>
      <c r="D52" s="2428">
        <v>6916.4999999999991</v>
      </c>
      <c r="E52" s="2427">
        <v>6983.1</v>
      </c>
      <c r="F52" s="2428">
        <v>73322.55</v>
      </c>
      <c r="G52" s="2432">
        <v>1848471</v>
      </c>
      <c r="H52" s="2430">
        <v>42.55</v>
      </c>
      <c r="I52" s="2431">
        <v>448.90249999999997</v>
      </c>
    </row>
    <row r="53" spans="1:12" ht="9.9499999999999993" customHeight="1" x14ac:dyDescent="0.25">
      <c r="A53" s="2426">
        <v>1994</v>
      </c>
      <c r="B53" s="2426"/>
      <c r="C53" s="2427">
        <v>1136</v>
      </c>
      <c r="D53" s="2428">
        <v>5418.7199999999993</v>
      </c>
      <c r="E53" s="2427">
        <v>6933.6</v>
      </c>
      <c r="F53" s="2428">
        <v>72802.899999999994</v>
      </c>
      <c r="G53" s="2432">
        <v>1918896</v>
      </c>
      <c r="H53" s="2430">
        <v>42.1</v>
      </c>
      <c r="I53" s="2431">
        <v>444.15500000000003</v>
      </c>
    </row>
    <row r="54" spans="1:12" ht="9.9499999999999993" customHeight="1" x14ac:dyDescent="0.25">
      <c r="A54" s="2426">
        <v>1995</v>
      </c>
      <c r="B54" s="2426"/>
      <c r="C54" s="2427">
        <v>791</v>
      </c>
      <c r="D54" s="2428">
        <v>3773.0699999999997</v>
      </c>
      <c r="E54" s="2427">
        <v>8074.5</v>
      </c>
      <c r="F54" s="2428">
        <v>84782.3</v>
      </c>
      <c r="G54" s="2432">
        <v>2103695</v>
      </c>
      <c r="H54" s="2430">
        <v>43.9</v>
      </c>
      <c r="I54" s="2431">
        <v>463.14500000000004</v>
      </c>
    </row>
    <row r="55" spans="1:12" ht="9.9499999999999993" customHeight="1" x14ac:dyDescent="0.25">
      <c r="A55" s="2426">
        <v>1996</v>
      </c>
      <c r="B55" s="2439" t="s">
        <v>680</v>
      </c>
      <c r="C55" s="2427">
        <v>296.3</v>
      </c>
      <c r="D55" s="2428">
        <v>1413.3509999999999</v>
      </c>
      <c r="E55" s="2427">
        <v>9306.4</v>
      </c>
      <c r="F55" s="2428">
        <v>97714.4</v>
      </c>
      <c r="G55" s="2432">
        <v>2276683</v>
      </c>
      <c r="H55" s="2430">
        <v>58.46</v>
      </c>
      <c r="I55" s="2431">
        <v>617.33760000000007</v>
      </c>
    </row>
    <row r="56" spans="1:12" ht="9.9499999999999993" customHeight="1" x14ac:dyDescent="0.25">
      <c r="A56" s="2426">
        <v>1997</v>
      </c>
      <c r="B56" s="2426"/>
      <c r="C56" s="2427"/>
      <c r="D56" s="2428"/>
      <c r="E56" s="2427">
        <v>9441</v>
      </c>
      <c r="F56" s="2428">
        <v>99131.4</v>
      </c>
      <c r="G56" s="2432">
        <v>2376002</v>
      </c>
      <c r="H56" s="2430">
        <v>59.3</v>
      </c>
      <c r="I56" s="2431">
        <v>623</v>
      </c>
    </row>
    <row r="57" spans="1:12" ht="11.1" customHeight="1" x14ac:dyDescent="0.25">
      <c r="A57" s="2440">
        <v>1998</v>
      </c>
      <c r="B57" s="2440"/>
      <c r="C57" s="2441"/>
      <c r="D57" s="2442"/>
      <c r="E57" s="2441">
        <v>9389.6</v>
      </c>
      <c r="F57" s="2442">
        <v>98590.799999999886</v>
      </c>
      <c r="G57" s="2429">
        <v>2469587</v>
      </c>
      <c r="H57" s="2443">
        <v>57.1</v>
      </c>
      <c r="I57" s="2444">
        <v>599.9</v>
      </c>
      <c r="J57" s="1467"/>
    </row>
    <row r="58" spans="1:12" ht="9.9499999999999993" customHeight="1" x14ac:dyDescent="0.25">
      <c r="A58" s="2426">
        <v>1999</v>
      </c>
      <c r="B58" s="2426"/>
      <c r="C58" s="2427"/>
      <c r="D58" s="2428"/>
      <c r="E58" s="2427">
        <v>9426.9</v>
      </c>
      <c r="F58" s="2428">
        <v>98982.3</v>
      </c>
      <c r="G58" s="2432">
        <v>2531808</v>
      </c>
      <c r="H58" s="2430">
        <v>56.1</v>
      </c>
      <c r="I58" s="2431">
        <v>589.4</v>
      </c>
    </row>
    <row r="59" spans="1:12" ht="9.9499999999999993" customHeight="1" x14ac:dyDescent="0.25">
      <c r="A59" s="2426">
        <v>2000</v>
      </c>
      <c r="B59" s="2426"/>
      <c r="C59" s="2427"/>
      <c r="D59" s="2428"/>
      <c r="E59" s="2427">
        <v>9147.9</v>
      </c>
      <c r="F59" s="2428">
        <v>96052.9</v>
      </c>
      <c r="G59" s="2432">
        <v>2601210</v>
      </c>
      <c r="H59" s="2430">
        <v>59</v>
      </c>
      <c r="I59" s="2431">
        <v>619.79999999999995</v>
      </c>
    </row>
    <row r="60" spans="1:12" ht="9.9499999999999993" customHeight="1" x14ac:dyDescent="0.25">
      <c r="A60" s="2426">
        <v>2001</v>
      </c>
      <c r="B60" s="2426"/>
      <c r="C60" s="2427"/>
      <c r="D60" s="2428"/>
      <c r="E60" s="2427">
        <v>9772.6</v>
      </c>
      <c r="F60" s="2428">
        <v>102611.7</v>
      </c>
      <c r="G60" s="2432">
        <v>2654204</v>
      </c>
      <c r="H60" s="2430">
        <v>62.4</v>
      </c>
      <c r="I60" s="2431">
        <v>655.29999999999995</v>
      </c>
    </row>
    <row r="61" spans="1:12" ht="9.9499999999999993" customHeight="1" x14ac:dyDescent="0.25">
      <c r="A61" s="2426">
        <v>2002</v>
      </c>
      <c r="B61" s="2426"/>
      <c r="C61" s="2427"/>
      <c r="D61" s="2428"/>
      <c r="E61" s="2427">
        <v>9542.1</v>
      </c>
      <c r="F61" s="2428">
        <v>100193.2</v>
      </c>
      <c r="G61" s="2432">
        <v>2692523</v>
      </c>
      <c r="H61" s="2430">
        <v>62.3</v>
      </c>
      <c r="I61" s="2431">
        <v>655.1</v>
      </c>
    </row>
    <row r="62" spans="1:12" ht="9.9499999999999993" customHeight="1" x14ac:dyDescent="0.25">
      <c r="A62" s="2426">
        <v>2003</v>
      </c>
      <c r="B62" s="2426"/>
      <c r="C62" s="2427"/>
      <c r="D62" s="2428"/>
      <c r="E62" s="2427">
        <v>9739.2999999999993</v>
      </c>
      <c r="F62" s="2428">
        <v>102600.10000000002</v>
      </c>
      <c r="G62" s="2432">
        <v>2737730</v>
      </c>
      <c r="H62" s="2430">
        <v>63.4</v>
      </c>
      <c r="I62" s="2431">
        <v>667.9</v>
      </c>
    </row>
    <row r="63" spans="1:12" ht="9.9499999999999993" customHeight="1" x14ac:dyDescent="0.25">
      <c r="A63" s="2426">
        <v>2004</v>
      </c>
      <c r="B63" s="2426"/>
      <c r="C63" s="2427"/>
      <c r="D63" s="2428"/>
      <c r="E63" s="2427">
        <v>9692.2999999999993</v>
      </c>
      <c r="F63" s="2428">
        <v>102236.59999999993</v>
      </c>
      <c r="G63" s="2432">
        <v>2771690</v>
      </c>
      <c r="H63" s="2430">
        <v>61.7</v>
      </c>
      <c r="I63" s="2431">
        <v>650.79999999999995</v>
      </c>
    </row>
    <row r="64" spans="1:12" ht="9.9499999999999993" customHeight="1" x14ac:dyDescent="0.25">
      <c r="A64" s="2426">
        <v>2005</v>
      </c>
      <c r="B64" s="2426"/>
      <c r="C64" s="2427"/>
      <c r="D64" s="2428"/>
      <c r="E64" s="2427">
        <v>9562.7999999999993</v>
      </c>
      <c r="F64" s="2428">
        <v>100829.60000000003</v>
      </c>
      <c r="G64" s="2432">
        <v>2805705</v>
      </c>
      <c r="H64" s="2430">
        <v>56.9</v>
      </c>
      <c r="I64" s="2431">
        <v>600</v>
      </c>
    </row>
    <row r="65" spans="1:10" ht="9.9499999999999993" customHeight="1" x14ac:dyDescent="0.25">
      <c r="A65" s="2426">
        <v>2006</v>
      </c>
      <c r="B65" s="2426"/>
      <c r="C65" s="2427"/>
      <c r="D65" s="2428"/>
      <c r="E65" s="2427">
        <v>9269.4</v>
      </c>
      <c r="F65" s="2428">
        <v>97805.90000000014</v>
      </c>
      <c r="G65" s="2432">
        <v>2823102</v>
      </c>
      <c r="H65" s="2430">
        <v>67.599999999999994</v>
      </c>
      <c r="I65" s="2431">
        <v>713.3</v>
      </c>
    </row>
    <row r="66" spans="1:10" ht="9.9499999999999993" customHeight="1" x14ac:dyDescent="0.25">
      <c r="A66" s="2433">
        <v>2007</v>
      </c>
      <c r="B66" s="2433"/>
      <c r="C66" s="2434"/>
      <c r="D66" s="2435"/>
      <c r="E66" s="2434">
        <v>8652.6</v>
      </c>
      <c r="F66" s="2435">
        <v>91290.2</v>
      </c>
      <c r="G66" s="2436">
        <v>2845429</v>
      </c>
      <c r="H66" s="2437">
        <v>49.9</v>
      </c>
      <c r="I66" s="2438">
        <v>526.5</v>
      </c>
      <c r="J66" s="1573"/>
    </row>
    <row r="67" spans="1:10" ht="11.1" customHeight="1" x14ac:dyDescent="0.25">
      <c r="A67" s="2426">
        <v>2008</v>
      </c>
      <c r="B67" s="2426"/>
      <c r="C67" s="2427"/>
      <c r="D67" s="2428"/>
      <c r="E67" s="2427">
        <v>8685.2000000000007</v>
      </c>
      <c r="F67" s="2428">
        <v>91673.1</v>
      </c>
      <c r="G67" s="2432">
        <v>2864576</v>
      </c>
      <c r="H67" s="2430">
        <v>50.8</v>
      </c>
      <c r="I67" s="2431">
        <v>536.19876111085523</v>
      </c>
    </row>
    <row r="68" spans="1:10" ht="9.9499999999999993" customHeight="1" x14ac:dyDescent="0.25">
      <c r="A68" s="2426">
        <v>2009</v>
      </c>
      <c r="B68" s="2426"/>
      <c r="C68" s="2427"/>
      <c r="D68" s="2428"/>
      <c r="E68" s="2427">
        <v>8161.3</v>
      </c>
      <c r="F68" s="2428">
        <v>86216.2</v>
      </c>
      <c r="G68" s="2432">
        <v>2871547</v>
      </c>
      <c r="H68" s="2430">
        <v>57.2</v>
      </c>
      <c r="I68" s="2431">
        <v>604.26238957028909</v>
      </c>
    </row>
    <row r="69" spans="1:10" ht="9.9499999999999993" customHeight="1" x14ac:dyDescent="0.25">
      <c r="A69" s="2426">
        <v>2010</v>
      </c>
      <c r="B69" s="2426"/>
      <c r="C69" s="2427"/>
      <c r="D69" s="2428"/>
      <c r="E69" s="2427">
        <v>8979.2000000000007</v>
      </c>
      <c r="F69" s="2428">
        <v>95138.4</v>
      </c>
      <c r="G69" s="2432">
        <v>2870634</v>
      </c>
      <c r="H69" s="2430">
        <v>57.3</v>
      </c>
      <c r="I69" s="2431">
        <v>607.11759622238048</v>
      </c>
    </row>
    <row r="70" spans="1:10" ht="9.9499999999999993" customHeight="1" x14ac:dyDescent="0.25">
      <c r="A70" s="2426">
        <v>2011</v>
      </c>
      <c r="B70" s="2426"/>
      <c r="C70" s="2427"/>
      <c r="D70" s="2428"/>
      <c r="E70" s="2427">
        <v>8085.8</v>
      </c>
      <c r="F70" s="2428">
        <v>85645.6</v>
      </c>
      <c r="G70" s="2432">
        <v>2869023</v>
      </c>
      <c r="H70" s="2430">
        <v>52.8</v>
      </c>
      <c r="I70" s="2431">
        <v>559.29421671826628</v>
      </c>
    </row>
    <row r="71" spans="1:10" ht="9.9499999999999993" customHeight="1" x14ac:dyDescent="0.25">
      <c r="A71" s="2426">
        <v>2012</v>
      </c>
      <c r="B71" s="2426"/>
      <c r="C71" s="2427"/>
      <c r="D71" s="2428"/>
      <c r="E71" s="2427">
        <v>8158.2250050503235</v>
      </c>
      <c r="F71" s="2428">
        <v>86325.782351578484</v>
      </c>
      <c r="G71" s="2432">
        <v>2868083.1</v>
      </c>
      <c r="H71" s="2430">
        <v>61.6</v>
      </c>
      <c r="I71" s="2431">
        <v>651.5</v>
      </c>
    </row>
    <row r="72" spans="1:10" ht="9.9499999999999993" customHeight="1" x14ac:dyDescent="0.25">
      <c r="A72" s="2426">
        <v>2013</v>
      </c>
      <c r="B72" s="2426"/>
      <c r="C72" s="2427"/>
      <c r="D72" s="2428"/>
      <c r="E72" s="2427">
        <v>8277.0944147694499</v>
      </c>
      <c r="F72" s="2428">
        <v>87968.597795719528</v>
      </c>
      <c r="G72" s="2432">
        <v>2860344.9</v>
      </c>
      <c r="H72" s="2430">
        <v>47.333075975303558</v>
      </c>
      <c r="I72" s="2431">
        <v>500.97320100000002</v>
      </c>
    </row>
    <row r="73" spans="1:10" ht="9.9499999999999993" customHeight="1" x14ac:dyDescent="0.25">
      <c r="A73" s="2426">
        <v>2014</v>
      </c>
      <c r="B73" s="2426"/>
      <c r="C73" s="2427"/>
      <c r="D73" s="2428"/>
      <c r="E73" s="2427">
        <v>7280.4197495994158</v>
      </c>
      <c r="F73" s="2428">
        <v>77409.119574989789</v>
      </c>
      <c r="G73" s="2432">
        <v>2849162</v>
      </c>
      <c r="H73" s="2430">
        <v>44.959295144984566</v>
      </c>
      <c r="I73" s="2431">
        <v>478.87262393100002</v>
      </c>
    </row>
    <row r="74" spans="1:10" ht="9.9499999999999993" customHeight="1" x14ac:dyDescent="0.25">
      <c r="A74" s="2426">
        <v>2015</v>
      </c>
      <c r="B74" s="2426"/>
      <c r="C74" s="2427"/>
      <c r="D74" s="2428"/>
      <c r="E74" s="2427">
        <v>7607.5646329449373</v>
      </c>
      <c r="F74" s="2428">
        <v>81067.901423777163</v>
      </c>
      <c r="G74" s="2432">
        <v>2844334</v>
      </c>
      <c r="H74" s="2430">
        <v>42.621557004484409</v>
      </c>
      <c r="I74" s="2431">
        <v>453.14177378571429</v>
      </c>
    </row>
    <row r="75" spans="1:10" ht="9.9499999999999993" customHeight="1" x14ac:dyDescent="0.25">
      <c r="A75" s="2426">
        <v>2016</v>
      </c>
      <c r="B75" s="2426"/>
      <c r="C75" s="2427"/>
      <c r="D75" s="2428"/>
      <c r="E75" s="2427">
        <v>8255.1342335338559</v>
      </c>
      <c r="F75" s="2428">
        <v>88243.167217199996</v>
      </c>
      <c r="G75" s="2432">
        <v>2840473</v>
      </c>
      <c r="H75" s="2430">
        <v>49.288893022251862</v>
      </c>
      <c r="I75" s="2431">
        <v>525.63792570967735</v>
      </c>
    </row>
    <row r="76" spans="1:10" ht="9.9499999999999993" customHeight="1" x14ac:dyDescent="0.25">
      <c r="A76" s="2433">
        <v>2017</v>
      </c>
      <c r="B76" s="2433"/>
      <c r="C76" s="2434"/>
      <c r="D76" s="2435"/>
      <c r="E76" s="2434">
        <v>8527.4827534189189</v>
      </c>
      <c r="F76" s="2435">
        <v>90996.221726979784</v>
      </c>
      <c r="G76" s="2436">
        <v>2844257</v>
      </c>
      <c r="H76" s="2437">
        <v>54.886108595098101</v>
      </c>
      <c r="I76" s="2438">
        <v>585.93818417870966</v>
      </c>
      <c r="J76" s="1573"/>
    </row>
    <row r="77" spans="1:10" ht="9.9499999999999993" customHeight="1" x14ac:dyDescent="0.25">
      <c r="A77" s="1467"/>
      <c r="B77" s="1574"/>
      <c r="D77" s="1574"/>
      <c r="F77" s="1467"/>
      <c r="G77" s="1574"/>
      <c r="I77" s="1574"/>
    </row>
    <row r="78" spans="1:10" x14ac:dyDescent="0.25">
      <c r="A78" s="473" t="s">
        <v>681</v>
      </c>
    </row>
    <row r="81" spans="5:8" x14ac:dyDescent="0.25">
      <c r="E81" s="1631"/>
      <c r="F81" s="1631"/>
      <c r="G81" s="1631"/>
      <c r="H81" s="1631"/>
    </row>
  </sheetData>
  <mergeCells count="7">
    <mergeCell ref="I2:J2"/>
    <mergeCell ref="H4:I4"/>
    <mergeCell ref="C5:D5"/>
    <mergeCell ref="H5:I5"/>
    <mergeCell ref="A2:H2"/>
    <mergeCell ref="E5:G5"/>
    <mergeCell ref="C4:G4"/>
  </mergeCells>
  <pageMargins left="0.70866141732283472" right="0.70866141732283472" top="0.55118110236220474" bottom="0.35433070866141736" header="0.31496062992125984" footer="0.31496062992125984"/>
  <pageSetup paperSize="9" orientation="portrait" r:id="rId1"/>
  <headerFooter>
    <oddFooter>&amp;C49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7"/>
  <sheetViews>
    <sheetView view="pageBreakPreview" zoomScaleNormal="100" zoomScaleSheetLayoutView="100" workbookViewId="0"/>
  </sheetViews>
  <sheetFormatPr defaultRowHeight="12.75" x14ac:dyDescent="0.25"/>
  <cols>
    <col min="1" max="1" width="8.7109375" style="473" customWidth="1"/>
    <col min="2" max="2" width="1.7109375" style="473" customWidth="1"/>
    <col min="3" max="8" width="12.7109375" style="473" customWidth="1"/>
    <col min="9" max="9" width="1.7109375" style="473" customWidth="1"/>
    <col min="10" max="10" width="9.140625" style="473"/>
    <col min="11" max="15" width="9.140625" style="1583"/>
    <col min="16" max="16384" width="9.140625" style="473"/>
  </cols>
  <sheetData>
    <row r="2" spans="1:15" ht="15.75" customHeight="1" thickBot="1" x14ac:dyDescent="0.3">
      <c r="A2" s="2321" t="s">
        <v>679</v>
      </c>
      <c r="B2" s="2321"/>
      <c r="C2" s="2321"/>
      <c r="D2" s="2321"/>
      <c r="E2" s="2321"/>
      <c r="F2" s="2321"/>
      <c r="G2" s="2321"/>
      <c r="H2" s="2285" t="s">
        <v>682</v>
      </c>
      <c r="I2" s="2285"/>
    </row>
    <row r="3" spans="1:15" ht="9" customHeight="1" x14ac:dyDescent="0.25">
      <c r="A3" s="1569"/>
      <c r="B3" s="1569"/>
      <c r="C3" s="1569"/>
      <c r="D3" s="1569"/>
      <c r="E3" s="1569"/>
      <c r="F3" s="1569"/>
      <c r="G3" s="1569"/>
      <c r="H3" s="1570"/>
    </row>
    <row r="4" spans="1:15" ht="12" customHeight="1" x14ac:dyDescent="0.25">
      <c r="A4" s="1569"/>
      <c r="B4" s="1569"/>
      <c r="C4" s="1581"/>
      <c r="D4" s="1581"/>
      <c r="E4" s="1581"/>
      <c r="F4" s="1581"/>
      <c r="G4" s="1581"/>
      <c r="H4" s="1581"/>
      <c r="I4" s="474"/>
    </row>
    <row r="5" spans="1:15" ht="11.25" customHeight="1" x14ac:dyDescent="0.25">
      <c r="A5" s="474"/>
      <c r="B5" s="474"/>
      <c r="C5" s="1582"/>
      <c r="D5" s="1582"/>
      <c r="E5" s="1582"/>
      <c r="F5" s="1582"/>
      <c r="G5" s="1582"/>
      <c r="H5" s="1582"/>
      <c r="I5" s="474"/>
    </row>
    <row r="6" spans="1:15" ht="15" customHeight="1" x14ac:dyDescent="0.25">
      <c r="A6" s="2366" t="str">
        <f>'49'!C4</f>
        <v>Skutečná roční spotřeba</v>
      </c>
      <c r="B6" s="2366"/>
      <c r="C6" s="2366"/>
      <c r="D6" s="2366"/>
      <c r="E6" s="2366"/>
      <c r="F6" s="2366"/>
      <c r="G6" s="2366"/>
      <c r="H6" s="2366"/>
      <c r="I6" s="2366"/>
      <c r="L6" s="1584" t="str">
        <f>'49'!C5</f>
        <v>svítiplyn</v>
      </c>
      <c r="M6" s="1584" t="str">
        <f>'49'!E5</f>
        <v>zemní plyn</v>
      </c>
      <c r="N6" s="1584" t="str">
        <f>'49'!E5</f>
        <v>zemní plyn</v>
      </c>
      <c r="O6" s="1583" t="str">
        <f>'49'!G6</f>
        <v>Počet zákazníků</v>
      </c>
    </row>
    <row r="7" spans="1:15" ht="15" customHeight="1" x14ac:dyDescent="0.25">
      <c r="A7" s="2367" t="s">
        <v>683</v>
      </c>
      <c r="B7" s="2367"/>
      <c r="C7" s="2367"/>
      <c r="D7" s="2367"/>
      <c r="E7" s="2367"/>
      <c r="F7" s="2367"/>
      <c r="G7" s="2367"/>
      <c r="H7" s="2367"/>
      <c r="I7" s="2367"/>
      <c r="K7" s="1583">
        <f>'49'!A7</f>
        <v>1948</v>
      </c>
      <c r="L7" s="1585">
        <f>'49'!C7</f>
        <v>326.63</v>
      </c>
      <c r="M7" s="1585">
        <f>'49'!E7</f>
        <v>1.742</v>
      </c>
      <c r="N7" s="1585">
        <f>'49'!H7</f>
        <v>0.28999999999999998</v>
      </c>
      <c r="O7" s="1586">
        <f>'49'!G7</f>
        <v>51</v>
      </c>
    </row>
    <row r="8" spans="1:15" ht="9.9499999999999993" customHeight="1" x14ac:dyDescent="0.25">
      <c r="A8" s="474"/>
      <c r="B8" s="474"/>
      <c r="C8" s="1571"/>
      <c r="D8" s="1571"/>
      <c r="E8" s="1571"/>
      <c r="F8" s="1571"/>
      <c r="G8" s="1579"/>
      <c r="H8" s="1579"/>
      <c r="I8" s="474"/>
      <c r="J8" s="474"/>
      <c r="K8" s="1583">
        <f>'49'!A8</f>
        <v>1949</v>
      </c>
      <c r="L8" s="1585">
        <f>'49'!C8</f>
        <v>366.67399999999998</v>
      </c>
      <c r="M8" s="1585">
        <f>'49'!E8</f>
        <v>5.7039999999999997</v>
      </c>
      <c r="N8" s="1585">
        <f>'49'!H8</f>
        <v>0.51</v>
      </c>
      <c r="O8" s="1586">
        <f>'49'!G8</f>
        <v>122</v>
      </c>
    </row>
    <row r="9" spans="1:15" ht="9.9499999999999993" customHeight="1" x14ac:dyDescent="0.25">
      <c r="A9" s="474"/>
      <c r="B9" s="474"/>
      <c r="C9" s="1571"/>
      <c r="D9" s="1571"/>
      <c r="E9" s="1571"/>
      <c r="F9" s="1571"/>
      <c r="G9" s="1579"/>
      <c r="H9" s="1579"/>
      <c r="I9" s="474"/>
      <c r="J9" s="474"/>
      <c r="K9" s="1583">
        <f>'49'!A9</f>
        <v>1950</v>
      </c>
      <c r="L9" s="1585">
        <f>'49'!C9</f>
        <v>450.89699999999999</v>
      </c>
      <c r="M9" s="1585">
        <f>'49'!E9</f>
        <v>19.821000000000002</v>
      </c>
      <c r="N9" s="1585">
        <f>'49'!H9</f>
        <v>0.73</v>
      </c>
      <c r="O9" s="1586">
        <f>'49'!G9</f>
        <v>399</v>
      </c>
    </row>
    <row r="10" spans="1:15" ht="9.9499999999999993" customHeight="1" x14ac:dyDescent="0.25">
      <c r="A10" s="474"/>
      <c r="B10" s="474"/>
      <c r="C10" s="1571"/>
      <c r="D10" s="1571"/>
      <c r="E10" s="1571"/>
      <c r="F10" s="1571"/>
      <c r="G10" s="1579"/>
      <c r="H10" s="1579"/>
      <c r="I10" s="474"/>
      <c r="J10" s="474"/>
      <c r="K10" s="1583">
        <f>'49'!A10</f>
        <v>1951</v>
      </c>
      <c r="L10" s="1585">
        <f>'49'!C10</f>
        <v>511.65</v>
      </c>
      <c r="M10" s="1585">
        <f>'49'!E10</f>
        <v>20.928000000000001</v>
      </c>
      <c r="N10" s="1585">
        <f>'49'!H10</f>
        <v>0.95</v>
      </c>
      <c r="O10" s="1586">
        <f>'49'!G10</f>
        <v>720</v>
      </c>
    </row>
    <row r="11" spans="1:15" ht="9.9499999999999993" customHeight="1" x14ac:dyDescent="0.25">
      <c r="A11" s="474"/>
      <c r="B11" s="474"/>
      <c r="C11" s="1571"/>
      <c r="D11" s="1571"/>
      <c r="E11" s="1571"/>
      <c r="F11" s="1571"/>
      <c r="G11" s="1579"/>
      <c r="H11" s="1579"/>
      <c r="I11" s="474"/>
      <c r="J11" s="474"/>
      <c r="K11" s="1583">
        <f>'49'!A11</f>
        <v>1952</v>
      </c>
      <c r="L11" s="1585">
        <f>'49'!C11</f>
        <v>600.92100000000005</v>
      </c>
      <c r="M11" s="1585">
        <f>'49'!E11</f>
        <v>36.161999999999999</v>
      </c>
      <c r="N11" s="1585">
        <f>'49'!H11</f>
        <v>1.06</v>
      </c>
      <c r="O11" s="1586">
        <f>'49'!G11</f>
        <v>2795</v>
      </c>
    </row>
    <row r="12" spans="1:15" ht="9.9499999999999993" customHeight="1" x14ac:dyDescent="0.25">
      <c r="A12" s="474"/>
      <c r="B12" s="474"/>
      <c r="C12" s="1571"/>
      <c r="D12" s="1571"/>
      <c r="E12" s="1571"/>
      <c r="F12" s="1571"/>
      <c r="G12" s="1579"/>
      <c r="H12" s="1579"/>
      <c r="I12" s="474"/>
      <c r="J12" s="474"/>
      <c r="K12" s="1583">
        <f>'49'!A12</f>
        <v>1953</v>
      </c>
      <c r="L12" s="1585">
        <f>'49'!C12</f>
        <v>657.17600000000004</v>
      </c>
      <c r="M12" s="1585">
        <f>'49'!E12</f>
        <v>51.475999999999999</v>
      </c>
      <c r="N12" s="1585">
        <f>'49'!H12</f>
        <v>2.2000000000000002</v>
      </c>
      <c r="O12" s="1586">
        <f>'49'!G12</f>
        <v>3426</v>
      </c>
    </row>
    <row r="13" spans="1:15" ht="9.9499999999999993" customHeight="1" x14ac:dyDescent="0.25">
      <c r="A13" s="474"/>
      <c r="B13" s="474"/>
      <c r="C13" s="1571"/>
      <c r="D13" s="1571"/>
      <c r="E13" s="1571"/>
      <c r="F13" s="1571"/>
      <c r="G13" s="1579"/>
      <c r="H13" s="1579"/>
      <c r="I13" s="474"/>
      <c r="J13" s="474"/>
      <c r="K13" s="1583">
        <f>'49'!A13</f>
        <v>1954</v>
      </c>
      <c r="L13" s="1585">
        <f>'49'!C13</f>
        <v>707.37099999999998</v>
      </c>
      <c r="M13" s="1585">
        <f>'49'!E13</f>
        <v>67.126000000000005</v>
      </c>
      <c r="N13" s="1585">
        <f>'49'!H13</f>
        <v>3.61</v>
      </c>
      <c r="O13" s="1586">
        <f>'49'!G13</f>
        <v>3745</v>
      </c>
    </row>
    <row r="14" spans="1:15" ht="9.9499999999999993" customHeight="1" x14ac:dyDescent="0.25">
      <c r="A14" s="474"/>
      <c r="B14" s="474"/>
      <c r="C14" s="1571"/>
      <c r="D14" s="1571"/>
      <c r="E14" s="1571"/>
      <c r="F14" s="1571"/>
      <c r="G14" s="1579"/>
      <c r="H14" s="1579"/>
      <c r="I14" s="474"/>
      <c r="J14" s="474"/>
      <c r="K14" s="1583">
        <f>'49'!A14</f>
        <v>1955</v>
      </c>
      <c r="L14" s="1585">
        <f>'49'!C14</f>
        <v>753.92899999999997</v>
      </c>
      <c r="M14" s="1585">
        <f>'49'!E14</f>
        <v>74.230999999999995</v>
      </c>
      <c r="N14" s="1585">
        <f>'49'!H14</f>
        <v>4.92</v>
      </c>
      <c r="O14" s="1586">
        <f>'49'!G14</f>
        <v>3805</v>
      </c>
    </row>
    <row r="15" spans="1:15" ht="9.9499999999999993" customHeight="1" x14ac:dyDescent="0.25">
      <c r="A15" s="474"/>
      <c r="B15" s="474"/>
      <c r="C15" s="1571"/>
      <c r="D15" s="1571"/>
      <c r="E15" s="1571"/>
      <c r="F15" s="1571"/>
      <c r="G15" s="1579"/>
      <c r="H15" s="1579"/>
      <c r="I15" s="474"/>
      <c r="J15" s="474"/>
      <c r="K15" s="1583">
        <f>'49'!A15</f>
        <v>1956</v>
      </c>
      <c r="L15" s="1585">
        <f>'49'!C15</f>
        <v>834.91899999999998</v>
      </c>
      <c r="M15" s="1585">
        <f>'49'!E15</f>
        <v>81.486999999999995</v>
      </c>
      <c r="N15" s="1585">
        <f>'49'!H15</f>
        <v>6.03</v>
      </c>
      <c r="O15" s="1586">
        <f>'49'!G15</f>
        <v>5256</v>
      </c>
    </row>
    <row r="16" spans="1:15" ht="9.9499999999999993" customHeight="1" x14ac:dyDescent="0.25">
      <c r="A16" s="474"/>
      <c r="B16" s="474"/>
      <c r="C16" s="1571"/>
      <c r="D16" s="1571"/>
      <c r="E16" s="1571"/>
      <c r="F16" s="1571"/>
      <c r="G16" s="1579"/>
      <c r="H16" s="1579"/>
      <c r="I16" s="474"/>
      <c r="J16" s="474"/>
      <c r="K16" s="1583">
        <f>'49'!A16</f>
        <v>1957</v>
      </c>
      <c r="L16" s="1585">
        <f>'49'!C16</f>
        <v>895.73400000000004</v>
      </c>
      <c r="M16" s="1585">
        <f>'49'!E16</f>
        <v>534.26099999999997</v>
      </c>
      <c r="N16" s="1585">
        <f>'49'!H16</f>
        <v>7.05</v>
      </c>
      <c r="O16" s="1586">
        <f>'49'!G16</f>
        <v>5987</v>
      </c>
    </row>
    <row r="17" spans="1:15" ht="11.1" customHeight="1" x14ac:dyDescent="0.25">
      <c r="A17" s="474"/>
      <c r="B17" s="474"/>
      <c r="C17" s="1571"/>
      <c r="D17" s="1571"/>
      <c r="E17" s="1571"/>
      <c r="F17" s="1571"/>
      <c r="G17" s="1579"/>
      <c r="H17" s="1579"/>
      <c r="I17" s="474"/>
      <c r="J17" s="474"/>
      <c r="K17" s="1583">
        <f>'49'!A17</f>
        <v>1958</v>
      </c>
      <c r="L17" s="1585">
        <f>'49'!C17</f>
        <v>927.6</v>
      </c>
      <c r="M17" s="1585">
        <f>'49'!E17</f>
        <v>765.55100000000004</v>
      </c>
      <c r="N17" s="1585">
        <f>'49'!H17</f>
        <v>8.3000000000000007</v>
      </c>
      <c r="O17" s="1586">
        <f>'49'!G17</f>
        <v>7105</v>
      </c>
    </row>
    <row r="18" spans="1:15" ht="9.9499999999999993" customHeight="1" x14ac:dyDescent="0.25">
      <c r="A18" s="474"/>
      <c r="B18" s="474"/>
      <c r="C18" s="1571"/>
      <c r="D18" s="1571"/>
      <c r="E18" s="1571"/>
      <c r="F18" s="1571"/>
      <c r="G18" s="1579"/>
      <c r="H18" s="1579"/>
      <c r="I18" s="474"/>
      <c r="J18" s="474"/>
      <c r="K18" s="1583">
        <f>'49'!A18</f>
        <v>1959</v>
      </c>
      <c r="L18" s="1585">
        <f>'49'!C18</f>
        <v>972.07799999999997</v>
      </c>
      <c r="M18" s="1585">
        <f>'49'!E18</f>
        <v>910.76800000000003</v>
      </c>
      <c r="N18" s="1585">
        <f>'49'!H18</f>
        <v>8.1</v>
      </c>
      <c r="O18" s="1586">
        <f>'49'!G18</f>
        <v>10287</v>
      </c>
    </row>
    <row r="19" spans="1:15" ht="9.9499999999999993" customHeight="1" x14ac:dyDescent="0.25">
      <c r="A19" s="474"/>
      <c r="B19" s="474"/>
      <c r="C19" s="1571"/>
      <c r="D19" s="1571"/>
      <c r="E19" s="1571"/>
      <c r="F19" s="1571"/>
      <c r="G19" s="1579"/>
      <c r="H19" s="1579"/>
      <c r="I19" s="474"/>
      <c r="J19" s="474"/>
      <c r="K19" s="1583">
        <f>'49'!A19</f>
        <v>1960</v>
      </c>
      <c r="L19" s="1585">
        <f>'49'!C19</f>
        <v>1076.9880000000001</v>
      </c>
      <c r="M19" s="1585">
        <f>'49'!E19</f>
        <v>841.90899999999999</v>
      </c>
      <c r="N19" s="1585">
        <f>'49'!H19</f>
        <v>7.2</v>
      </c>
      <c r="O19" s="1586">
        <f>'49'!G19</f>
        <v>14892</v>
      </c>
    </row>
    <row r="20" spans="1:15" ht="9.9499999999999993" customHeight="1" x14ac:dyDescent="0.25">
      <c r="A20" s="474"/>
      <c r="B20" s="474"/>
      <c r="C20" s="1571"/>
      <c r="D20" s="1571"/>
      <c r="E20" s="1571"/>
      <c r="F20" s="1571"/>
      <c r="G20" s="1579"/>
      <c r="H20" s="1579"/>
      <c r="I20" s="474"/>
      <c r="J20" s="474"/>
      <c r="K20" s="1583">
        <f>'49'!A20</f>
        <v>1961</v>
      </c>
      <c r="L20" s="1585">
        <f>'49'!C20</f>
        <v>1183.2529999999999</v>
      </c>
      <c r="M20" s="1585">
        <f>'49'!E20</f>
        <v>790.12599999999998</v>
      </c>
      <c r="N20" s="1585">
        <f>'49'!H20</f>
        <v>5.7</v>
      </c>
      <c r="O20" s="1586">
        <f>'49'!G20</f>
        <v>19021</v>
      </c>
    </row>
    <row r="21" spans="1:15" ht="9.9499999999999993" customHeight="1" x14ac:dyDescent="0.25">
      <c r="A21" s="474"/>
      <c r="B21" s="474"/>
      <c r="C21" s="1571"/>
      <c r="D21" s="1571"/>
      <c r="E21" s="1571"/>
      <c r="F21" s="1571"/>
      <c r="G21" s="1579"/>
      <c r="H21" s="1579"/>
      <c r="I21" s="474"/>
      <c r="J21" s="474"/>
      <c r="K21" s="1583">
        <f>'49'!A21</f>
        <v>1962</v>
      </c>
      <c r="L21" s="1585">
        <f>'49'!C21</f>
        <v>1334.8240000000001</v>
      </c>
      <c r="M21" s="1585">
        <f>'49'!E21</f>
        <v>567.35799999999995</v>
      </c>
      <c r="N21" s="1585">
        <f>'49'!H21</f>
        <v>3.9</v>
      </c>
      <c r="O21" s="1586">
        <f>'49'!G21</f>
        <v>22853</v>
      </c>
    </row>
    <row r="22" spans="1:15" ht="9.9499999999999993" customHeight="1" x14ac:dyDescent="0.25">
      <c r="A22" s="474"/>
      <c r="B22" s="474"/>
      <c r="C22" s="1571"/>
      <c r="D22" s="1571"/>
      <c r="E22" s="1571"/>
      <c r="F22" s="1571"/>
      <c r="G22" s="1579"/>
      <c r="H22" s="1579"/>
      <c r="I22" s="474"/>
      <c r="J22" s="474"/>
      <c r="K22" s="1583">
        <f>'49'!A22</f>
        <v>1963</v>
      </c>
      <c r="L22" s="1585">
        <f>'49'!C22</f>
        <v>1473.625</v>
      </c>
      <c r="M22" s="1585">
        <f>'49'!E22</f>
        <v>504.28699999999998</v>
      </c>
      <c r="N22" s="1585">
        <f>'49'!H22</f>
        <v>5.21</v>
      </c>
      <c r="O22" s="1586">
        <f>'49'!G22</f>
        <v>26283</v>
      </c>
    </row>
    <row r="23" spans="1:15" ht="9.9499999999999993" customHeight="1" x14ac:dyDescent="0.25">
      <c r="A23" s="474"/>
      <c r="B23" s="474"/>
      <c r="C23" s="1571"/>
      <c r="D23" s="1571"/>
      <c r="E23" s="1571"/>
      <c r="F23" s="1571"/>
      <c r="G23" s="1579"/>
      <c r="H23" s="1579"/>
      <c r="I23" s="474"/>
      <c r="J23" s="474"/>
      <c r="K23" s="1583">
        <f>'49'!A23</f>
        <v>1964</v>
      </c>
      <c r="L23" s="1585">
        <f>'49'!C23</f>
        <v>1580.328</v>
      </c>
      <c r="M23" s="1585">
        <f>'49'!E23</f>
        <v>399.09699999999998</v>
      </c>
      <c r="N23" s="1585">
        <f>'49'!H23</f>
        <v>3.96</v>
      </c>
      <c r="O23" s="1586">
        <f>'49'!G23</f>
        <v>28424</v>
      </c>
    </row>
    <row r="24" spans="1:15" ht="9.9499999999999993" customHeight="1" x14ac:dyDescent="0.25">
      <c r="A24" s="474"/>
      <c r="B24" s="474"/>
      <c r="C24" s="1571"/>
      <c r="D24" s="1571"/>
      <c r="E24" s="1571"/>
      <c r="F24" s="1571"/>
      <c r="G24" s="1579"/>
      <c r="H24" s="1579"/>
      <c r="I24" s="474"/>
      <c r="J24" s="474"/>
      <c r="K24" s="1583">
        <f>'49'!A24</f>
        <v>1965</v>
      </c>
      <c r="L24" s="1585">
        <f>'49'!C24</f>
        <v>1698.5830000000001</v>
      </c>
      <c r="M24" s="1585">
        <f>'49'!E24</f>
        <v>277.63400000000001</v>
      </c>
      <c r="N24" s="1585">
        <f>'49'!H24</f>
        <v>5.2</v>
      </c>
      <c r="O24" s="1586">
        <f>'49'!G24</f>
        <v>31901</v>
      </c>
    </row>
    <row r="25" spans="1:15" ht="9.9499999999999993" customHeight="1" x14ac:dyDescent="0.25">
      <c r="A25" s="474"/>
      <c r="B25" s="474"/>
      <c r="C25" s="1571"/>
      <c r="D25" s="1571"/>
      <c r="E25" s="1571"/>
      <c r="F25" s="1571"/>
      <c r="G25" s="1579"/>
      <c r="H25" s="1579"/>
      <c r="I25" s="474"/>
      <c r="J25" s="474"/>
      <c r="K25" s="1583">
        <f>'49'!A25</f>
        <v>1966</v>
      </c>
      <c r="L25" s="1585">
        <f>'49'!C25</f>
        <v>1724.538</v>
      </c>
      <c r="M25" s="1585">
        <f>'49'!E25</f>
        <v>364.98099999999999</v>
      </c>
      <c r="N25" s="1585">
        <f>'49'!H25</f>
        <v>4.4000000000000004</v>
      </c>
      <c r="O25" s="1586">
        <f>'49'!G25</f>
        <v>36123</v>
      </c>
    </row>
    <row r="26" spans="1:15" ht="9.9499999999999993" customHeight="1" x14ac:dyDescent="0.25">
      <c r="A26" s="474"/>
      <c r="B26" s="474"/>
      <c r="C26" s="1571"/>
      <c r="D26" s="1571"/>
      <c r="E26" s="1571"/>
      <c r="F26" s="1571"/>
      <c r="G26" s="1579"/>
      <c r="H26" s="1579"/>
      <c r="I26" s="474"/>
      <c r="J26" s="474"/>
      <c r="K26" s="1583">
        <f>'49'!A26</f>
        <v>1967</v>
      </c>
      <c r="L26" s="1585">
        <f>'49'!C26</f>
        <v>1908.095</v>
      </c>
      <c r="M26" s="1585">
        <f>'49'!E26</f>
        <v>308.68099999999998</v>
      </c>
      <c r="N26" s="1585">
        <f>'49'!H26</f>
        <v>5.76</v>
      </c>
      <c r="O26" s="1586">
        <f>'49'!G26</f>
        <v>39717</v>
      </c>
    </row>
    <row r="27" spans="1:15" ht="11.1" customHeight="1" x14ac:dyDescent="0.25">
      <c r="A27" s="474"/>
      <c r="B27" s="474"/>
      <c r="C27" s="1571"/>
      <c r="D27" s="1571"/>
      <c r="E27" s="1571"/>
      <c r="F27" s="1571"/>
      <c r="G27" s="1579"/>
      <c r="H27" s="1579"/>
      <c r="I27" s="474"/>
      <c r="K27" s="1583">
        <f>'49'!A27</f>
        <v>1968</v>
      </c>
      <c r="L27" s="1585">
        <f>'49'!C27</f>
        <v>2095.4520000000002</v>
      </c>
      <c r="M27" s="1585">
        <f>'49'!E27</f>
        <v>403.839</v>
      </c>
      <c r="N27" s="1585">
        <f>'49'!H27</f>
        <v>6.5</v>
      </c>
      <c r="O27" s="1586">
        <f>'49'!G27</f>
        <v>43308</v>
      </c>
    </row>
    <row r="28" spans="1:15" ht="15" customHeight="1" x14ac:dyDescent="0.25">
      <c r="K28" s="1583">
        <f>'49'!A28</f>
        <v>1969</v>
      </c>
      <c r="L28" s="1585">
        <f>'49'!C28</f>
        <v>2347.1680000000001</v>
      </c>
      <c r="M28" s="1585">
        <f>'49'!E28</f>
        <v>458.06599999999997</v>
      </c>
      <c r="N28" s="1585">
        <f>'49'!H28</f>
        <v>7.35</v>
      </c>
      <c r="O28" s="1586">
        <f>'49'!G28</f>
        <v>48351</v>
      </c>
    </row>
    <row r="29" spans="1:15" ht="15" customHeight="1" x14ac:dyDescent="0.25">
      <c r="A29" s="2366" t="str">
        <f>'49'!G6</f>
        <v>Počet zákazníků</v>
      </c>
      <c r="B29" s="2366"/>
      <c r="C29" s="2366"/>
      <c r="D29" s="2366"/>
      <c r="E29" s="2366"/>
      <c r="F29" s="2366"/>
      <c r="G29" s="2366"/>
      <c r="H29" s="2366"/>
      <c r="I29" s="2366"/>
      <c r="K29" s="1583">
        <f>'49'!A29</f>
        <v>1970</v>
      </c>
      <c r="L29" s="1585">
        <f>'49'!C29</f>
        <v>2510.194</v>
      </c>
      <c r="M29" s="1585">
        <f>'49'!E29</f>
        <v>514.97900000000004</v>
      </c>
      <c r="N29" s="1585">
        <f>'49'!H29</f>
        <v>6.9</v>
      </c>
      <c r="O29" s="1586">
        <f>'49'!G29</f>
        <v>60818</v>
      </c>
    </row>
    <row r="30" spans="1:15" ht="15" customHeight="1" x14ac:dyDescent="0.25">
      <c r="A30" s="2367" t="str">
        <f>A7</f>
        <v>1948 - 2017</v>
      </c>
      <c r="B30" s="2367"/>
      <c r="C30" s="2367"/>
      <c r="D30" s="2367"/>
      <c r="E30" s="2367"/>
      <c r="F30" s="2367"/>
      <c r="G30" s="2367"/>
      <c r="H30" s="2367"/>
      <c r="I30" s="2367"/>
      <c r="K30" s="1583">
        <f>'49'!A30</f>
        <v>1971</v>
      </c>
      <c r="L30" s="1585">
        <f>'49'!C30</f>
        <v>2745.89</v>
      </c>
      <c r="M30" s="1585">
        <f>'49'!E30</f>
        <v>551.71400000000006</v>
      </c>
      <c r="N30" s="1585">
        <f>'49'!H30</f>
        <v>8.34</v>
      </c>
      <c r="O30" s="1586">
        <f>'49'!G30</f>
        <v>74529</v>
      </c>
    </row>
    <row r="31" spans="1:15" ht="9.9499999999999993" customHeight="1" x14ac:dyDescent="0.25">
      <c r="A31" s="474"/>
      <c r="B31" s="474"/>
      <c r="C31" s="1571"/>
      <c r="D31" s="1571"/>
      <c r="E31" s="1571"/>
      <c r="F31" s="1571"/>
      <c r="G31" s="1579"/>
      <c r="H31" s="1579"/>
      <c r="I31" s="474"/>
      <c r="K31" s="1583">
        <f>'49'!A31</f>
        <v>1972</v>
      </c>
      <c r="L31" s="1585">
        <f>'49'!C31</f>
        <v>3031.0239999999999</v>
      </c>
      <c r="M31" s="1585">
        <f>'49'!E31</f>
        <v>583.92499999999995</v>
      </c>
      <c r="N31" s="1585">
        <f>'49'!H31</f>
        <v>9.3800000000000008</v>
      </c>
      <c r="O31" s="1586">
        <f>'49'!G31</f>
        <v>96718</v>
      </c>
    </row>
    <row r="32" spans="1:15" ht="9.9499999999999993" customHeight="1" x14ac:dyDescent="0.25">
      <c r="A32" s="474"/>
      <c r="B32" s="474"/>
      <c r="C32" s="1571"/>
      <c r="D32" s="1571"/>
      <c r="E32" s="1571"/>
      <c r="F32" s="1571"/>
      <c r="G32" s="1579"/>
      <c r="H32" s="1579"/>
      <c r="I32" s="474"/>
      <c r="K32" s="1583">
        <f>'49'!A32</f>
        <v>1973</v>
      </c>
      <c r="L32" s="1585">
        <f>'49'!C32</f>
        <v>3129.33</v>
      </c>
      <c r="M32" s="1585">
        <f>'49'!E32</f>
        <v>656.73</v>
      </c>
      <c r="N32" s="1585">
        <f>'49'!H32</f>
        <v>11.38</v>
      </c>
      <c r="O32" s="1586">
        <f>'49'!G32</f>
        <v>127621</v>
      </c>
    </row>
    <row r="33" spans="1:15" ht="9.9499999999999993" customHeight="1" x14ac:dyDescent="0.25">
      <c r="A33" s="474"/>
      <c r="B33" s="474"/>
      <c r="C33" s="1571"/>
      <c r="D33" s="1571"/>
      <c r="E33" s="1571"/>
      <c r="F33" s="1571"/>
      <c r="G33" s="1579"/>
      <c r="H33" s="1579"/>
      <c r="I33" s="474"/>
      <c r="K33" s="1583">
        <f>'49'!A33</f>
        <v>1974</v>
      </c>
      <c r="L33" s="1585">
        <f>'49'!C33</f>
        <v>3159.0070000000001</v>
      </c>
      <c r="M33" s="1585">
        <f>'49'!E33</f>
        <v>826.072</v>
      </c>
      <c r="N33" s="1585">
        <f>'49'!H33</f>
        <v>13.02</v>
      </c>
      <c r="O33" s="1586">
        <f>'49'!G33</f>
        <v>169462</v>
      </c>
    </row>
    <row r="34" spans="1:15" ht="9.9499999999999993" customHeight="1" x14ac:dyDescent="0.25">
      <c r="A34" s="474"/>
      <c r="B34" s="474"/>
      <c r="C34" s="1571"/>
      <c r="D34" s="1571"/>
      <c r="E34" s="1571"/>
      <c r="F34" s="1571"/>
      <c r="G34" s="1579"/>
      <c r="H34" s="1579"/>
      <c r="I34" s="474"/>
      <c r="K34" s="1583">
        <f>'49'!A34</f>
        <v>1975</v>
      </c>
      <c r="L34" s="1585">
        <f>'49'!C34</f>
        <v>3321.3820000000001</v>
      </c>
      <c r="M34" s="1585">
        <f>'49'!E34</f>
        <v>1075.9380000000001</v>
      </c>
      <c r="N34" s="1585">
        <f>'49'!H34</f>
        <v>15.2</v>
      </c>
      <c r="O34" s="1586">
        <f>'49'!G34</f>
        <v>221695</v>
      </c>
    </row>
    <row r="35" spans="1:15" ht="9.9499999999999993" customHeight="1" x14ac:dyDescent="0.25">
      <c r="A35" s="474"/>
      <c r="B35" s="474"/>
      <c r="C35" s="1571"/>
      <c r="D35" s="1571"/>
      <c r="E35" s="1571"/>
      <c r="F35" s="1571"/>
      <c r="G35" s="1579"/>
      <c r="H35" s="1579"/>
      <c r="I35" s="474"/>
      <c r="K35" s="1583">
        <f>'49'!A35</f>
        <v>1976</v>
      </c>
      <c r="L35" s="1585">
        <f>'49'!C35</f>
        <v>3392.1750000000002</v>
      </c>
      <c r="M35" s="1585">
        <f>'49'!E35</f>
        <v>1415.117</v>
      </c>
      <c r="N35" s="1585">
        <f>'49'!H35</f>
        <v>19.100000000000001</v>
      </c>
      <c r="O35" s="1586">
        <f>'49'!G35</f>
        <v>267219</v>
      </c>
    </row>
    <row r="36" spans="1:15" ht="9.9499999999999993" customHeight="1" x14ac:dyDescent="0.25">
      <c r="A36" s="474"/>
      <c r="B36" s="474"/>
      <c r="C36" s="1571"/>
      <c r="D36" s="1571"/>
      <c r="E36" s="1571"/>
      <c r="F36" s="1571"/>
      <c r="G36" s="1579"/>
      <c r="H36" s="1579"/>
      <c r="I36" s="474"/>
      <c r="K36" s="1583">
        <f>'49'!A36</f>
        <v>1977</v>
      </c>
      <c r="L36" s="1585">
        <f>'49'!C36</f>
        <v>3420.6529999999998</v>
      </c>
      <c r="M36" s="1585">
        <f>'49'!E36</f>
        <v>1634.9490000000001</v>
      </c>
      <c r="N36" s="1585">
        <f>'49'!H36</f>
        <v>20.9</v>
      </c>
      <c r="O36" s="1586">
        <f>'49'!G36</f>
        <v>327903</v>
      </c>
    </row>
    <row r="37" spans="1:15" ht="11.1" customHeight="1" x14ac:dyDescent="0.25">
      <c r="A37" s="474"/>
      <c r="B37" s="474"/>
      <c r="C37" s="1571"/>
      <c r="D37" s="1571"/>
      <c r="E37" s="1571"/>
      <c r="F37" s="1571"/>
      <c r="G37" s="1579"/>
      <c r="H37" s="1579"/>
      <c r="I37" s="474"/>
      <c r="K37" s="1583">
        <f>'49'!A37</f>
        <v>1978</v>
      </c>
      <c r="L37" s="1585">
        <f>'49'!C37</f>
        <v>3576.2379999999998</v>
      </c>
      <c r="M37" s="1585">
        <f>'49'!E37</f>
        <v>2011.2940000000001</v>
      </c>
      <c r="N37" s="1585">
        <f>'49'!H37</f>
        <v>24.9</v>
      </c>
      <c r="O37" s="1586">
        <f>'49'!G37</f>
        <v>398080</v>
      </c>
    </row>
    <row r="38" spans="1:15" ht="9.9499999999999993" customHeight="1" x14ac:dyDescent="0.25">
      <c r="A38" s="474"/>
      <c r="B38" s="474"/>
      <c r="C38" s="1571"/>
      <c r="D38" s="1571"/>
      <c r="E38" s="1571"/>
      <c r="F38" s="1571"/>
      <c r="G38" s="1579"/>
      <c r="H38" s="1579"/>
      <c r="I38" s="474"/>
      <c r="K38" s="1583">
        <f>'49'!A38</f>
        <v>1979</v>
      </c>
      <c r="L38" s="1585">
        <f>'49'!C38</f>
        <v>3505.5439999999999</v>
      </c>
      <c r="M38" s="1585">
        <f>'49'!E38</f>
        <v>2501.7310000000002</v>
      </c>
      <c r="N38" s="1585">
        <f>'49'!H38</f>
        <v>22.2</v>
      </c>
      <c r="O38" s="1586">
        <f>'49'!G38</f>
        <v>472402</v>
      </c>
    </row>
    <row r="39" spans="1:15" ht="9.9499999999999993" customHeight="1" x14ac:dyDescent="0.25">
      <c r="A39" s="474"/>
      <c r="B39" s="474"/>
      <c r="C39" s="1571"/>
      <c r="D39" s="1571"/>
      <c r="E39" s="1571"/>
      <c r="F39" s="1571"/>
      <c r="G39" s="1579"/>
      <c r="H39" s="1579"/>
      <c r="I39" s="474"/>
      <c r="K39" s="1583">
        <f>'49'!A39</f>
        <v>1980</v>
      </c>
      <c r="L39" s="1585">
        <f>'49'!C39</f>
        <v>3630.1909999999998</v>
      </c>
      <c r="M39" s="1585">
        <f>'49'!E39</f>
        <v>2910.5250000000001</v>
      </c>
      <c r="N39" s="1585">
        <f>'49'!H39</f>
        <v>25.4</v>
      </c>
      <c r="O39" s="1586">
        <f>'49'!G39</f>
        <v>560875</v>
      </c>
    </row>
    <row r="40" spans="1:15" ht="9.9499999999999993" customHeight="1" x14ac:dyDescent="0.25">
      <c r="A40" s="474"/>
      <c r="B40" s="474"/>
      <c r="C40" s="1571"/>
      <c r="D40" s="1571"/>
      <c r="E40" s="1571"/>
      <c r="F40" s="1571"/>
      <c r="G40" s="1579"/>
      <c r="H40" s="1579"/>
      <c r="I40" s="474"/>
      <c r="K40" s="1583">
        <f>'49'!A40</f>
        <v>1981</v>
      </c>
      <c r="L40" s="1585">
        <f>'49'!C40</f>
        <v>3973.4100000000003</v>
      </c>
      <c r="M40" s="1585">
        <f>'49'!E40</f>
        <v>3817.5899999999997</v>
      </c>
      <c r="N40" s="1585">
        <f>'49'!H40</f>
        <v>27.06</v>
      </c>
      <c r="O40" s="1586">
        <f>'49'!G40</f>
        <v>758964</v>
      </c>
    </row>
    <row r="41" spans="1:15" ht="15" customHeight="1" x14ac:dyDescent="0.25">
      <c r="K41" s="1583">
        <f>'49'!A41</f>
        <v>1982</v>
      </c>
      <c r="L41" s="1585">
        <f>'49'!C41</f>
        <v>3413.54</v>
      </c>
      <c r="M41" s="1585">
        <f>'49'!E41</f>
        <v>4240.4599999999991</v>
      </c>
      <c r="N41" s="1585">
        <f>'49'!H41</f>
        <v>28.3</v>
      </c>
      <c r="O41" s="1586">
        <f>'49'!G41</f>
        <v>829673</v>
      </c>
    </row>
    <row r="42" spans="1:15" ht="15" customHeight="1" x14ac:dyDescent="0.25">
      <c r="K42" s="1583">
        <f>'49'!A42</f>
        <v>1983</v>
      </c>
      <c r="L42" s="1585">
        <f>'49'!C42</f>
        <v>3450.77</v>
      </c>
      <c r="M42" s="1585">
        <f>'49'!E42</f>
        <v>4276.2299999999996</v>
      </c>
      <c r="N42" s="1585">
        <f>'49'!H42</f>
        <v>23.11</v>
      </c>
      <c r="O42" s="1586">
        <f>'49'!G42</f>
        <v>857475</v>
      </c>
    </row>
    <row r="43" spans="1:15" ht="9.9499999999999993" customHeight="1" x14ac:dyDescent="0.25">
      <c r="A43" s="474"/>
      <c r="B43" s="474"/>
      <c r="C43" s="1571"/>
      <c r="D43" s="1571"/>
      <c r="E43" s="1571"/>
      <c r="F43" s="1571"/>
      <c r="G43" s="1579"/>
      <c r="H43" s="1579"/>
      <c r="I43" s="474"/>
      <c r="K43" s="1583">
        <f>'49'!A43</f>
        <v>1984</v>
      </c>
      <c r="L43" s="1585">
        <f>'49'!C43</f>
        <v>3857.75</v>
      </c>
      <c r="M43" s="1585">
        <f>'49'!E43</f>
        <v>4667.25</v>
      </c>
      <c r="N43" s="1585">
        <f>'49'!H43</f>
        <v>26.48</v>
      </c>
      <c r="O43" s="1586">
        <f>'49'!G43</f>
        <v>975391</v>
      </c>
    </row>
    <row r="44" spans="1:15" ht="9.9499999999999993" customHeight="1" x14ac:dyDescent="0.25">
      <c r="A44" s="474"/>
      <c r="B44" s="474"/>
      <c r="C44" s="1571"/>
      <c r="D44" s="1571"/>
      <c r="E44" s="1571"/>
      <c r="F44" s="1571"/>
      <c r="G44" s="1579"/>
      <c r="H44" s="1579"/>
      <c r="I44" s="474"/>
      <c r="K44" s="1583">
        <f>'49'!A44</f>
        <v>1985</v>
      </c>
      <c r="L44" s="1585">
        <f>'49'!C44</f>
        <v>3094.39</v>
      </c>
      <c r="M44" s="1585">
        <f>'49'!E44</f>
        <v>4894.6099999999988</v>
      </c>
      <c r="N44" s="1585">
        <f>'49'!H44</f>
        <v>32.68</v>
      </c>
      <c r="O44" s="1586">
        <f>'49'!G44</f>
        <v>1052604</v>
      </c>
    </row>
    <row r="45" spans="1:15" ht="9.9499999999999993" customHeight="1" x14ac:dyDescent="0.25">
      <c r="A45" s="474"/>
      <c r="B45" s="474"/>
      <c r="C45" s="1571"/>
      <c r="D45" s="1571"/>
      <c r="E45" s="1571"/>
      <c r="F45" s="1571"/>
      <c r="G45" s="1579"/>
      <c r="H45" s="1579"/>
      <c r="I45" s="474"/>
      <c r="K45" s="1583">
        <f>'49'!A45</f>
        <v>1986</v>
      </c>
      <c r="L45" s="1585">
        <f>'49'!C45</f>
        <v>2399.37</v>
      </c>
      <c r="M45" s="1585">
        <f>'49'!E45</f>
        <v>5187.6299999999992</v>
      </c>
      <c r="N45" s="1585">
        <f>'49'!H45</f>
        <v>24.73995</v>
      </c>
      <c r="O45" s="1586">
        <f>'49'!G45</f>
        <v>1249146</v>
      </c>
    </row>
    <row r="46" spans="1:15" ht="9.9499999999999993" customHeight="1" x14ac:dyDescent="0.25">
      <c r="A46" s="474"/>
      <c r="B46" s="474"/>
      <c r="C46" s="1571"/>
      <c r="D46" s="1571"/>
      <c r="E46" s="1571"/>
      <c r="F46" s="1571"/>
      <c r="G46" s="1579"/>
      <c r="H46" s="1579"/>
      <c r="I46" s="474"/>
      <c r="K46" s="1583">
        <f>'49'!A46</f>
        <v>1987</v>
      </c>
      <c r="L46" s="1585">
        <f>'49'!C46</f>
        <v>2962</v>
      </c>
      <c r="M46" s="1585">
        <f>'49'!E46</f>
        <v>5443.4099999999989</v>
      </c>
      <c r="N46" s="1585">
        <f>'49'!H46</f>
        <v>29.704000000000001</v>
      </c>
      <c r="O46" s="1586">
        <f>'49'!G46</f>
        <v>1259133</v>
      </c>
    </row>
    <row r="47" spans="1:15" ht="11.1" customHeight="1" x14ac:dyDescent="0.25">
      <c r="A47" s="474"/>
      <c r="B47" s="474"/>
      <c r="C47" s="1571"/>
      <c r="D47" s="1571"/>
      <c r="E47" s="1571"/>
      <c r="F47" s="1571"/>
      <c r="G47" s="1579"/>
      <c r="H47" s="1579"/>
      <c r="I47" s="474"/>
      <c r="K47" s="1583">
        <f>'49'!A47</f>
        <v>1988</v>
      </c>
      <c r="L47" s="1585">
        <f>'49'!C47</f>
        <v>2503</v>
      </c>
      <c r="M47" s="1585">
        <f>'49'!E47</f>
        <v>5187.8999999999996</v>
      </c>
      <c r="N47" s="1585">
        <f>'49'!H47</f>
        <v>24.391999999999999</v>
      </c>
      <c r="O47" s="1586">
        <f>'49'!G47</f>
        <v>1330907</v>
      </c>
    </row>
    <row r="48" spans="1:15" ht="9.9499999999999993" customHeight="1" x14ac:dyDescent="0.25">
      <c r="A48" s="474"/>
      <c r="B48" s="474"/>
      <c r="C48" s="1571"/>
      <c r="D48" s="1571"/>
      <c r="E48" s="1571"/>
      <c r="F48" s="1571"/>
      <c r="G48" s="1579"/>
      <c r="H48" s="1579"/>
      <c r="I48" s="474"/>
      <c r="K48" s="1583">
        <f>'49'!A48</f>
        <v>1989</v>
      </c>
      <c r="L48" s="1585">
        <f>'49'!C48</f>
        <v>2183</v>
      </c>
      <c r="M48" s="1585">
        <f>'49'!E48</f>
        <v>5271.4</v>
      </c>
      <c r="N48" s="1585">
        <f>'49'!H48</f>
        <v>30.285</v>
      </c>
      <c r="O48" s="1586">
        <f>'49'!G48</f>
        <v>1349258</v>
      </c>
    </row>
    <row r="49" spans="1:15" ht="9.9499999999999993" customHeight="1" x14ac:dyDescent="0.25">
      <c r="A49" s="474"/>
      <c r="B49" s="474"/>
      <c r="C49" s="1571"/>
      <c r="D49" s="1571"/>
      <c r="E49" s="1571"/>
      <c r="F49" s="1571"/>
      <c r="G49" s="1579"/>
      <c r="H49" s="1579"/>
      <c r="I49" s="474"/>
      <c r="K49" s="1583">
        <f>'49'!A49</f>
        <v>1990</v>
      </c>
      <c r="L49" s="1585">
        <f>'49'!C49</f>
        <v>1895</v>
      </c>
      <c r="M49" s="1585">
        <f>'49'!E49</f>
        <v>7043.2</v>
      </c>
      <c r="N49" s="1585">
        <f>'49'!H49</f>
        <v>30.073780000000003</v>
      </c>
      <c r="O49" s="1586">
        <f>'49'!G49</f>
        <v>1661824</v>
      </c>
    </row>
    <row r="50" spans="1:15" ht="15" customHeight="1" x14ac:dyDescent="0.25">
      <c r="K50" s="1583">
        <f>'49'!A50</f>
        <v>1991</v>
      </c>
      <c r="L50" s="1585">
        <f>'49'!C50</f>
        <v>1742</v>
      </c>
      <c r="M50" s="1585">
        <f>'49'!E50</f>
        <v>6811.8</v>
      </c>
      <c r="N50" s="1585">
        <f>'49'!H50</f>
        <v>31.4864</v>
      </c>
      <c r="O50" s="1586">
        <f>'49'!G50</f>
        <v>1761240</v>
      </c>
    </row>
    <row r="51" spans="1:15" ht="15" customHeight="1" x14ac:dyDescent="0.25">
      <c r="K51" s="1583">
        <f>'49'!A51</f>
        <v>1992</v>
      </c>
      <c r="L51" s="1585">
        <f>'49'!C51</f>
        <v>1553</v>
      </c>
      <c r="M51" s="1585">
        <f>'49'!E51</f>
        <v>6669.4</v>
      </c>
      <c r="N51" s="1585">
        <f>'49'!H51</f>
        <v>29.11</v>
      </c>
      <c r="O51" s="1586">
        <f>'49'!G51</f>
        <v>1820752</v>
      </c>
    </row>
    <row r="52" spans="1:15" ht="15" customHeight="1" x14ac:dyDescent="0.25">
      <c r="A52" s="2366" t="str">
        <f>'49'!H4</f>
        <v>Maximální denní spotřeba</v>
      </c>
      <c r="B52" s="2366"/>
      <c r="C52" s="2366"/>
      <c r="D52" s="2366"/>
      <c r="E52" s="2366"/>
      <c r="F52" s="2366"/>
      <c r="G52" s="2366"/>
      <c r="H52" s="2366"/>
      <c r="I52" s="2366"/>
      <c r="K52" s="1583">
        <f>'49'!A52</f>
        <v>1993</v>
      </c>
      <c r="L52" s="1585">
        <f>'49'!C52</f>
        <v>1450</v>
      </c>
      <c r="M52" s="1585">
        <f>'49'!E52</f>
        <v>6983.1</v>
      </c>
      <c r="N52" s="1585">
        <f>'49'!H52</f>
        <v>42.55</v>
      </c>
      <c r="O52" s="1586">
        <f>'49'!G52</f>
        <v>1848471</v>
      </c>
    </row>
    <row r="53" spans="1:15" ht="15" customHeight="1" x14ac:dyDescent="0.25">
      <c r="A53" s="2367" t="str">
        <f>A30</f>
        <v>1948 - 2017</v>
      </c>
      <c r="B53" s="2367"/>
      <c r="C53" s="2367"/>
      <c r="D53" s="2367"/>
      <c r="E53" s="2367"/>
      <c r="F53" s="2367"/>
      <c r="G53" s="2367"/>
      <c r="H53" s="2367"/>
      <c r="I53" s="2367"/>
      <c r="K53" s="1583">
        <f>'49'!A53</f>
        <v>1994</v>
      </c>
      <c r="L53" s="1585">
        <f>'49'!C53</f>
        <v>1136</v>
      </c>
      <c r="M53" s="1585">
        <f>'49'!E53</f>
        <v>6933.6</v>
      </c>
      <c r="N53" s="1585">
        <f>'49'!H53</f>
        <v>42.1</v>
      </c>
      <c r="O53" s="1586">
        <f>'49'!G53</f>
        <v>1918896</v>
      </c>
    </row>
    <row r="54" spans="1:15" ht="9.9499999999999993" customHeight="1" x14ac:dyDescent="0.25">
      <c r="A54" s="474"/>
      <c r="B54" s="474"/>
      <c r="C54" s="1571"/>
      <c r="D54" s="1571"/>
      <c r="E54" s="1571"/>
      <c r="F54" s="1571"/>
      <c r="G54" s="1579"/>
      <c r="H54" s="1579"/>
      <c r="I54" s="474"/>
      <c r="K54" s="1583">
        <f>'49'!A54</f>
        <v>1995</v>
      </c>
      <c r="L54" s="1585">
        <f>'49'!C54</f>
        <v>791</v>
      </c>
      <c r="M54" s="1585">
        <f>'49'!E54</f>
        <v>8074.5</v>
      </c>
      <c r="N54" s="1585">
        <f>'49'!H54</f>
        <v>43.9</v>
      </c>
      <c r="O54" s="1586">
        <f>'49'!G54</f>
        <v>2103695</v>
      </c>
    </row>
    <row r="55" spans="1:15" ht="9.9499999999999993" customHeight="1" x14ac:dyDescent="0.25">
      <c r="A55" s="474"/>
      <c r="B55" s="1580"/>
      <c r="C55" s="1571"/>
      <c r="D55" s="1571"/>
      <c r="E55" s="1571"/>
      <c r="F55" s="1571"/>
      <c r="G55" s="1579"/>
      <c r="H55" s="1579"/>
      <c r="I55" s="474"/>
      <c r="K55" s="1583">
        <f>'49'!A55</f>
        <v>1996</v>
      </c>
      <c r="L55" s="1585">
        <f>'49'!C55</f>
        <v>296.3</v>
      </c>
      <c r="M55" s="1585">
        <f>'49'!E55</f>
        <v>9306.4</v>
      </c>
      <c r="N55" s="1585">
        <f>'49'!H55</f>
        <v>58.46</v>
      </c>
      <c r="O55" s="1586">
        <f>'49'!G55</f>
        <v>2276683</v>
      </c>
    </row>
    <row r="56" spans="1:15" ht="9.9499999999999993" customHeight="1" x14ac:dyDescent="0.25">
      <c r="A56" s="474"/>
      <c r="B56" s="474"/>
      <c r="C56" s="1571"/>
      <c r="D56" s="1571"/>
      <c r="E56" s="1571"/>
      <c r="F56" s="1571"/>
      <c r="G56" s="1579"/>
      <c r="H56" s="1579"/>
      <c r="I56" s="474"/>
      <c r="K56" s="1583">
        <f>'49'!A56</f>
        <v>1997</v>
      </c>
      <c r="L56" s="1585"/>
      <c r="M56" s="1585">
        <f>'49'!E56</f>
        <v>9441</v>
      </c>
      <c r="N56" s="1585">
        <f>'49'!H56</f>
        <v>59.3</v>
      </c>
      <c r="O56" s="1586">
        <f>'49'!G56</f>
        <v>2376002</v>
      </c>
    </row>
    <row r="57" spans="1:15" ht="9.9499999999999993" customHeight="1" x14ac:dyDescent="0.25">
      <c r="A57" s="474"/>
      <c r="B57" s="474"/>
      <c r="C57" s="1571"/>
      <c r="D57" s="1571"/>
      <c r="E57" s="1571"/>
      <c r="F57" s="1571"/>
      <c r="G57" s="1579"/>
      <c r="H57" s="1579"/>
      <c r="I57" s="474"/>
      <c r="K57" s="1583">
        <f>'49'!A57</f>
        <v>1998</v>
      </c>
      <c r="L57" s="1585"/>
      <c r="M57" s="1585">
        <f>'49'!E57</f>
        <v>9389.6</v>
      </c>
      <c r="N57" s="1585">
        <f>'49'!H57</f>
        <v>57.1</v>
      </c>
      <c r="O57" s="1586">
        <f>'49'!G57</f>
        <v>2469587</v>
      </c>
    </row>
    <row r="58" spans="1:15" ht="11.1" customHeight="1" x14ac:dyDescent="0.25">
      <c r="A58" s="474"/>
      <c r="B58" s="474"/>
      <c r="C58" s="1571"/>
      <c r="D58" s="1571"/>
      <c r="E58" s="1571"/>
      <c r="F58" s="1571"/>
      <c r="G58" s="1579"/>
      <c r="H58" s="1579"/>
      <c r="I58" s="474"/>
      <c r="K58" s="1583">
        <f>'49'!A58</f>
        <v>1999</v>
      </c>
      <c r="L58" s="1585"/>
      <c r="M58" s="1585">
        <f>'49'!E58</f>
        <v>9426.9</v>
      </c>
      <c r="N58" s="1585">
        <f>'49'!H58</f>
        <v>56.1</v>
      </c>
      <c r="O58" s="1586">
        <f>'49'!G58</f>
        <v>2531808</v>
      </c>
    </row>
    <row r="59" spans="1:15" ht="9.9499999999999993" customHeight="1" x14ac:dyDescent="0.25">
      <c r="A59" s="474"/>
      <c r="B59" s="474"/>
      <c r="C59" s="1571"/>
      <c r="D59" s="1571"/>
      <c r="E59" s="1571"/>
      <c r="F59" s="1571"/>
      <c r="G59" s="1579"/>
      <c r="H59" s="1579"/>
      <c r="I59" s="474"/>
      <c r="K59" s="1583">
        <f>'49'!A59</f>
        <v>2000</v>
      </c>
      <c r="L59" s="1585"/>
      <c r="M59" s="1585">
        <f>'49'!E59</f>
        <v>9147.9</v>
      </c>
      <c r="N59" s="1585">
        <f>'49'!H59</f>
        <v>59</v>
      </c>
      <c r="O59" s="1586">
        <f>'49'!G59</f>
        <v>2601210</v>
      </c>
    </row>
    <row r="60" spans="1:15" ht="9.9499999999999993" customHeight="1" x14ac:dyDescent="0.25">
      <c r="A60" s="474"/>
      <c r="B60" s="474"/>
      <c r="C60" s="1571"/>
      <c r="D60" s="1571"/>
      <c r="E60" s="1571"/>
      <c r="F60" s="1571"/>
      <c r="G60" s="1579"/>
      <c r="H60" s="1579"/>
      <c r="I60" s="474"/>
      <c r="K60" s="1583">
        <f>'49'!A60</f>
        <v>2001</v>
      </c>
      <c r="L60" s="1585"/>
      <c r="M60" s="1585">
        <f>'49'!E60</f>
        <v>9772.6</v>
      </c>
      <c r="N60" s="1585">
        <f>'49'!H60</f>
        <v>62.4</v>
      </c>
      <c r="O60" s="1586">
        <f>'49'!G60</f>
        <v>2654204</v>
      </c>
    </row>
    <row r="61" spans="1:15" ht="9.9499999999999993" customHeight="1" x14ac:dyDescent="0.25">
      <c r="A61" s="474"/>
      <c r="B61" s="474"/>
      <c r="C61" s="1571"/>
      <c r="D61" s="1571"/>
      <c r="E61" s="1571"/>
      <c r="F61" s="1571"/>
      <c r="G61" s="1579"/>
      <c r="H61" s="1579"/>
      <c r="I61" s="474"/>
      <c r="K61" s="1583">
        <f>'49'!A61</f>
        <v>2002</v>
      </c>
      <c r="L61" s="1585"/>
      <c r="M61" s="1585">
        <f>'49'!E61</f>
        <v>9542.1</v>
      </c>
      <c r="N61" s="1585">
        <f>'49'!H61</f>
        <v>62.3</v>
      </c>
      <c r="O61" s="1586">
        <f>'49'!G61</f>
        <v>2692523</v>
      </c>
    </row>
    <row r="62" spans="1:15" ht="9.9499999999999993" customHeight="1" x14ac:dyDescent="0.25">
      <c r="A62" s="474"/>
      <c r="B62" s="474"/>
      <c r="C62" s="1571"/>
      <c r="D62" s="1571"/>
      <c r="E62" s="1571"/>
      <c r="F62" s="1571"/>
      <c r="G62" s="1579"/>
      <c r="H62" s="1579"/>
      <c r="I62" s="474"/>
      <c r="K62" s="1583">
        <f>'49'!A62</f>
        <v>2003</v>
      </c>
      <c r="L62" s="1585"/>
      <c r="M62" s="1585">
        <f>'49'!E62</f>
        <v>9739.2999999999993</v>
      </c>
      <c r="N62" s="1585">
        <f>'49'!H62</f>
        <v>63.4</v>
      </c>
      <c r="O62" s="1586">
        <f>'49'!G62</f>
        <v>2737730</v>
      </c>
    </row>
    <row r="63" spans="1:15" ht="9.9499999999999993" customHeight="1" x14ac:dyDescent="0.25">
      <c r="A63" s="474"/>
      <c r="B63" s="474"/>
      <c r="C63" s="1571"/>
      <c r="D63" s="1571"/>
      <c r="E63" s="1571"/>
      <c r="F63" s="1571"/>
      <c r="G63" s="1579"/>
      <c r="H63" s="1579"/>
      <c r="I63" s="474"/>
      <c r="K63" s="1583">
        <f>'49'!A63</f>
        <v>2004</v>
      </c>
      <c r="L63" s="1585"/>
      <c r="M63" s="1585">
        <f>'49'!E63</f>
        <v>9692.2999999999993</v>
      </c>
      <c r="N63" s="1585">
        <f>'49'!H63</f>
        <v>61.7</v>
      </c>
      <c r="O63" s="1586">
        <f>'49'!G63</f>
        <v>2771690</v>
      </c>
    </row>
    <row r="64" spans="1:15" ht="9.9499999999999993" customHeight="1" x14ac:dyDescent="0.25">
      <c r="A64" s="474"/>
      <c r="B64" s="474"/>
      <c r="C64" s="1571"/>
      <c r="D64" s="1571"/>
      <c r="E64" s="1571"/>
      <c r="F64" s="1571"/>
      <c r="G64" s="1579"/>
      <c r="H64" s="1579"/>
      <c r="I64" s="474"/>
      <c r="K64" s="1583">
        <f>'49'!A64</f>
        <v>2005</v>
      </c>
      <c r="L64" s="1585"/>
      <c r="M64" s="1585">
        <f>'49'!E64</f>
        <v>9562.7999999999993</v>
      </c>
      <c r="N64" s="1585">
        <f>'49'!H64</f>
        <v>56.9</v>
      </c>
      <c r="O64" s="1586">
        <f>'49'!G64</f>
        <v>2805705</v>
      </c>
    </row>
    <row r="65" spans="1:15" ht="9.9499999999999993" customHeight="1" x14ac:dyDescent="0.25">
      <c r="A65" s="474"/>
      <c r="B65" s="474"/>
      <c r="C65" s="1571"/>
      <c r="D65" s="1571"/>
      <c r="E65" s="1571"/>
      <c r="F65" s="1571"/>
      <c r="G65" s="1579"/>
      <c r="H65" s="1579"/>
      <c r="I65" s="474"/>
      <c r="K65" s="1583">
        <f>'49'!A65</f>
        <v>2006</v>
      </c>
      <c r="L65" s="1585"/>
      <c r="M65" s="1585">
        <f>'49'!E65</f>
        <v>9269.4</v>
      </c>
      <c r="N65" s="1585">
        <f>'49'!H65</f>
        <v>67.599999999999994</v>
      </c>
      <c r="O65" s="1586">
        <f>'49'!G65</f>
        <v>2823102</v>
      </c>
    </row>
    <row r="66" spans="1:15" ht="9.9499999999999993" customHeight="1" x14ac:dyDescent="0.25">
      <c r="A66" s="474"/>
      <c r="B66" s="474"/>
      <c r="C66" s="1571"/>
      <c r="D66" s="1571"/>
      <c r="E66" s="1571"/>
      <c r="F66" s="1571"/>
      <c r="G66" s="1579"/>
      <c r="H66" s="1579"/>
      <c r="I66" s="474"/>
      <c r="K66" s="1583">
        <f>'49'!A66</f>
        <v>2007</v>
      </c>
      <c r="L66" s="1585"/>
      <c r="M66" s="1585">
        <f>'49'!E66</f>
        <v>8652.6</v>
      </c>
      <c r="N66" s="1585">
        <f>'49'!H66</f>
        <v>49.9</v>
      </c>
      <c r="O66" s="1586">
        <f>'49'!G66</f>
        <v>2845429</v>
      </c>
    </row>
    <row r="67" spans="1:15" ht="11.1" customHeight="1" x14ac:dyDescent="0.25">
      <c r="A67" s="474"/>
      <c r="B67" s="474"/>
      <c r="C67" s="1571"/>
      <c r="D67" s="1571"/>
      <c r="E67" s="1571"/>
      <c r="F67" s="1571"/>
      <c r="G67" s="1579"/>
      <c r="H67" s="1579"/>
      <c r="I67" s="474"/>
      <c r="K67" s="1583">
        <f>'49'!A67</f>
        <v>2008</v>
      </c>
      <c r="L67" s="1585"/>
      <c r="M67" s="1585">
        <f>'49'!E67</f>
        <v>8685.2000000000007</v>
      </c>
      <c r="N67" s="1585">
        <f>'49'!H67</f>
        <v>50.8</v>
      </c>
      <c r="O67" s="1586">
        <f>'49'!G67</f>
        <v>2864576</v>
      </c>
    </row>
    <row r="68" spans="1:15" ht="9.9499999999999993" customHeight="1" x14ac:dyDescent="0.25">
      <c r="A68" s="474"/>
      <c r="B68" s="474"/>
      <c r="C68" s="1571"/>
      <c r="D68" s="1571"/>
      <c r="E68" s="1571"/>
      <c r="F68" s="1571"/>
      <c r="G68" s="1579"/>
      <c r="H68" s="1579"/>
      <c r="I68" s="474"/>
      <c r="K68" s="1583">
        <f>'49'!A68</f>
        <v>2009</v>
      </c>
      <c r="L68" s="1585"/>
      <c r="M68" s="1585">
        <f>'49'!E68</f>
        <v>8161.3</v>
      </c>
      <c r="N68" s="1585">
        <f>'49'!H68</f>
        <v>57.2</v>
      </c>
      <c r="O68" s="1586">
        <f>'49'!G68</f>
        <v>2871547</v>
      </c>
    </row>
    <row r="69" spans="1:15" ht="9.9499999999999993" customHeight="1" x14ac:dyDescent="0.25">
      <c r="A69" s="474"/>
      <c r="B69" s="474"/>
      <c r="C69" s="1571"/>
      <c r="D69" s="1571"/>
      <c r="E69" s="1571"/>
      <c r="F69" s="1571"/>
      <c r="G69" s="1579"/>
      <c r="H69" s="1579"/>
      <c r="I69" s="474"/>
      <c r="K69" s="1583">
        <f>'49'!A69</f>
        <v>2010</v>
      </c>
      <c r="L69" s="1585"/>
      <c r="M69" s="1585">
        <f>'49'!E69</f>
        <v>8979.2000000000007</v>
      </c>
      <c r="N69" s="1585">
        <f>'49'!H69</f>
        <v>57.3</v>
      </c>
      <c r="O69" s="1586">
        <f>'49'!G69</f>
        <v>2870634</v>
      </c>
    </row>
    <row r="70" spans="1:15" ht="9.9499999999999993" customHeight="1" x14ac:dyDescent="0.25">
      <c r="A70" s="474"/>
      <c r="B70" s="474"/>
      <c r="C70" s="1571"/>
      <c r="D70" s="1571"/>
      <c r="E70" s="1571"/>
      <c r="F70" s="1571"/>
      <c r="G70" s="1579"/>
      <c r="H70" s="1579"/>
      <c r="I70" s="474"/>
      <c r="K70" s="1583">
        <f>'49'!A70</f>
        <v>2011</v>
      </c>
      <c r="L70" s="1585"/>
      <c r="M70" s="1585">
        <f>'49'!E70</f>
        <v>8085.8</v>
      </c>
      <c r="N70" s="1585">
        <f>'49'!H70</f>
        <v>52.8</v>
      </c>
      <c r="O70" s="1586">
        <f>'49'!G70</f>
        <v>2869023</v>
      </c>
    </row>
    <row r="71" spans="1:15" ht="9.9499999999999993" customHeight="1" x14ac:dyDescent="0.25">
      <c r="A71" s="474"/>
      <c r="B71" s="474"/>
      <c r="C71" s="1571"/>
      <c r="D71" s="1571"/>
      <c r="E71" s="1571"/>
      <c r="F71" s="1571"/>
      <c r="G71" s="1579"/>
      <c r="H71" s="1579"/>
      <c r="I71" s="474"/>
      <c r="K71" s="1583">
        <f>'49'!A71</f>
        <v>2012</v>
      </c>
      <c r="L71" s="1585"/>
      <c r="M71" s="1585">
        <f>'49'!E71</f>
        <v>8158.2250050503235</v>
      </c>
      <c r="N71" s="1585">
        <f>'49'!H71</f>
        <v>61.6</v>
      </c>
      <c r="O71" s="1586">
        <f>'49'!G71</f>
        <v>2868083.1</v>
      </c>
    </row>
    <row r="72" spans="1:15" ht="9.9499999999999993" customHeight="1" x14ac:dyDescent="0.25">
      <c r="A72" s="474"/>
      <c r="B72" s="474"/>
      <c r="C72" s="1571"/>
      <c r="D72" s="1571"/>
      <c r="E72" s="1571"/>
      <c r="F72" s="1571"/>
      <c r="G72" s="1579"/>
      <c r="H72" s="1579"/>
      <c r="I72" s="474"/>
      <c r="K72" s="1583">
        <f>'49'!A72</f>
        <v>2013</v>
      </c>
      <c r="L72" s="1585"/>
      <c r="M72" s="1585">
        <f>'49'!E72</f>
        <v>8277.0944147694499</v>
      </c>
      <c r="N72" s="1585">
        <f>'49'!H72</f>
        <v>47.333075975303558</v>
      </c>
      <c r="O72" s="1586">
        <f>'49'!G72</f>
        <v>2860344.9</v>
      </c>
    </row>
    <row r="73" spans="1:15" ht="9.9499999999999993" customHeight="1" x14ac:dyDescent="0.25">
      <c r="A73" s="474"/>
      <c r="B73" s="474"/>
      <c r="C73" s="1571"/>
      <c r="D73" s="1571"/>
      <c r="E73" s="1571"/>
      <c r="F73" s="1571"/>
      <c r="G73" s="1579"/>
      <c r="H73" s="1579"/>
      <c r="I73" s="474"/>
      <c r="K73" s="1583">
        <f>'49'!A73</f>
        <v>2014</v>
      </c>
      <c r="L73" s="1585"/>
      <c r="M73" s="1585">
        <f>'49'!E73</f>
        <v>7280.4197495994158</v>
      </c>
      <c r="N73" s="1585">
        <f>'49'!H73</f>
        <v>44.959295144984566</v>
      </c>
      <c r="O73" s="1586">
        <f>'49'!G73</f>
        <v>2849162</v>
      </c>
    </row>
    <row r="74" spans="1:15" ht="9.9499999999999993" customHeight="1" x14ac:dyDescent="0.25">
      <c r="A74" s="474"/>
      <c r="B74" s="474"/>
      <c r="C74" s="1571"/>
      <c r="D74" s="1571"/>
      <c r="E74" s="1571"/>
      <c r="F74" s="1571"/>
      <c r="G74" s="1579"/>
      <c r="H74" s="1579"/>
      <c r="I74" s="474"/>
      <c r="K74" s="1583">
        <f>'49'!A74</f>
        <v>2015</v>
      </c>
      <c r="L74" s="1585"/>
      <c r="M74" s="1585">
        <f>'49'!E74</f>
        <v>7607.5646329449373</v>
      </c>
      <c r="N74" s="1585">
        <f>'49'!H74</f>
        <v>42.621557004484409</v>
      </c>
      <c r="O74" s="1586">
        <f>'49'!G74</f>
        <v>2844334</v>
      </c>
    </row>
    <row r="75" spans="1:15" ht="9.9499999999999993" customHeight="1" x14ac:dyDescent="0.25">
      <c r="A75" s="474"/>
      <c r="B75" s="474"/>
      <c r="C75" s="1571"/>
      <c r="D75" s="1571"/>
      <c r="E75" s="1571"/>
      <c r="F75" s="1571"/>
      <c r="G75" s="1579"/>
      <c r="H75" s="1579"/>
      <c r="I75" s="474"/>
      <c r="K75" s="1583">
        <f>'49'!A75</f>
        <v>2016</v>
      </c>
      <c r="L75" s="1585"/>
      <c r="M75" s="1585">
        <f>'49'!E75</f>
        <v>8255.1342335338559</v>
      </c>
      <c r="N75" s="1585">
        <f>'49'!H75</f>
        <v>49.288893022251862</v>
      </c>
      <c r="O75" s="1586">
        <f>'49'!G75</f>
        <v>2840473</v>
      </c>
    </row>
    <row r="76" spans="1:15" ht="9.9499999999999993" customHeight="1" x14ac:dyDescent="0.25">
      <c r="B76" s="474"/>
      <c r="C76" s="1571"/>
      <c r="D76" s="1571"/>
      <c r="E76" s="1571"/>
      <c r="F76" s="1571"/>
      <c r="G76" s="1579"/>
      <c r="H76" s="1579"/>
      <c r="I76" s="474"/>
      <c r="K76" s="1583">
        <f>'49'!A76</f>
        <v>2017</v>
      </c>
      <c r="L76" s="1585"/>
      <c r="M76" s="1585">
        <f>'49'!E76</f>
        <v>8527.4827534189189</v>
      </c>
      <c r="N76" s="1585">
        <f>'49'!H76</f>
        <v>54.886108595098101</v>
      </c>
      <c r="O76" s="1586">
        <f>'49'!G76</f>
        <v>2844257</v>
      </c>
    </row>
    <row r="77" spans="1:15" ht="9.9499999999999993" customHeight="1" x14ac:dyDescent="0.25">
      <c r="A77" s="474"/>
      <c r="B77" s="474"/>
      <c r="C77" s="474"/>
      <c r="D77" s="474"/>
      <c r="E77" s="474"/>
      <c r="F77" s="474"/>
      <c r="G77" s="474"/>
      <c r="H77" s="474"/>
      <c r="I77" s="474"/>
    </row>
  </sheetData>
  <mergeCells count="8">
    <mergeCell ref="A2:G2"/>
    <mergeCell ref="H2:I2"/>
    <mergeCell ref="A52:I52"/>
    <mergeCell ref="A53:I53"/>
    <mergeCell ref="A6:I6"/>
    <mergeCell ref="A7:I7"/>
    <mergeCell ref="A29:I29"/>
    <mergeCell ref="A30:I30"/>
  </mergeCells>
  <pageMargins left="0.70866141732283472" right="0.70866141732283472" top="0.55118110236220474" bottom="0.35433070866141736" header="0.31496062992125984" footer="0.31496062992125984"/>
  <pageSetup paperSize="9" orientation="portrait" r:id="rId1"/>
  <headerFooter>
    <oddFooter>&amp;C50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0"/>
  <sheetViews>
    <sheetView view="pageBreakPreview" zoomScaleNormal="100" zoomScaleSheetLayoutView="100" workbookViewId="0"/>
  </sheetViews>
  <sheetFormatPr defaultRowHeight="12.75" x14ac:dyDescent="0.2"/>
  <cols>
    <col min="1" max="1" width="7.7109375" style="274" customWidth="1"/>
    <col min="2" max="31" width="4.28515625" style="274" customWidth="1"/>
    <col min="32" max="32" width="1.7109375" style="274" customWidth="1"/>
    <col min="33" max="16384" width="9.140625" style="274"/>
  </cols>
  <sheetData>
    <row r="2" spans="1:32" ht="16.5" thickBot="1" x14ac:dyDescent="0.25">
      <c r="A2" s="1911" t="s">
        <v>687</v>
      </c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1911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  <c r="AC2" s="1598"/>
      <c r="AD2" s="2160" t="s">
        <v>686</v>
      </c>
      <c r="AE2" s="2160"/>
      <c r="AF2" s="2160"/>
    </row>
    <row r="3" spans="1:32" ht="6.75" customHeight="1" x14ac:dyDescent="0.2">
      <c r="B3" s="2357"/>
      <c r="C3" s="2357"/>
      <c r="D3" s="2357"/>
      <c r="E3" s="2357"/>
      <c r="F3" s="2357"/>
      <c r="G3" s="2357"/>
      <c r="H3" s="2357"/>
      <c r="I3" s="2357"/>
      <c r="J3" s="2357"/>
      <c r="K3" s="2357"/>
      <c r="L3" s="2357"/>
      <c r="M3" s="2357"/>
      <c r="N3" s="2357"/>
      <c r="O3" s="2357"/>
      <c r="P3" s="2357"/>
      <c r="Q3" s="2357"/>
      <c r="R3" s="2357"/>
      <c r="S3" s="2357"/>
      <c r="T3" s="2357"/>
      <c r="U3" s="2357"/>
      <c r="V3" s="2357"/>
      <c r="W3" s="2357"/>
      <c r="X3" s="2357"/>
      <c r="Y3" s="2357"/>
      <c r="Z3" s="2357"/>
      <c r="AA3" s="2357"/>
      <c r="AB3" s="2357"/>
      <c r="AC3" s="2357"/>
      <c r="AD3" s="2357"/>
      <c r="AE3" s="2357"/>
    </row>
    <row r="4" spans="1:32" s="522" customFormat="1" ht="37.5" customHeight="1" x14ac:dyDescent="0.2">
      <c r="A4" s="77"/>
      <c r="B4" s="2368" t="s">
        <v>689</v>
      </c>
      <c r="C4" s="2167"/>
      <c r="D4" s="2167"/>
      <c r="E4" s="2167"/>
      <c r="F4" s="2167"/>
      <c r="G4" s="2167"/>
      <c r="H4" s="2167"/>
      <c r="I4" s="2167"/>
      <c r="J4" s="2167"/>
      <c r="K4" s="2167"/>
      <c r="L4" s="2167"/>
      <c r="M4" s="2167"/>
      <c r="N4" s="2167"/>
      <c r="O4" s="2167"/>
      <c r="P4" s="2167"/>
      <c r="Q4" s="2167"/>
      <c r="R4" s="2167"/>
      <c r="S4" s="2167"/>
      <c r="T4" s="2167"/>
      <c r="U4" s="2167"/>
      <c r="V4" s="2167"/>
      <c r="W4" s="2167"/>
      <c r="X4" s="2167"/>
      <c r="Y4" s="2167"/>
      <c r="Z4" s="2167"/>
      <c r="AA4" s="2167"/>
      <c r="AB4" s="2167"/>
      <c r="AC4" s="2167"/>
      <c r="AD4" s="2167"/>
      <c r="AE4" s="2369"/>
    </row>
    <row r="5" spans="1:32" s="522" customFormat="1" ht="12" customHeight="1" x14ac:dyDescent="0.25">
      <c r="A5" s="1588" t="s">
        <v>77</v>
      </c>
      <c r="B5" s="1592">
        <v>1988</v>
      </c>
      <c r="C5" s="1593">
        <v>1989</v>
      </c>
      <c r="D5" s="1593">
        <v>1990</v>
      </c>
      <c r="E5" s="1593">
        <v>1991</v>
      </c>
      <c r="F5" s="1597">
        <v>1992</v>
      </c>
      <c r="G5" s="1593">
        <v>1993</v>
      </c>
      <c r="H5" s="1593">
        <v>1994</v>
      </c>
      <c r="I5" s="1593">
        <v>1995</v>
      </c>
      <c r="J5" s="1593">
        <v>1996</v>
      </c>
      <c r="K5" s="1597">
        <v>1997</v>
      </c>
      <c r="L5" s="1593">
        <v>1998</v>
      </c>
      <c r="M5" s="1593">
        <v>1999</v>
      </c>
      <c r="N5" s="1593">
        <v>2000</v>
      </c>
      <c r="O5" s="1593">
        <v>2001</v>
      </c>
      <c r="P5" s="1597">
        <v>2002</v>
      </c>
      <c r="Q5" s="1593">
        <v>2003</v>
      </c>
      <c r="R5" s="1593">
        <v>2004</v>
      </c>
      <c r="S5" s="1593">
        <v>2005</v>
      </c>
      <c r="T5" s="1593">
        <v>2006</v>
      </c>
      <c r="U5" s="1597">
        <v>2007</v>
      </c>
      <c r="V5" s="1593">
        <v>2008</v>
      </c>
      <c r="W5" s="1593">
        <v>2009</v>
      </c>
      <c r="X5" s="1593">
        <v>2010</v>
      </c>
      <c r="Y5" s="1593">
        <v>2011</v>
      </c>
      <c r="Z5" s="1597">
        <v>2012</v>
      </c>
      <c r="AA5" s="1593">
        <v>2013</v>
      </c>
      <c r="AB5" s="1593">
        <v>2014</v>
      </c>
      <c r="AC5" s="1593">
        <v>2015</v>
      </c>
      <c r="AD5" s="1593">
        <v>2016</v>
      </c>
      <c r="AE5" s="1597">
        <v>2017</v>
      </c>
      <c r="AF5" s="1594"/>
    </row>
    <row r="6" spans="1:32" s="522" customFormat="1" ht="12" customHeight="1" x14ac:dyDescent="0.25">
      <c r="A6" s="1587" t="s">
        <v>26</v>
      </c>
      <c r="B6" s="1596">
        <v>1.6</v>
      </c>
      <c r="C6" s="1595">
        <v>0</v>
      </c>
      <c r="D6" s="1595">
        <v>0</v>
      </c>
      <c r="E6" s="1595">
        <v>-0.1</v>
      </c>
      <c r="F6" s="1600">
        <v>0.1</v>
      </c>
      <c r="G6" s="1595">
        <v>0.1</v>
      </c>
      <c r="H6" s="1595">
        <v>2.1</v>
      </c>
      <c r="I6" s="1595">
        <v>-1.6</v>
      </c>
      <c r="J6" s="1595">
        <v>-4.5</v>
      </c>
      <c r="K6" s="1600">
        <v>-4.5</v>
      </c>
      <c r="L6" s="1595">
        <v>0.4</v>
      </c>
      <c r="M6" s="1595">
        <v>-0.2</v>
      </c>
      <c r="N6" s="1595">
        <v>-2.1</v>
      </c>
      <c r="O6" s="1595">
        <v>-1.3</v>
      </c>
      <c r="P6" s="1600">
        <v>-1.1000000000000001</v>
      </c>
      <c r="Q6" s="1595">
        <v>-2.2000000000000002</v>
      </c>
      <c r="R6" s="1595">
        <v>-3.7064516129032259</v>
      </c>
      <c r="S6" s="1599">
        <v>0</v>
      </c>
      <c r="T6" s="1599">
        <v>-6</v>
      </c>
      <c r="U6" s="1600">
        <v>3.56</v>
      </c>
      <c r="V6" s="1599">
        <v>1.73</v>
      </c>
      <c r="W6" s="1599">
        <v>-3.7</v>
      </c>
      <c r="X6" s="1599">
        <v>-4.7387096774193553</v>
      </c>
      <c r="Y6" s="1599">
        <v>-0.92580645161290309</v>
      </c>
      <c r="Z6" s="1600">
        <v>0.10645161290322548</v>
      </c>
      <c r="AA6" s="1599">
        <v>-1.6225806451612901</v>
      </c>
      <c r="AB6" s="1599">
        <v>0.73225806451612896</v>
      </c>
      <c r="AC6" s="1599">
        <v>1.2161290322580647</v>
      </c>
      <c r="AD6" s="1599">
        <v>-1.1806451612903228</v>
      </c>
      <c r="AE6" s="1600">
        <v>-5.5709677419354851</v>
      </c>
    </row>
    <row r="7" spans="1:32" s="522" customFormat="1" ht="12" customHeight="1" x14ac:dyDescent="0.25">
      <c r="A7" s="1587" t="s">
        <v>27</v>
      </c>
      <c r="B7" s="1596">
        <v>1.2</v>
      </c>
      <c r="C7" s="1595">
        <v>2.7</v>
      </c>
      <c r="D7" s="1595">
        <v>3.8</v>
      </c>
      <c r="E7" s="1595">
        <v>-4.3</v>
      </c>
      <c r="F7" s="1600">
        <v>1.7</v>
      </c>
      <c r="G7" s="1595">
        <v>-2.8</v>
      </c>
      <c r="H7" s="1595">
        <v>-0.8</v>
      </c>
      <c r="I7" s="1595">
        <v>3.5</v>
      </c>
      <c r="J7" s="1595">
        <v>-4.5</v>
      </c>
      <c r="K7" s="1600">
        <v>1.7</v>
      </c>
      <c r="L7" s="1595">
        <v>2.9</v>
      </c>
      <c r="M7" s="1595">
        <v>-1.3</v>
      </c>
      <c r="N7" s="1595">
        <v>2.4</v>
      </c>
      <c r="O7" s="1595">
        <v>0.5</v>
      </c>
      <c r="P7" s="1608">
        <v>3.7</v>
      </c>
      <c r="Q7" s="1595">
        <v>-4.0999999999999996</v>
      </c>
      <c r="R7" s="105">
        <v>0.8</v>
      </c>
      <c r="S7" s="1599">
        <v>-3.3</v>
      </c>
      <c r="T7" s="1599">
        <v>-2.7</v>
      </c>
      <c r="U7" s="1600">
        <v>3.2</v>
      </c>
      <c r="V7" s="1599">
        <v>2.61</v>
      </c>
      <c r="W7" s="1599">
        <v>-0.6</v>
      </c>
      <c r="X7" s="1599">
        <v>-1.4285714285714284</v>
      </c>
      <c r="Y7" s="1599">
        <v>-1.6928571428571426</v>
      </c>
      <c r="Z7" s="1600">
        <v>-4.9448275862068956</v>
      </c>
      <c r="AA7" s="1599">
        <v>-0.96071428571428574</v>
      </c>
      <c r="AB7" s="1599">
        <v>2.2928571428571431</v>
      </c>
      <c r="AC7" s="1599">
        <v>0.22142857142857128</v>
      </c>
      <c r="AD7" s="1599">
        <v>3.5607142857142859</v>
      </c>
      <c r="AE7" s="1600">
        <v>1.1749999999999996</v>
      </c>
    </row>
    <row r="8" spans="1:32" s="522" customFormat="1" ht="12" customHeight="1" x14ac:dyDescent="0.25">
      <c r="A8" s="1587" t="s">
        <v>28</v>
      </c>
      <c r="B8" s="1603">
        <v>1.6</v>
      </c>
      <c r="C8" s="1604">
        <v>6</v>
      </c>
      <c r="D8" s="1604">
        <v>6.6</v>
      </c>
      <c r="E8" s="1604">
        <v>5.3</v>
      </c>
      <c r="F8" s="1607">
        <v>3.7</v>
      </c>
      <c r="G8" s="1604">
        <v>2.1</v>
      </c>
      <c r="H8" s="1604">
        <v>5.9</v>
      </c>
      <c r="I8" s="1604">
        <v>2.5</v>
      </c>
      <c r="J8" s="1604">
        <v>-0.6</v>
      </c>
      <c r="K8" s="1607">
        <v>3.9</v>
      </c>
      <c r="L8" s="1604">
        <v>3</v>
      </c>
      <c r="M8" s="1604">
        <v>4.7</v>
      </c>
      <c r="N8" s="1604">
        <v>3.9</v>
      </c>
      <c r="O8" s="1604">
        <v>3.8</v>
      </c>
      <c r="P8" s="1612">
        <v>4.5</v>
      </c>
      <c r="Q8" s="1604">
        <v>3.7</v>
      </c>
      <c r="R8" s="1604">
        <v>2.8</v>
      </c>
      <c r="S8" s="1604">
        <v>1.2</v>
      </c>
      <c r="T8" s="1604">
        <v>0.4</v>
      </c>
      <c r="U8" s="1607">
        <v>5.5</v>
      </c>
      <c r="V8" s="1604">
        <v>3.41</v>
      </c>
      <c r="W8" s="1604">
        <v>3.6</v>
      </c>
      <c r="X8" s="1604">
        <v>3.148387096774194</v>
      </c>
      <c r="Y8" s="1604">
        <v>4.1387096774193548</v>
      </c>
      <c r="Z8" s="1607">
        <v>5.3806451612903237</v>
      </c>
      <c r="AA8" s="1604">
        <v>-0.14838709677419354</v>
      </c>
      <c r="AB8" s="1604">
        <v>6.4774193548387089</v>
      </c>
      <c r="AC8" s="1604">
        <v>4.3258064516129036</v>
      </c>
      <c r="AD8" s="1604">
        <v>3.7806451612903227</v>
      </c>
      <c r="AE8" s="1607">
        <v>6.1225806451612916</v>
      </c>
    </row>
    <row r="9" spans="1:32" s="522" customFormat="1" ht="12" customHeight="1" x14ac:dyDescent="0.25">
      <c r="A9" s="1587" t="s">
        <v>29</v>
      </c>
      <c r="B9" s="1596">
        <v>8.1</v>
      </c>
      <c r="C9" s="1595">
        <v>8.6</v>
      </c>
      <c r="D9" s="1595">
        <v>7.1</v>
      </c>
      <c r="E9" s="1595">
        <v>6.9</v>
      </c>
      <c r="F9" s="1600">
        <v>7.9</v>
      </c>
      <c r="G9" s="1595">
        <v>9.5</v>
      </c>
      <c r="H9" s="1595">
        <v>8.1</v>
      </c>
      <c r="I9" s="1595">
        <v>8.5</v>
      </c>
      <c r="J9" s="1595">
        <v>7.9</v>
      </c>
      <c r="K9" s="1600">
        <v>5.2</v>
      </c>
      <c r="L9" s="1595">
        <v>9.6999999999999993</v>
      </c>
      <c r="M9" s="1595">
        <v>9</v>
      </c>
      <c r="N9" s="1595">
        <v>11.3</v>
      </c>
      <c r="O9" s="1595">
        <v>7.2</v>
      </c>
      <c r="P9" s="1608">
        <v>7.9</v>
      </c>
      <c r="Q9" s="1595">
        <v>7.6</v>
      </c>
      <c r="R9" s="1595">
        <v>9.1</v>
      </c>
      <c r="S9" s="1599">
        <v>9.3000000000000007</v>
      </c>
      <c r="T9" s="1599">
        <v>8.6</v>
      </c>
      <c r="U9" s="1600">
        <v>10.6</v>
      </c>
      <c r="V9" s="1599">
        <v>8.3000000000000007</v>
      </c>
      <c r="W9" s="1599">
        <v>12.3</v>
      </c>
      <c r="X9" s="1599">
        <v>8.48</v>
      </c>
      <c r="Y9" s="1599">
        <v>10.833333333333334</v>
      </c>
      <c r="Z9" s="1600">
        <v>8.8466666666666676</v>
      </c>
      <c r="AA9" s="1599">
        <v>8.5966666666666658</v>
      </c>
      <c r="AB9" s="1599">
        <v>10.023333333333333</v>
      </c>
      <c r="AC9" s="1599">
        <v>8.2200000000000006</v>
      </c>
      <c r="AD9" s="1599">
        <v>8.086666666666666</v>
      </c>
      <c r="AE9" s="1600">
        <v>7.1266666666666669</v>
      </c>
    </row>
    <row r="10" spans="1:32" s="522" customFormat="1" ht="12" customHeight="1" x14ac:dyDescent="0.25">
      <c r="A10" s="1587" t="s">
        <v>30</v>
      </c>
      <c r="B10" s="1596">
        <v>14.5</v>
      </c>
      <c r="C10" s="1595">
        <v>13.3</v>
      </c>
      <c r="D10" s="1595">
        <v>13.8</v>
      </c>
      <c r="E10" s="1595">
        <v>9.5</v>
      </c>
      <c r="F10" s="1600">
        <v>14.2</v>
      </c>
      <c r="G10" s="1595">
        <v>15.5</v>
      </c>
      <c r="H10" s="1595">
        <v>12.9</v>
      </c>
      <c r="I10" s="1595">
        <v>12.6</v>
      </c>
      <c r="J10" s="1595">
        <v>13</v>
      </c>
      <c r="K10" s="1600">
        <v>13.5</v>
      </c>
      <c r="L10" s="1595">
        <v>13.7</v>
      </c>
      <c r="M10" s="1595">
        <v>13.8</v>
      </c>
      <c r="N10" s="1595">
        <v>15.1</v>
      </c>
      <c r="O10" s="1595">
        <v>14.6</v>
      </c>
      <c r="P10" s="1608">
        <v>15.8</v>
      </c>
      <c r="Q10" s="1595">
        <v>15.4</v>
      </c>
      <c r="R10" s="1595">
        <v>11.7</v>
      </c>
      <c r="S10" s="1599">
        <v>13.3</v>
      </c>
      <c r="T10" s="1599">
        <v>13.1</v>
      </c>
      <c r="U10" s="1600">
        <v>14.8</v>
      </c>
      <c r="V10" s="1599">
        <v>13.909677419354837</v>
      </c>
      <c r="W10" s="1599">
        <v>13.6</v>
      </c>
      <c r="X10" s="1599">
        <v>11.9</v>
      </c>
      <c r="Y10" s="1599">
        <v>13.670967741935483</v>
      </c>
      <c r="Z10" s="1600">
        <v>14.854838709677423</v>
      </c>
      <c r="AA10" s="1599">
        <v>12.364516129032262</v>
      </c>
      <c r="AB10" s="1599">
        <v>12.32258064516129</v>
      </c>
      <c r="AC10" s="1599">
        <v>12.838709677419352</v>
      </c>
      <c r="AD10" s="1599">
        <v>13.622580645161289</v>
      </c>
      <c r="AE10" s="1600">
        <v>14.054838709677419</v>
      </c>
    </row>
    <row r="11" spans="1:32" s="522" customFormat="1" ht="12" customHeight="1" x14ac:dyDescent="0.25">
      <c r="A11" s="1587" t="s">
        <v>31</v>
      </c>
      <c r="B11" s="1603">
        <v>15.6</v>
      </c>
      <c r="C11" s="1604">
        <v>14.9</v>
      </c>
      <c r="D11" s="1604">
        <v>16</v>
      </c>
      <c r="E11" s="1604">
        <v>15</v>
      </c>
      <c r="F11" s="1607">
        <v>17.7</v>
      </c>
      <c r="G11" s="1604">
        <v>16</v>
      </c>
      <c r="H11" s="1604">
        <v>16.8</v>
      </c>
      <c r="I11" s="1604">
        <v>15</v>
      </c>
      <c r="J11" s="1604">
        <v>16.399999999999999</v>
      </c>
      <c r="K11" s="1607">
        <v>16.5</v>
      </c>
      <c r="L11" s="1604">
        <v>17.2</v>
      </c>
      <c r="M11" s="1604">
        <v>15.6</v>
      </c>
      <c r="N11" s="1604">
        <v>17.7</v>
      </c>
      <c r="O11" s="1604">
        <v>14.5</v>
      </c>
      <c r="P11" s="1612">
        <v>17.7</v>
      </c>
      <c r="Q11" s="1604">
        <v>19.7</v>
      </c>
      <c r="R11" s="1604">
        <v>15.7</v>
      </c>
      <c r="S11" s="1604">
        <v>16.399999999999999</v>
      </c>
      <c r="T11" s="1604">
        <v>17.3</v>
      </c>
      <c r="U11" s="1607">
        <v>18.5</v>
      </c>
      <c r="V11" s="1604">
        <v>17.753333333333334</v>
      </c>
      <c r="W11" s="1604">
        <v>15.3</v>
      </c>
      <c r="X11" s="1604">
        <v>17.043333333333333</v>
      </c>
      <c r="Y11" s="1604">
        <v>17.380000000000003</v>
      </c>
      <c r="Z11" s="1607">
        <v>17.366666666666671</v>
      </c>
      <c r="AA11" s="1604">
        <v>16.156666666666663</v>
      </c>
      <c r="AB11" s="1604">
        <v>16.576666666666668</v>
      </c>
      <c r="AC11" s="1604">
        <v>16.746666666666666</v>
      </c>
      <c r="AD11" s="1604">
        <v>17.560000000000002</v>
      </c>
      <c r="AE11" s="1607">
        <v>18.436666666666667</v>
      </c>
    </row>
    <row r="12" spans="1:32" s="522" customFormat="1" ht="12" customHeight="1" x14ac:dyDescent="0.25">
      <c r="A12" s="1587" t="s">
        <v>32</v>
      </c>
      <c r="B12" s="1596">
        <v>18.100000000000001</v>
      </c>
      <c r="C12" s="1595">
        <v>17.899999999999999</v>
      </c>
      <c r="D12" s="1595">
        <v>17.2</v>
      </c>
      <c r="E12" s="1595">
        <v>19.3</v>
      </c>
      <c r="F12" s="1600">
        <v>19.399999999999999</v>
      </c>
      <c r="G12" s="1595">
        <v>16.7</v>
      </c>
      <c r="H12" s="1595">
        <v>21.5</v>
      </c>
      <c r="I12" s="1595">
        <v>20.5</v>
      </c>
      <c r="J12" s="1595">
        <v>16</v>
      </c>
      <c r="K12" s="1600">
        <v>16.899999999999999</v>
      </c>
      <c r="L12" s="1595">
        <v>17.5</v>
      </c>
      <c r="M12" s="1595">
        <v>19</v>
      </c>
      <c r="N12" s="1595">
        <v>15.9</v>
      </c>
      <c r="O12" s="1595">
        <v>18.3</v>
      </c>
      <c r="P12" s="1608">
        <v>19</v>
      </c>
      <c r="Q12" s="1595">
        <v>18.7</v>
      </c>
      <c r="R12" s="1595">
        <v>17.5</v>
      </c>
      <c r="S12" s="1599">
        <v>18.3</v>
      </c>
      <c r="T12" s="1599">
        <v>21.7</v>
      </c>
      <c r="U12" s="1600">
        <v>18.7</v>
      </c>
      <c r="V12" s="1599">
        <v>18.399999999999999</v>
      </c>
      <c r="W12" s="1599">
        <v>18.5</v>
      </c>
      <c r="X12" s="1599">
        <v>20.364516129032253</v>
      </c>
      <c r="Y12" s="1599">
        <v>16.819354838709682</v>
      </c>
      <c r="Z12" s="1600">
        <v>18.758064516129028</v>
      </c>
      <c r="AA12" s="1599">
        <v>19.829032258064515</v>
      </c>
      <c r="AB12" s="1599">
        <v>19.583870967741941</v>
      </c>
      <c r="AC12" s="1599">
        <v>20.916129032258063</v>
      </c>
      <c r="AD12" s="1599">
        <v>18.864516129032257</v>
      </c>
      <c r="AE12" s="1600">
        <v>18.767741935483873</v>
      </c>
    </row>
    <row r="13" spans="1:32" ht="12" customHeight="1" x14ac:dyDescent="0.25">
      <c r="A13" s="1587" t="s">
        <v>33</v>
      </c>
      <c r="B13" s="1596">
        <v>17.399999999999999</v>
      </c>
      <c r="C13" s="1595">
        <v>17.3</v>
      </c>
      <c r="D13" s="1595">
        <v>18.5</v>
      </c>
      <c r="E13" s="1595">
        <v>17.600000000000001</v>
      </c>
      <c r="F13" s="1600">
        <v>21.5</v>
      </c>
      <c r="G13" s="1595">
        <v>17.2</v>
      </c>
      <c r="H13" s="1595">
        <v>18.600000000000001</v>
      </c>
      <c r="I13" s="1595">
        <v>17.7</v>
      </c>
      <c r="J13" s="1595">
        <v>16.899999999999999</v>
      </c>
      <c r="K13" s="1600">
        <v>18.600000000000001</v>
      </c>
      <c r="L13" s="1595">
        <v>17.5</v>
      </c>
      <c r="M13" s="1595">
        <v>17.100000000000001</v>
      </c>
      <c r="N13" s="1595">
        <v>18.8</v>
      </c>
      <c r="O13" s="1595">
        <v>18.600000000000001</v>
      </c>
      <c r="P13" s="1608">
        <v>18.899999999999999</v>
      </c>
      <c r="Q13" s="1595">
        <v>20.5</v>
      </c>
      <c r="R13" s="763">
        <v>18.5</v>
      </c>
      <c r="S13" s="1599">
        <v>16.2</v>
      </c>
      <c r="T13" s="1601">
        <v>15.5</v>
      </c>
      <c r="U13" s="1602">
        <v>18.100000000000001</v>
      </c>
      <c r="V13" s="1601">
        <v>17.899999999999999</v>
      </c>
      <c r="W13" s="1601">
        <v>18.8</v>
      </c>
      <c r="X13" s="1601">
        <v>17.454838709677421</v>
      </c>
      <c r="Y13" s="1601">
        <v>18.348387096774196</v>
      </c>
      <c r="Z13" s="1602">
        <v>18.622580645161289</v>
      </c>
      <c r="AA13" s="1601">
        <v>18.167741935483868</v>
      </c>
      <c r="AB13" s="1601">
        <v>16.141935483870967</v>
      </c>
      <c r="AC13" s="1601">
        <v>21.78064516129032</v>
      </c>
      <c r="AD13" s="1601">
        <v>17.267741935483869</v>
      </c>
      <c r="AE13" s="1602">
        <v>19.025806451612901</v>
      </c>
    </row>
    <row r="14" spans="1:32" ht="12" customHeight="1" x14ac:dyDescent="0.25">
      <c r="A14" s="1587" t="s">
        <v>34</v>
      </c>
      <c r="B14" s="1603">
        <v>13.1</v>
      </c>
      <c r="C14" s="1604">
        <v>14.1</v>
      </c>
      <c r="D14" s="1604">
        <v>11.4</v>
      </c>
      <c r="E14" s="1604">
        <v>14.5</v>
      </c>
      <c r="F14" s="1607">
        <v>13.6</v>
      </c>
      <c r="G14" s="1604">
        <v>12.5</v>
      </c>
      <c r="H14" s="1604">
        <v>14.2</v>
      </c>
      <c r="I14" s="1604">
        <v>12.3</v>
      </c>
      <c r="J14" s="1604">
        <v>10.1</v>
      </c>
      <c r="K14" s="1607">
        <v>13.1</v>
      </c>
      <c r="L14" s="1604">
        <v>12.8</v>
      </c>
      <c r="M14" s="1604">
        <v>16.3</v>
      </c>
      <c r="N14" s="1604">
        <v>12.9</v>
      </c>
      <c r="O14" s="1604">
        <v>11.6</v>
      </c>
      <c r="P14" s="1612">
        <v>12.2</v>
      </c>
      <c r="Q14" s="1604">
        <v>13.6</v>
      </c>
      <c r="R14" s="1605">
        <v>13.2</v>
      </c>
      <c r="S14" s="1604">
        <v>14.4</v>
      </c>
      <c r="T14" s="1605">
        <v>15.8</v>
      </c>
      <c r="U14" s="1606">
        <v>11.7</v>
      </c>
      <c r="V14" s="1605">
        <v>12.41</v>
      </c>
      <c r="W14" s="1605">
        <v>15.1</v>
      </c>
      <c r="X14" s="1605">
        <v>11.713333333333333</v>
      </c>
      <c r="Y14" s="1605">
        <v>14.900000000000002</v>
      </c>
      <c r="Z14" s="1606">
        <v>13.669999999999998</v>
      </c>
      <c r="AA14" s="1605">
        <v>12.17</v>
      </c>
      <c r="AB14" s="1605">
        <v>14.26</v>
      </c>
      <c r="AC14" s="1605">
        <v>13.526666666666667</v>
      </c>
      <c r="AD14" s="1605">
        <v>16.003333333333334</v>
      </c>
      <c r="AE14" s="1606">
        <v>12.04</v>
      </c>
    </row>
    <row r="15" spans="1:32" ht="12" customHeight="1" x14ac:dyDescent="0.25">
      <c r="A15" s="1587" t="s">
        <v>35</v>
      </c>
      <c r="B15" s="1596">
        <v>8.8000000000000007</v>
      </c>
      <c r="C15" s="1595">
        <v>9.4</v>
      </c>
      <c r="D15" s="1595">
        <v>8.9</v>
      </c>
      <c r="E15" s="1595">
        <v>7.3</v>
      </c>
      <c r="F15" s="1600">
        <v>6.7</v>
      </c>
      <c r="G15" s="1595">
        <v>8.1</v>
      </c>
      <c r="H15" s="1595">
        <v>6.4</v>
      </c>
      <c r="I15" s="1595">
        <v>10.199999999999999</v>
      </c>
      <c r="J15" s="1595">
        <v>9.1</v>
      </c>
      <c r="K15" s="1600">
        <v>6.5</v>
      </c>
      <c r="L15" s="1595">
        <v>8.4</v>
      </c>
      <c r="M15" s="1595">
        <v>8.4</v>
      </c>
      <c r="N15" s="1595">
        <v>11.3</v>
      </c>
      <c r="O15" s="1595">
        <v>11.6</v>
      </c>
      <c r="P15" s="1608">
        <v>7.2</v>
      </c>
      <c r="Q15" s="1595">
        <v>5.3</v>
      </c>
      <c r="R15" s="763">
        <v>9.6</v>
      </c>
      <c r="S15" s="1599">
        <v>9.3000000000000007</v>
      </c>
      <c r="T15" s="1601">
        <v>10.4</v>
      </c>
      <c r="U15" s="1602">
        <v>7.5</v>
      </c>
      <c r="V15" s="1601">
        <v>8.6064516129032231</v>
      </c>
      <c r="W15" s="1601">
        <v>7.6</v>
      </c>
      <c r="X15" s="1601">
        <v>6.4290322580645149</v>
      </c>
      <c r="Y15" s="1601">
        <v>8.1709677419354829</v>
      </c>
      <c r="Z15" s="1602">
        <v>7.8161290322580657</v>
      </c>
      <c r="AA15" s="1601">
        <v>9.2032258064516128</v>
      </c>
      <c r="AB15" s="1601">
        <v>10.261290322580646</v>
      </c>
      <c r="AC15" s="1601">
        <v>8.1580645161290342</v>
      </c>
      <c r="AD15" s="1601">
        <v>7.6451612903225818</v>
      </c>
      <c r="AE15" s="1602">
        <v>9.7129032258064498</v>
      </c>
    </row>
    <row r="16" spans="1:32" ht="12" customHeight="1" x14ac:dyDescent="0.25">
      <c r="A16" s="1587" t="s">
        <v>36</v>
      </c>
      <c r="B16" s="1596">
        <v>0</v>
      </c>
      <c r="C16" s="1595">
        <v>1.2</v>
      </c>
      <c r="D16" s="1595">
        <v>4</v>
      </c>
      <c r="E16" s="1595">
        <v>2.9</v>
      </c>
      <c r="F16" s="1600">
        <v>3.7</v>
      </c>
      <c r="G16" s="1595">
        <v>0</v>
      </c>
      <c r="H16" s="1595">
        <v>5.3</v>
      </c>
      <c r="I16" s="1595">
        <v>0.7</v>
      </c>
      <c r="J16" s="1595">
        <v>4.7</v>
      </c>
      <c r="K16" s="1600">
        <v>3</v>
      </c>
      <c r="L16" s="1595">
        <v>0.3</v>
      </c>
      <c r="M16" s="1595">
        <v>2</v>
      </c>
      <c r="N16" s="1595">
        <v>5.8</v>
      </c>
      <c r="O16" s="1595">
        <v>1.8</v>
      </c>
      <c r="P16" s="1608">
        <v>5.0999999999999996</v>
      </c>
      <c r="Q16" s="1595">
        <v>5</v>
      </c>
      <c r="R16" s="763">
        <v>3.6</v>
      </c>
      <c r="S16" s="1599">
        <v>2.2999999999999998</v>
      </c>
      <c r="T16" s="1601">
        <v>5.9</v>
      </c>
      <c r="U16" s="1602">
        <v>1.8</v>
      </c>
      <c r="V16" s="1601">
        <v>4.9000000000000004</v>
      </c>
      <c r="W16" s="1601">
        <v>5.8</v>
      </c>
      <c r="X16" s="1601">
        <v>5.3866666666666676</v>
      </c>
      <c r="Y16" s="1601">
        <v>2.6866666666666665</v>
      </c>
      <c r="Z16" s="1602">
        <v>5.3733333333333331</v>
      </c>
      <c r="AA16" s="1601">
        <v>4.3366666666666669</v>
      </c>
      <c r="AB16" s="1601">
        <v>6.3366666666666669</v>
      </c>
      <c r="AC16" s="1601">
        <v>5.9433333333333325</v>
      </c>
      <c r="AD16" s="1601">
        <v>2.8433333333333333</v>
      </c>
      <c r="AE16" s="1602">
        <v>3.8933333333333322</v>
      </c>
    </row>
    <row r="17" spans="1:32" ht="12" customHeight="1" x14ac:dyDescent="0.25">
      <c r="A17" s="1588" t="s">
        <v>37</v>
      </c>
      <c r="B17" s="1603">
        <v>1.2</v>
      </c>
      <c r="C17" s="1604">
        <v>0.4</v>
      </c>
      <c r="D17" s="1604">
        <v>-0.8</v>
      </c>
      <c r="E17" s="1604">
        <v>-1.9</v>
      </c>
      <c r="F17" s="1607">
        <v>-1.1000000000000001</v>
      </c>
      <c r="G17" s="1604">
        <v>1.8</v>
      </c>
      <c r="H17" s="1604">
        <v>1.1000000000000001</v>
      </c>
      <c r="I17" s="1604">
        <v>-2.4</v>
      </c>
      <c r="J17" s="1604">
        <v>-4.8</v>
      </c>
      <c r="K17" s="1607">
        <v>0.9</v>
      </c>
      <c r="L17" s="1604">
        <v>-1.7</v>
      </c>
      <c r="M17" s="1604">
        <v>-0.1</v>
      </c>
      <c r="N17" s="1604">
        <v>0.9</v>
      </c>
      <c r="O17" s="1604">
        <v>-3.4</v>
      </c>
      <c r="P17" s="1607">
        <v>-2.8</v>
      </c>
      <c r="Q17" s="1605">
        <v>-0.4</v>
      </c>
      <c r="R17" s="1605">
        <v>-0.4</v>
      </c>
      <c r="S17" s="1605">
        <v>-1</v>
      </c>
      <c r="T17" s="1605">
        <v>2.5</v>
      </c>
      <c r="U17" s="1606">
        <v>-0.6</v>
      </c>
      <c r="V17" s="1605">
        <v>1.090322580645162</v>
      </c>
      <c r="W17" s="1605">
        <v>-0.7</v>
      </c>
      <c r="X17" s="1605">
        <v>-4.6322580645161295</v>
      </c>
      <c r="Y17" s="1605">
        <v>2.2193548387096778</v>
      </c>
      <c r="Z17" s="1606">
        <v>-1.2322580645161287</v>
      </c>
      <c r="AA17" s="1605">
        <v>1.4096774193548389</v>
      </c>
      <c r="AB17" s="1605">
        <v>1.9193548387096775</v>
      </c>
      <c r="AC17" s="1605">
        <v>3.5354838709677412</v>
      </c>
      <c r="AD17" s="1605">
        <v>-0.38709677419354827</v>
      </c>
      <c r="AE17" s="1606">
        <v>1.0096774193548386</v>
      </c>
      <c r="AF17" s="622"/>
    </row>
    <row r="18" spans="1:32" ht="12" customHeight="1" x14ac:dyDescent="0.25">
      <c r="A18" s="1587" t="s">
        <v>251</v>
      </c>
      <c r="B18" s="1596">
        <v>1.4666666666666668</v>
      </c>
      <c r="C18" s="1595">
        <v>2.9</v>
      </c>
      <c r="D18" s="1595">
        <v>3.4666666666666663</v>
      </c>
      <c r="E18" s="1595">
        <v>0.3000000000000001</v>
      </c>
      <c r="F18" s="1600">
        <v>1.8333333333333333</v>
      </c>
      <c r="G18" s="1595">
        <v>-0.19999999999999987</v>
      </c>
      <c r="H18" s="1595">
        <v>2.4</v>
      </c>
      <c r="I18" s="1595">
        <v>1.4666666666666668</v>
      </c>
      <c r="J18" s="1595">
        <v>-3.1999999999999997</v>
      </c>
      <c r="K18" s="1600">
        <v>0.3666666666666667</v>
      </c>
      <c r="L18" s="1595">
        <v>2.1</v>
      </c>
      <c r="M18" s="1595">
        <v>1.0666666666666667</v>
      </c>
      <c r="N18" s="1595">
        <v>1.3999999999999997</v>
      </c>
      <c r="O18" s="1595">
        <v>1</v>
      </c>
      <c r="P18" s="1600">
        <v>2.3666666666666667</v>
      </c>
      <c r="Q18" s="763">
        <v>-0.86666666666666659</v>
      </c>
      <c r="R18" s="763">
        <v>-3.5483870967741936E-2</v>
      </c>
      <c r="S18" s="1601">
        <v>-0.69999999999999984</v>
      </c>
      <c r="T18" s="1601">
        <v>-2.7666666666666662</v>
      </c>
      <c r="U18" s="1602">
        <v>4.0866666666666669</v>
      </c>
      <c r="V18" s="1601">
        <v>2.5833333333333335</v>
      </c>
      <c r="W18" s="1601">
        <v>-0.23333333333333325</v>
      </c>
      <c r="X18" s="1601">
        <v>-1.0062980030721964</v>
      </c>
      <c r="Y18" s="1601">
        <v>0.50668202764976966</v>
      </c>
      <c r="Z18" s="1602">
        <v>0.18075639599555129</v>
      </c>
      <c r="AA18" s="1601">
        <v>-0.9105606758832564</v>
      </c>
      <c r="AB18" s="1601">
        <v>3.1675115207373268</v>
      </c>
      <c r="AC18" s="1601">
        <v>1.9211213517665131</v>
      </c>
      <c r="AD18" s="1601">
        <v>2.0535714285714288</v>
      </c>
      <c r="AE18" s="1602">
        <v>0.57553763440860217</v>
      </c>
    </row>
    <row r="19" spans="1:32" ht="12" customHeight="1" x14ac:dyDescent="0.25">
      <c r="A19" s="1587" t="s">
        <v>252</v>
      </c>
      <c r="B19" s="1596">
        <v>12.733333333333334</v>
      </c>
      <c r="C19" s="1595">
        <v>12.266666666666666</v>
      </c>
      <c r="D19" s="1595">
        <v>12.299999999999999</v>
      </c>
      <c r="E19" s="1595">
        <v>10.466666666666667</v>
      </c>
      <c r="F19" s="1600">
        <v>13.266666666666666</v>
      </c>
      <c r="G19" s="1595">
        <v>13.666666666666666</v>
      </c>
      <c r="H19" s="1595">
        <v>12.6</v>
      </c>
      <c r="I19" s="1595">
        <v>12.033333333333333</v>
      </c>
      <c r="J19" s="1595">
        <v>12.433333333333332</v>
      </c>
      <c r="K19" s="1600">
        <v>11.733333333333334</v>
      </c>
      <c r="L19" s="1595">
        <v>13.533333333333331</v>
      </c>
      <c r="M19" s="1595">
        <v>12.799999999999999</v>
      </c>
      <c r="N19" s="1595">
        <v>14.699999999999998</v>
      </c>
      <c r="O19" s="1595">
        <v>12.1</v>
      </c>
      <c r="P19" s="1600">
        <v>13.800000000000002</v>
      </c>
      <c r="Q19" s="1601">
        <v>14.233333333333334</v>
      </c>
      <c r="R19" s="1601">
        <v>12.166666666666666</v>
      </c>
      <c r="S19" s="1601">
        <v>13</v>
      </c>
      <c r="T19" s="1601">
        <v>13</v>
      </c>
      <c r="U19" s="1602">
        <v>14.633333333333333</v>
      </c>
      <c r="V19" s="1601">
        <v>13.321003584229393</v>
      </c>
      <c r="W19" s="1601">
        <v>13.733333333333334</v>
      </c>
      <c r="X19" s="1601">
        <v>12.474444444444444</v>
      </c>
      <c r="Y19" s="1601">
        <v>13.961433691756275</v>
      </c>
      <c r="Z19" s="1602">
        <v>13.689390681003587</v>
      </c>
      <c r="AA19" s="1601">
        <v>12.372616487455197</v>
      </c>
      <c r="AB19" s="1601">
        <v>12.974193548387097</v>
      </c>
      <c r="AC19" s="1601">
        <v>12.601792114695337</v>
      </c>
      <c r="AD19" s="1601">
        <v>13.089749103942651</v>
      </c>
      <c r="AE19" s="1602">
        <v>13.206057347670251</v>
      </c>
    </row>
    <row r="20" spans="1:32" ht="12" customHeight="1" x14ac:dyDescent="0.25">
      <c r="A20" s="1587" t="s">
        <v>253</v>
      </c>
      <c r="B20" s="1596">
        <v>16.2</v>
      </c>
      <c r="C20" s="1595">
        <v>16.433333333333334</v>
      </c>
      <c r="D20" s="1595">
        <v>15.700000000000001</v>
      </c>
      <c r="E20" s="1595">
        <v>17.133333333333336</v>
      </c>
      <c r="F20" s="1600">
        <v>18.166666666666668</v>
      </c>
      <c r="G20" s="1595">
        <v>15.466666666666667</v>
      </c>
      <c r="H20" s="1595">
        <v>18.099999999999998</v>
      </c>
      <c r="I20" s="1595">
        <v>16.833333333333332</v>
      </c>
      <c r="J20" s="1595">
        <v>14.333333333333334</v>
      </c>
      <c r="K20" s="1600">
        <v>16.2</v>
      </c>
      <c r="L20" s="1595">
        <v>15.933333333333332</v>
      </c>
      <c r="M20" s="1595">
        <v>17.466666666666669</v>
      </c>
      <c r="N20" s="1595">
        <v>15.866666666666667</v>
      </c>
      <c r="O20" s="1595">
        <v>16.166666666666668</v>
      </c>
      <c r="P20" s="1600">
        <v>16.7</v>
      </c>
      <c r="Q20" s="1601">
        <v>17.600000000000001</v>
      </c>
      <c r="R20" s="1601">
        <v>16.400000000000002</v>
      </c>
      <c r="S20" s="1601">
        <v>16.3</v>
      </c>
      <c r="T20" s="1601">
        <v>17.666666666666668</v>
      </c>
      <c r="U20" s="1602">
        <v>16.166666666666668</v>
      </c>
      <c r="V20" s="1601">
        <v>16.236666666666665</v>
      </c>
      <c r="W20" s="1601">
        <v>17.466666666666665</v>
      </c>
      <c r="X20" s="1601">
        <v>16.510896057347669</v>
      </c>
      <c r="Y20" s="1601">
        <v>16.689247311827959</v>
      </c>
      <c r="Z20" s="1602">
        <v>17.016881720430106</v>
      </c>
      <c r="AA20" s="1601">
        <v>16.722258064516129</v>
      </c>
      <c r="AB20" s="1601">
        <v>16.66193548387097</v>
      </c>
      <c r="AC20" s="1601">
        <v>18.741146953405018</v>
      </c>
      <c r="AD20" s="1601">
        <v>17.378530465949819</v>
      </c>
      <c r="AE20" s="1602">
        <v>16.611182795698927</v>
      </c>
    </row>
    <row r="21" spans="1:32" ht="12" customHeight="1" x14ac:dyDescent="0.25">
      <c r="A21" s="1588" t="s">
        <v>254</v>
      </c>
      <c r="B21" s="1603">
        <v>3.3333333333333335</v>
      </c>
      <c r="C21" s="1604">
        <v>3.6666666666666665</v>
      </c>
      <c r="D21" s="1604">
        <v>4.0333333333333332</v>
      </c>
      <c r="E21" s="1604">
        <v>2.7666666666666662</v>
      </c>
      <c r="F21" s="1607">
        <v>3.1</v>
      </c>
      <c r="G21" s="1604">
        <v>3.3000000000000003</v>
      </c>
      <c r="H21" s="1604">
        <v>4.2666666666666666</v>
      </c>
      <c r="I21" s="1604">
        <v>2.8333333333333326</v>
      </c>
      <c r="J21" s="1604">
        <v>3</v>
      </c>
      <c r="K21" s="1607">
        <v>3.4666666666666668</v>
      </c>
      <c r="L21" s="1604">
        <v>2.3333333333333335</v>
      </c>
      <c r="M21" s="1604">
        <v>3.4333333333333336</v>
      </c>
      <c r="N21" s="1604">
        <v>6</v>
      </c>
      <c r="O21" s="1604">
        <v>3.3333333333333335</v>
      </c>
      <c r="P21" s="1607">
        <v>3.1666666666666665</v>
      </c>
      <c r="Q21" s="1605">
        <v>3.3000000000000003</v>
      </c>
      <c r="R21" s="1605">
        <v>4.2666666666666666</v>
      </c>
      <c r="S21" s="1605">
        <v>3.5333333333333337</v>
      </c>
      <c r="T21" s="1605">
        <v>6.2666666666666666</v>
      </c>
      <c r="U21" s="1606">
        <v>2.9000000000000004</v>
      </c>
      <c r="V21" s="1605">
        <v>4.865591397849462</v>
      </c>
      <c r="W21" s="1605">
        <v>4.2333333333333334</v>
      </c>
      <c r="X21" s="1605">
        <v>2.3944802867383514</v>
      </c>
      <c r="Y21" s="1605">
        <v>4.3589964157706085</v>
      </c>
      <c r="Z21" s="1606">
        <v>3.98573476702509</v>
      </c>
      <c r="AA21" s="1605">
        <v>4.983189964157706</v>
      </c>
      <c r="AB21" s="1605">
        <v>6.1724372759856623</v>
      </c>
      <c r="AC21" s="1605">
        <v>5.8789605734767028</v>
      </c>
      <c r="AD21" s="1605">
        <v>3.367132616487456</v>
      </c>
      <c r="AE21" s="1606">
        <v>4.871971326164874</v>
      </c>
      <c r="AF21" s="622"/>
    </row>
    <row r="22" spans="1:32" ht="12" customHeight="1" x14ac:dyDescent="0.25">
      <c r="A22" s="1587" t="s">
        <v>255</v>
      </c>
      <c r="B22" s="1596">
        <v>7.1000000000000005</v>
      </c>
      <c r="C22" s="1595">
        <v>7.583333333333333</v>
      </c>
      <c r="D22" s="1595">
        <v>7.8833333333333329</v>
      </c>
      <c r="E22" s="1595">
        <v>5.3833333333333329</v>
      </c>
      <c r="F22" s="1600">
        <v>7.55</v>
      </c>
      <c r="G22" s="1595">
        <v>6.7333333333333334</v>
      </c>
      <c r="H22" s="1595">
        <v>7.5</v>
      </c>
      <c r="I22" s="1595">
        <v>6.75</v>
      </c>
      <c r="J22" s="1595">
        <v>4.6166666666666663</v>
      </c>
      <c r="K22" s="1600">
        <v>6.05</v>
      </c>
      <c r="L22" s="1595">
        <v>7.8166666666666664</v>
      </c>
      <c r="M22" s="1595">
        <v>6.9333333333333336</v>
      </c>
      <c r="N22" s="1595">
        <v>8.0499999999999989</v>
      </c>
      <c r="O22" s="1595">
        <v>6.55</v>
      </c>
      <c r="P22" s="1600">
        <v>8.0833333333333339</v>
      </c>
      <c r="Q22" s="1601">
        <v>6.6833333333333327</v>
      </c>
      <c r="R22" s="1601">
        <v>6.0655913978494622</v>
      </c>
      <c r="S22" s="1601">
        <v>6.1499999999999995</v>
      </c>
      <c r="T22" s="1601">
        <v>5.1166666666666671</v>
      </c>
      <c r="U22" s="1602">
        <v>9.36</v>
      </c>
      <c r="V22" s="1601">
        <v>7.9521684587813626</v>
      </c>
      <c r="W22" s="1601">
        <v>6.75</v>
      </c>
      <c r="X22" s="1601">
        <v>5.734073220686124</v>
      </c>
      <c r="Y22" s="1601">
        <v>7.2340578597030216</v>
      </c>
      <c r="Z22" s="1602">
        <v>6.9350735384995694</v>
      </c>
      <c r="AA22" s="1601">
        <v>5.731027905785969</v>
      </c>
      <c r="AB22" s="1601">
        <v>8.0708525345622117</v>
      </c>
      <c r="AC22" s="1601">
        <v>7.2614567332309266</v>
      </c>
      <c r="AD22" s="1601">
        <v>7.5716602662570409</v>
      </c>
      <c r="AE22" s="1602">
        <v>6.8907974910394261</v>
      </c>
    </row>
    <row r="23" spans="1:32" ht="12" customHeight="1" x14ac:dyDescent="0.25">
      <c r="A23" s="1588" t="s">
        <v>256</v>
      </c>
      <c r="B23" s="1603">
        <v>9.7666666666666675</v>
      </c>
      <c r="C23" s="1604">
        <v>10.050000000000001</v>
      </c>
      <c r="D23" s="1604">
        <v>9.8666666666666671</v>
      </c>
      <c r="E23" s="1604">
        <v>9.9500000000000011</v>
      </c>
      <c r="F23" s="1607">
        <v>10.633333333333335</v>
      </c>
      <c r="G23" s="1604">
        <v>9.3833333333333329</v>
      </c>
      <c r="H23" s="1604">
        <v>11.183333333333332</v>
      </c>
      <c r="I23" s="1604">
        <v>9.8333333333333339</v>
      </c>
      <c r="J23" s="1604">
        <v>8.6666666666666679</v>
      </c>
      <c r="K23" s="1607">
        <v>9.8333333333333339</v>
      </c>
      <c r="L23" s="1604">
        <v>9.1333333333333311</v>
      </c>
      <c r="M23" s="1604">
        <v>10.450000000000001</v>
      </c>
      <c r="N23" s="1604">
        <v>10.933333333333335</v>
      </c>
      <c r="O23" s="1604">
        <v>9.7500000000000018</v>
      </c>
      <c r="P23" s="1607">
        <v>9.9333333333333336</v>
      </c>
      <c r="Q23" s="1605">
        <v>10.450000000000001</v>
      </c>
      <c r="R23" s="1605">
        <v>10.333333333333334</v>
      </c>
      <c r="S23" s="1605">
        <v>9.9166666666666661</v>
      </c>
      <c r="T23" s="1605">
        <v>11.966666666666667</v>
      </c>
      <c r="U23" s="1606">
        <v>9.5333333333333332</v>
      </c>
      <c r="V23" s="1605">
        <v>10.551129032258062</v>
      </c>
      <c r="W23" s="1605">
        <v>10.85</v>
      </c>
      <c r="X23" s="1605">
        <v>9.4526881720430094</v>
      </c>
      <c r="Y23" s="1605">
        <v>10.524121863799285</v>
      </c>
      <c r="Z23" s="1606">
        <v>10.501308243727598</v>
      </c>
      <c r="AA23" s="1605">
        <v>10.852724014336916</v>
      </c>
      <c r="AB23" s="1605">
        <v>11.417186379928317</v>
      </c>
      <c r="AC23" s="1605">
        <v>12.310053763440857</v>
      </c>
      <c r="AD23" s="1605">
        <v>10.372831541218636</v>
      </c>
      <c r="AE23" s="1606">
        <v>10.741577060931901</v>
      </c>
      <c r="AF23" s="622"/>
    </row>
    <row r="24" spans="1:32" ht="12" customHeight="1" x14ac:dyDescent="0.25">
      <c r="A24" s="985" t="s">
        <v>1</v>
      </c>
      <c r="B24" s="1596">
        <v>8.4333333333333318</v>
      </c>
      <c r="C24" s="1595">
        <v>8.8166666666666682</v>
      </c>
      <c r="D24" s="1595">
        <v>8.8750000000000018</v>
      </c>
      <c r="E24" s="1595">
        <v>7.6666666666666652</v>
      </c>
      <c r="F24" s="1600">
        <v>9.0916666666666668</v>
      </c>
      <c r="G24" s="1595">
        <v>8.0583333333333318</v>
      </c>
      <c r="H24" s="1595">
        <v>9.3416666666666668</v>
      </c>
      <c r="I24" s="1595">
        <v>8.2916666666666661</v>
      </c>
      <c r="J24" s="1595">
        <v>6.6416666666666666</v>
      </c>
      <c r="K24" s="1600">
        <v>7.9416666666666664</v>
      </c>
      <c r="L24" s="1595">
        <v>8.4749999999999996</v>
      </c>
      <c r="M24" s="1595">
        <v>8.6916666666666682</v>
      </c>
      <c r="N24" s="1595">
        <v>9.4916666666666671</v>
      </c>
      <c r="O24" s="1595">
        <v>8.1499999999999968</v>
      </c>
      <c r="P24" s="1600">
        <v>9.0083333333333346</v>
      </c>
      <c r="Q24" s="1601">
        <v>8.5666666666666647</v>
      </c>
      <c r="R24" s="1601">
        <v>8.1994623655913959</v>
      </c>
      <c r="S24" s="1601">
        <v>8.0333333333333332</v>
      </c>
      <c r="T24" s="1601">
        <v>8.5416666666666679</v>
      </c>
      <c r="U24" s="1602">
        <v>9.4466666666666672</v>
      </c>
      <c r="V24" s="1601">
        <v>9.2516487455197147</v>
      </c>
      <c r="W24" s="1601">
        <v>8.7999999999999989</v>
      </c>
      <c r="X24" s="1601">
        <v>7.5933806963645667</v>
      </c>
      <c r="Y24" s="1601">
        <v>8.8790898617511527</v>
      </c>
      <c r="Z24" s="1602">
        <v>8.7181908911135846</v>
      </c>
      <c r="AA24" s="1601">
        <v>8.2918759600614447</v>
      </c>
      <c r="AB24" s="1601">
        <v>9.7440194572452654</v>
      </c>
      <c r="AC24" s="1601">
        <v>9.7857552483358941</v>
      </c>
      <c r="AD24" s="1601">
        <v>8.9722459037378375</v>
      </c>
      <c r="AE24" s="1602">
        <v>8.8161872759856621</v>
      </c>
    </row>
    <row r="25" spans="1:32" x14ac:dyDescent="0.2">
      <c r="A25" s="398"/>
      <c r="B25" s="398"/>
      <c r="C25" s="398"/>
      <c r="D25" s="398"/>
      <c r="E25" s="524"/>
      <c r="F25" s="524"/>
      <c r="G25" s="524"/>
      <c r="H25" s="524"/>
      <c r="I25" s="524"/>
      <c r="J25" s="524"/>
      <c r="K25" s="37"/>
      <c r="L25" s="398"/>
      <c r="M25" s="398"/>
      <c r="N25" s="398"/>
      <c r="O25" s="398"/>
      <c r="P25" s="398"/>
    </row>
    <row r="26" spans="1:32" x14ac:dyDescent="0.2">
      <c r="A26" s="1609"/>
      <c r="B26" s="1610">
        <f>B5</f>
        <v>1988</v>
      </c>
      <c r="C26" s="1610">
        <f t="shared" ref="C26:AE26" si="0">C5</f>
        <v>1989</v>
      </c>
      <c r="D26" s="1610">
        <f t="shared" si="0"/>
        <v>1990</v>
      </c>
      <c r="E26" s="1610">
        <f t="shared" si="0"/>
        <v>1991</v>
      </c>
      <c r="F26" s="1610">
        <f t="shared" si="0"/>
        <v>1992</v>
      </c>
      <c r="G26" s="1610">
        <f t="shared" si="0"/>
        <v>1993</v>
      </c>
      <c r="H26" s="1610">
        <f t="shared" si="0"/>
        <v>1994</v>
      </c>
      <c r="I26" s="1610">
        <f t="shared" si="0"/>
        <v>1995</v>
      </c>
      <c r="J26" s="1610">
        <f t="shared" si="0"/>
        <v>1996</v>
      </c>
      <c r="K26" s="1610">
        <f t="shared" si="0"/>
        <v>1997</v>
      </c>
      <c r="L26" s="1610">
        <f t="shared" si="0"/>
        <v>1998</v>
      </c>
      <c r="M26" s="1610">
        <f t="shared" si="0"/>
        <v>1999</v>
      </c>
      <c r="N26" s="1610">
        <f t="shared" si="0"/>
        <v>2000</v>
      </c>
      <c r="O26" s="1610">
        <f t="shared" si="0"/>
        <v>2001</v>
      </c>
      <c r="P26" s="1610">
        <f t="shared" si="0"/>
        <v>2002</v>
      </c>
      <c r="Q26" s="1610">
        <f t="shared" si="0"/>
        <v>2003</v>
      </c>
      <c r="R26" s="1610">
        <f t="shared" si="0"/>
        <v>2004</v>
      </c>
      <c r="S26" s="1610">
        <f t="shared" si="0"/>
        <v>2005</v>
      </c>
      <c r="T26" s="1610">
        <f t="shared" si="0"/>
        <v>2006</v>
      </c>
      <c r="U26" s="1610">
        <f t="shared" si="0"/>
        <v>2007</v>
      </c>
      <c r="V26" s="1610">
        <f t="shared" si="0"/>
        <v>2008</v>
      </c>
      <c r="W26" s="1610">
        <f t="shared" si="0"/>
        <v>2009</v>
      </c>
      <c r="X26" s="1610">
        <f t="shared" si="0"/>
        <v>2010</v>
      </c>
      <c r="Y26" s="1610">
        <f t="shared" si="0"/>
        <v>2011</v>
      </c>
      <c r="Z26" s="1610">
        <f t="shared" si="0"/>
        <v>2012</v>
      </c>
      <c r="AA26" s="1610">
        <f t="shared" si="0"/>
        <v>2013</v>
      </c>
      <c r="AB26" s="1610">
        <f t="shared" si="0"/>
        <v>2014</v>
      </c>
      <c r="AC26" s="1610">
        <f t="shared" si="0"/>
        <v>2015</v>
      </c>
      <c r="AD26" s="1610">
        <f t="shared" si="0"/>
        <v>2016</v>
      </c>
      <c r="AE26" s="1610">
        <f t="shared" si="0"/>
        <v>2017</v>
      </c>
    </row>
    <row r="27" spans="1:32" x14ac:dyDescent="0.2">
      <c r="A27" s="1609" t="str">
        <f>A24</f>
        <v>rok</v>
      </c>
      <c r="B27" s="1611">
        <f>B24</f>
        <v>8.4333333333333318</v>
      </c>
      <c r="C27" s="1611">
        <f t="shared" ref="C27:AE27" si="1">C24</f>
        <v>8.8166666666666682</v>
      </c>
      <c r="D27" s="1611">
        <f t="shared" si="1"/>
        <v>8.8750000000000018</v>
      </c>
      <c r="E27" s="1611">
        <f t="shared" si="1"/>
        <v>7.6666666666666652</v>
      </c>
      <c r="F27" s="1611">
        <f t="shared" si="1"/>
        <v>9.0916666666666668</v>
      </c>
      <c r="G27" s="1611">
        <f t="shared" si="1"/>
        <v>8.0583333333333318</v>
      </c>
      <c r="H27" s="1611">
        <f t="shared" si="1"/>
        <v>9.3416666666666668</v>
      </c>
      <c r="I27" s="1611">
        <f t="shared" si="1"/>
        <v>8.2916666666666661</v>
      </c>
      <c r="J27" s="1611">
        <f t="shared" si="1"/>
        <v>6.6416666666666666</v>
      </c>
      <c r="K27" s="1611">
        <f t="shared" si="1"/>
        <v>7.9416666666666664</v>
      </c>
      <c r="L27" s="1611">
        <f t="shared" si="1"/>
        <v>8.4749999999999996</v>
      </c>
      <c r="M27" s="1611">
        <f t="shared" si="1"/>
        <v>8.6916666666666682</v>
      </c>
      <c r="N27" s="1611">
        <f t="shared" si="1"/>
        <v>9.4916666666666671</v>
      </c>
      <c r="O27" s="1611">
        <f t="shared" si="1"/>
        <v>8.1499999999999968</v>
      </c>
      <c r="P27" s="1611">
        <f t="shared" si="1"/>
        <v>9.0083333333333346</v>
      </c>
      <c r="Q27" s="1611">
        <f t="shared" si="1"/>
        <v>8.5666666666666647</v>
      </c>
      <c r="R27" s="1611">
        <f t="shared" si="1"/>
        <v>8.1994623655913959</v>
      </c>
      <c r="S27" s="1611">
        <f t="shared" si="1"/>
        <v>8.0333333333333332</v>
      </c>
      <c r="T27" s="1611">
        <f t="shared" si="1"/>
        <v>8.5416666666666679</v>
      </c>
      <c r="U27" s="1611">
        <f t="shared" si="1"/>
        <v>9.4466666666666672</v>
      </c>
      <c r="V27" s="1611">
        <f t="shared" si="1"/>
        <v>9.2516487455197147</v>
      </c>
      <c r="W27" s="1611">
        <f t="shared" si="1"/>
        <v>8.7999999999999989</v>
      </c>
      <c r="X27" s="1611">
        <f t="shared" si="1"/>
        <v>7.5933806963645667</v>
      </c>
      <c r="Y27" s="1611">
        <f t="shared" si="1"/>
        <v>8.8790898617511527</v>
      </c>
      <c r="Z27" s="1611">
        <f t="shared" si="1"/>
        <v>8.7181908911135846</v>
      </c>
      <c r="AA27" s="1611">
        <f t="shared" si="1"/>
        <v>8.2918759600614447</v>
      </c>
      <c r="AB27" s="1611">
        <f t="shared" si="1"/>
        <v>9.7440194572452654</v>
      </c>
      <c r="AC27" s="1611">
        <f t="shared" si="1"/>
        <v>9.7857552483358941</v>
      </c>
      <c r="AD27" s="1611">
        <f t="shared" si="1"/>
        <v>8.9722459037378375</v>
      </c>
      <c r="AE27" s="1611">
        <f t="shared" si="1"/>
        <v>8.8161872759856621</v>
      </c>
    </row>
    <row r="28" spans="1:32" x14ac:dyDescent="0.2">
      <c r="A28" s="398"/>
      <c r="B28" s="1591"/>
      <c r="C28" s="398"/>
      <c r="D28" s="398"/>
      <c r="E28" s="524"/>
      <c r="F28" s="524"/>
      <c r="G28" s="524"/>
      <c r="H28" s="524"/>
      <c r="I28" s="524"/>
      <c r="J28" s="524"/>
      <c r="K28" s="37"/>
      <c r="L28" s="398"/>
      <c r="M28" s="398"/>
      <c r="N28" s="398"/>
      <c r="O28" s="398"/>
      <c r="P28" s="398"/>
    </row>
    <row r="29" spans="1:32" x14ac:dyDescent="0.2">
      <c r="A29" s="398"/>
      <c r="B29" s="398"/>
      <c r="C29" s="398"/>
      <c r="D29" s="398"/>
      <c r="E29" s="524"/>
      <c r="F29" s="524"/>
      <c r="G29" s="524"/>
      <c r="H29" s="524"/>
      <c r="I29" s="524"/>
      <c r="J29" s="524"/>
      <c r="K29" s="37"/>
      <c r="L29" s="398"/>
      <c r="M29" s="398"/>
      <c r="N29" s="398"/>
      <c r="O29" s="398"/>
      <c r="P29" s="398"/>
    </row>
    <row r="30" spans="1:32" x14ac:dyDescent="0.2">
      <c r="A30" s="398"/>
      <c r="B30" s="398"/>
      <c r="C30" s="398"/>
      <c r="D30" s="398"/>
      <c r="E30" s="524"/>
      <c r="F30" s="524"/>
      <c r="G30" s="524"/>
      <c r="H30" s="524"/>
      <c r="I30" s="524"/>
      <c r="J30" s="524"/>
      <c r="K30" s="37"/>
      <c r="L30" s="398"/>
      <c r="M30" s="398"/>
      <c r="N30" s="398"/>
      <c r="O30" s="398"/>
      <c r="P30" s="398"/>
    </row>
    <row r="31" spans="1:32" x14ac:dyDescent="0.2">
      <c r="A31" s="398"/>
      <c r="B31" s="398"/>
      <c r="C31" s="398"/>
      <c r="D31" s="398"/>
      <c r="E31" s="524"/>
      <c r="F31" s="524"/>
      <c r="G31" s="524"/>
      <c r="H31" s="524"/>
      <c r="I31" s="524"/>
      <c r="J31" s="524"/>
      <c r="K31" s="37"/>
      <c r="L31" s="398"/>
      <c r="M31" s="398"/>
      <c r="N31" s="398"/>
      <c r="O31" s="398"/>
      <c r="P31" s="398"/>
    </row>
    <row r="32" spans="1:32" x14ac:dyDescent="0.2">
      <c r="D32" s="398"/>
      <c r="E32" s="524"/>
      <c r="F32" s="524"/>
      <c r="G32" s="524"/>
      <c r="H32" s="524"/>
      <c r="I32" s="524"/>
      <c r="J32" s="524"/>
      <c r="K32" s="37"/>
    </row>
    <row r="33" spans="3:13" x14ac:dyDescent="0.2">
      <c r="D33" s="398"/>
      <c r="K33" s="37"/>
    </row>
    <row r="34" spans="3:13" x14ac:dyDescent="0.2">
      <c r="D34" s="398"/>
    </row>
    <row r="36" spans="3:13" ht="13.5" x14ac:dyDescent="0.25">
      <c r="C36" s="279"/>
      <c r="D36" s="279"/>
    </row>
    <row r="37" spans="3:13" ht="13.5" x14ac:dyDescent="0.25">
      <c r="C37" s="279"/>
      <c r="D37" s="279"/>
    </row>
    <row r="38" spans="3:13" ht="13.5" x14ac:dyDescent="0.25">
      <c r="C38" s="279"/>
      <c r="D38" s="279"/>
    </row>
    <row r="39" spans="3:13" ht="13.5" x14ac:dyDescent="0.25">
      <c r="C39" s="529"/>
      <c r="G39" s="529"/>
      <c r="K39" s="529"/>
    </row>
    <row r="40" spans="3:13" ht="13.5" x14ac:dyDescent="0.25">
      <c r="H40" s="529"/>
      <c r="J40" s="529"/>
      <c r="L40" s="529"/>
      <c r="M40" s="529"/>
    </row>
  </sheetData>
  <mergeCells count="4">
    <mergeCell ref="B3:AE3"/>
    <mergeCell ref="B4:AE4"/>
    <mergeCell ref="A2:O2"/>
    <mergeCell ref="AD2:AF2"/>
  </mergeCells>
  <pageMargins left="0.6692913385826772" right="0.19685039370078741" top="0.31496062992125984" bottom="0.19685039370078741" header="0.23622047244094491" footer="0.15748031496062992"/>
  <pageSetup paperSize="9" firstPageNumber="36" orientation="landscape" useFirstPageNumber="1" r:id="rId1"/>
  <headerFooter scaleWithDoc="0" alignWithMargins="0">
    <oddFooter>&amp;C51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topLeftCell="A16" zoomScaleNormal="100" zoomScaleSheetLayoutView="100" workbookViewId="0"/>
  </sheetViews>
  <sheetFormatPr defaultRowHeight="12.75" x14ac:dyDescent="0.2"/>
  <cols>
    <col min="1" max="19" width="4.7109375" style="1" customWidth="1"/>
    <col min="20" max="20" width="5.85546875" style="1" customWidth="1"/>
    <col min="21" max="21" width="5.7109375" style="1" customWidth="1"/>
    <col min="22" max="16384" width="9.140625" style="1"/>
  </cols>
  <sheetData>
    <row r="1" spans="1:20" x14ac:dyDescent="0.2">
      <c r="E1" s="2422"/>
      <c r="F1" s="2422"/>
    </row>
    <row r="2" spans="1:20" ht="15.75" customHeight="1" thickBot="1" x14ac:dyDescent="0.25">
      <c r="A2" s="1965" t="s">
        <v>314</v>
      </c>
      <c r="B2" s="1965"/>
      <c r="C2" s="1965"/>
      <c r="D2" s="1965"/>
      <c r="E2" s="1965"/>
      <c r="F2" s="1965"/>
      <c r="G2" s="1965"/>
      <c r="H2" s="1965"/>
      <c r="I2" s="1965"/>
      <c r="J2" s="1965"/>
      <c r="K2" s="1965"/>
      <c r="L2" s="1965"/>
      <c r="M2" s="1965"/>
      <c r="N2" s="1965"/>
      <c r="O2" s="1965"/>
      <c r="P2" s="1965"/>
      <c r="Q2" s="1432"/>
      <c r="R2" s="1432"/>
      <c r="S2" s="2423" t="s">
        <v>628</v>
      </c>
      <c r="T2" s="2423"/>
    </row>
    <row r="3" spans="1:20" ht="15" customHeight="1" x14ac:dyDescent="0.2">
      <c r="E3" s="1369"/>
      <c r="F3" s="1369"/>
    </row>
    <row r="4" spans="1:20" ht="15" customHeight="1" x14ac:dyDescent="0.2">
      <c r="A4" s="2425" t="s">
        <v>630</v>
      </c>
      <c r="B4" s="2425"/>
      <c r="C4" s="2425"/>
      <c r="D4" s="2425"/>
      <c r="E4" s="2425"/>
      <c r="F4" s="2425"/>
      <c r="G4" s="2425"/>
      <c r="H4" s="2425"/>
      <c r="I4" s="2425"/>
      <c r="J4" s="2425"/>
      <c r="K4" s="2425"/>
      <c r="L4" s="2425"/>
      <c r="M4" s="2425"/>
      <c r="N4" s="2425"/>
      <c r="O4" s="2425"/>
      <c r="P4" s="2425"/>
      <c r="Q4" s="2425"/>
      <c r="R4" s="2425"/>
      <c r="S4" s="2425"/>
      <c r="T4" s="2425"/>
    </row>
    <row r="5" spans="1:20" ht="15" customHeight="1" x14ac:dyDescent="0.25">
      <c r="A5" s="224"/>
      <c r="C5" s="563"/>
      <c r="D5" s="563"/>
      <c r="E5" s="563"/>
      <c r="F5" s="563"/>
      <c r="G5" s="435"/>
      <c r="H5" s="434"/>
      <c r="I5" s="434"/>
    </row>
    <row r="6" spans="1:20" ht="15" customHeight="1" x14ac:dyDescent="0.25">
      <c r="A6" s="224"/>
      <c r="C6" s="563"/>
      <c r="D6" s="563"/>
      <c r="E6" s="563"/>
      <c r="F6" s="563"/>
      <c r="G6" s="435"/>
      <c r="H6" s="434"/>
      <c r="I6" s="434"/>
    </row>
    <row r="7" spans="1:20" ht="15" customHeight="1" x14ac:dyDescent="0.25">
      <c r="A7" s="224"/>
      <c r="B7" s="763"/>
      <c r="C7" s="763"/>
      <c r="D7" s="563"/>
      <c r="E7" s="563"/>
      <c r="F7" s="563"/>
      <c r="G7" s="105"/>
      <c r="H7" s="142"/>
      <c r="I7" s="434"/>
    </row>
    <row r="8" spans="1:20" ht="15" customHeight="1" x14ac:dyDescent="0.25">
      <c r="A8" s="224"/>
      <c r="B8" s="763"/>
      <c r="C8" s="763"/>
      <c r="D8" s="563"/>
      <c r="E8" s="563"/>
      <c r="F8" s="563"/>
      <c r="G8" s="105"/>
      <c r="H8" s="142"/>
      <c r="I8" s="434"/>
    </row>
    <row r="9" spans="1:20" ht="15" customHeight="1" x14ac:dyDescent="0.25">
      <c r="A9" s="224"/>
      <c r="B9" s="763"/>
      <c r="C9" s="763"/>
      <c r="D9" s="563"/>
      <c r="E9" s="563"/>
      <c r="F9" s="563"/>
      <c r="G9" s="105"/>
      <c r="H9" s="142"/>
      <c r="I9" s="434"/>
    </row>
    <row r="10" spans="1:20" ht="15" customHeight="1" x14ac:dyDescent="0.25">
      <c r="A10" s="224"/>
      <c r="B10" s="563"/>
      <c r="C10" s="563"/>
      <c r="D10" s="563"/>
      <c r="E10" s="563"/>
      <c r="F10" s="563"/>
      <c r="G10" s="105"/>
      <c r="H10" s="142"/>
      <c r="I10" s="434"/>
    </row>
    <row r="11" spans="1:20" ht="15" customHeight="1" x14ac:dyDescent="0.25">
      <c r="A11" s="224"/>
      <c r="B11" s="563"/>
      <c r="C11" s="563"/>
      <c r="D11" s="563"/>
      <c r="E11" s="563"/>
      <c r="F11" s="563"/>
      <c r="G11" s="435"/>
      <c r="H11" s="434"/>
      <c r="I11" s="434"/>
    </row>
    <row r="12" spans="1:20" ht="15" customHeight="1" x14ac:dyDescent="0.25">
      <c r="A12" s="224"/>
      <c r="B12" s="563"/>
      <c r="C12" s="563"/>
      <c r="D12" s="563"/>
      <c r="E12" s="563"/>
      <c r="F12" s="563"/>
      <c r="G12" s="435"/>
      <c r="H12" s="434"/>
      <c r="I12" s="434"/>
    </row>
    <row r="13" spans="1:20" ht="15" customHeight="1" x14ac:dyDescent="0.25">
      <c r="A13" s="224"/>
      <c r="B13" s="563"/>
      <c r="C13" s="563"/>
      <c r="D13" s="563"/>
      <c r="E13" s="563"/>
      <c r="F13" s="563"/>
      <c r="G13" s="435"/>
      <c r="H13" s="434"/>
      <c r="I13" s="434"/>
    </row>
    <row r="14" spans="1:20" ht="15" customHeight="1" x14ac:dyDescent="0.25">
      <c r="A14" s="224"/>
      <c r="B14" s="563"/>
      <c r="C14" s="563"/>
      <c r="D14" s="563"/>
      <c r="E14" s="563"/>
      <c r="F14" s="563"/>
      <c r="G14" s="435"/>
      <c r="H14" s="434"/>
      <c r="I14" s="434"/>
    </row>
    <row r="15" spans="1:20" ht="15" customHeight="1" x14ac:dyDescent="0.25">
      <c r="A15" s="224"/>
      <c r="B15" s="563"/>
      <c r="C15" s="563"/>
      <c r="D15" s="563"/>
      <c r="E15" s="563"/>
      <c r="F15" s="563"/>
      <c r="G15" s="435"/>
      <c r="H15" s="750"/>
      <c r="I15" s="750"/>
    </row>
    <row r="16" spans="1:20" ht="15" customHeight="1" x14ac:dyDescent="0.2">
      <c r="A16" s="13"/>
      <c r="B16" s="13"/>
      <c r="C16" s="13"/>
      <c r="D16" s="13"/>
      <c r="E16" s="13"/>
      <c r="F16" s="13"/>
      <c r="G16" s="2"/>
      <c r="H16" s="751"/>
      <c r="I16" s="751"/>
    </row>
    <row r="17" spans="1:20" ht="15" customHeight="1" x14ac:dyDescent="0.2">
      <c r="A17" s="13"/>
      <c r="B17" s="13"/>
      <c r="C17" s="13"/>
      <c r="D17" s="13"/>
      <c r="E17" s="13"/>
      <c r="F17" s="13"/>
    </row>
    <row r="18" spans="1:20" ht="15" customHeight="1" x14ac:dyDescent="0.2">
      <c r="A18" s="13"/>
      <c r="B18" s="13"/>
      <c r="C18" s="13"/>
      <c r="D18" s="13"/>
      <c r="E18" s="13"/>
      <c r="F18" s="13"/>
    </row>
    <row r="19" spans="1:20" ht="15" customHeight="1" x14ac:dyDescent="0.2">
      <c r="A19" s="13"/>
      <c r="B19" s="13"/>
      <c r="C19" s="13"/>
      <c r="D19" s="13"/>
      <c r="E19" s="13"/>
      <c r="F19" s="13"/>
    </row>
    <row r="20" spans="1:20" ht="15" customHeight="1" x14ac:dyDescent="0.2">
      <c r="A20" s="13"/>
      <c r="B20" s="13"/>
      <c r="C20" s="13"/>
      <c r="D20" s="13"/>
      <c r="E20" s="13"/>
      <c r="F20" s="13"/>
    </row>
    <row r="21" spans="1:20" ht="15" customHeight="1" x14ac:dyDescent="0.2">
      <c r="A21" s="13"/>
      <c r="B21" s="13"/>
      <c r="C21" s="13"/>
      <c r="D21" s="13"/>
      <c r="E21" s="13"/>
      <c r="F21" s="13"/>
    </row>
    <row r="22" spans="1:20" ht="12.95" customHeight="1" x14ac:dyDescent="0.25">
      <c r="B22" s="2424" t="s">
        <v>403</v>
      </c>
      <c r="C22" s="2424"/>
      <c r="D22" s="2424"/>
      <c r="E22" s="13"/>
      <c r="F22" s="2"/>
      <c r="G22" s="2"/>
      <c r="H22" s="2"/>
    </row>
    <row r="23" spans="1:20" ht="12.95" customHeight="1" x14ac:dyDescent="0.25">
      <c r="B23" s="2424" t="s">
        <v>371</v>
      </c>
      <c r="C23" s="2424"/>
      <c r="D23" s="2424"/>
      <c r="G23" s="496" t="s">
        <v>332</v>
      </c>
      <c r="P23" s="1368" t="s">
        <v>330</v>
      </c>
    </row>
    <row r="24" spans="1:20" ht="12.95" customHeight="1" x14ac:dyDescent="0.25">
      <c r="B24" s="2424" t="s">
        <v>372</v>
      </c>
      <c r="C24" s="2424"/>
      <c r="D24" s="2424"/>
      <c r="G24" s="496" t="s">
        <v>333</v>
      </c>
      <c r="K24" s="496" t="s">
        <v>329</v>
      </c>
      <c r="P24" s="1433" t="s">
        <v>331</v>
      </c>
    </row>
    <row r="25" spans="1:20" ht="12.95" customHeight="1" x14ac:dyDescent="0.25">
      <c r="B25" s="2424" t="s">
        <v>402</v>
      </c>
      <c r="C25" s="2424"/>
      <c r="D25" s="2424"/>
      <c r="G25" s="496" t="s">
        <v>334</v>
      </c>
      <c r="K25" s="1360" t="s">
        <v>328</v>
      </c>
      <c r="P25" s="142" t="s">
        <v>373</v>
      </c>
    </row>
    <row r="26" spans="1:20" ht="15" customHeight="1" x14ac:dyDescent="0.2">
      <c r="A26" s="13"/>
      <c r="B26" s="13"/>
      <c r="C26" s="13"/>
      <c r="D26" s="13"/>
      <c r="E26" s="13"/>
      <c r="F26" s="13"/>
      <c r="H26" s="550"/>
      <c r="I26" s="550"/>
    </row>
    <row r="27" spans="1:20" ht="15" customHeight="1" x14ac:dyDescent="0.2">
      <c r="A27" s="2421"/>
      <c r="B27" s="2421"/>
      <c r="C27" s="2421"/>
      <c r="D27" s="2421"/>
      <c r="E27" s="2421"/>
      <c r="F27" s="2421"/>
      <c r="G27" s="2421"/>
      <c r="H27" s="2421"/>
      <c r="I27" s="2421"/>
      <c r="J27" s="2421"/>
      <c r="K27" s="2421"/>
      <c r="L27" s="2421"/>
      <c r="M27" s="2421"/>
      <c r="N27" s="2421"/>
      <c r="O27" s="2421"/>
      <c r="P27" s="2421"/>
      <c r="Q27" s="2421"/>
      <c r="R27" s="2421"/>
      <c r="S27" s="2421"/>
      <c r="T27" s="2421"/>
    </row>
    <row r="28" spans="1:20" ht="15" customHeight="1" x14ac:dyDescent="0.2">
      <c r="A28" s="2370" t="s">
        <v>629</v>
      </c>
      <c r="B28" s="2370"/>
      <c r="C28" s="2370"/>
      <c r="D28" s="2370"/>
      <c r="E28" s="2370"/>
      <c r="F28" s="2370"/>
      <c r="G28" s="2370"/>
      <c r="H28" s="2370"/>
      <c r="I28" s="2370"/>
      <c r="J28" s="2370"/>
      <c r="K28" s="2370"/>
      <c r="L28" s="2370"/>
      <c r="M28" s="2370"/>
      <c r="N28" s="2370"/>
      <c r="O28" s="2370"/>
      <c r="P28" s="2370"/>
      <c r="Q28" s="2370"/>
      <c r="R28" s="2370"/>
      <c r="S28" s="2370"/>
      <c r="T28" s="2370"/>
    </row>
    <row r="29" spans="1:20" ht="15" customHeight="1" x14ac:dyDescent="0.25">
      <c r="A29" s="551"/>
      <c r="B29" s="551"/>
      <c r="C29" s="1438"/>
      <c r="D29" s="1438"/>
      <c r="E29" s="1438"/>
      <c r="F29" s="1438"/>
      <c r="G29" s="553"/>
      <c r="H29" s="552"/>
      <c r="I29" s="552"/>
      <c r="J29" s="554"/>
    </row>
    <row r="30" spans="1:20" ht="15" customHeight="1" thickBot="1" x14ac:dyDescent="0.3">
      <c r="B30" s="2401" t="s">
        <v>315</v>
      </c>
      <c r="C30" s="2401"/>
      <c r="D30" s="2401"/>
      <c r="E30" s="2401"/>
      <c r="F30" s="555"/>
      <c r="G30" s="1430"/>
      <c r="K30" s="1436"/>
      <c r="P30" s="2401" t="s">
        <v>316</v>
      </c>
      <c r="Q30" s="2401"/>
      <c r="R30" s="2401"/>
      <c r="S30" s="2401"/>
    </row>
    <row r="31" spans="1:20" ht="15" customHeight="1" thickBot="1" x14ac:dyDescent="0.3">
      <c r="B31" s="2401"/>
      <c r="C31" s="2401"/>
      <c r="D31" s="2401"/>
      <c r="E31" s="2401"/>
      <c r="F31" s="1367"/>
      <c r="G31" s="1367"/>
      <c r="I31" s="2372" t="s">
        <v>640</v>
      </c>
      <c r="J31" s="2373"/>
      <c r="K31" s="2373"/>
      <c r="L31" s="2374"/>
      <c r="P31" s="2401"/>
      <c r="Q31" s="2401"/>
      <c r="R31" s="2401"/>
      <c r="S31" s="2401"/>
    </row>
    <row r="32" spans="1:20" ht="15" customHeight="1" x14ac:dyDescent="0.25">
      <c r="A32" s="556"/>
      <c r="B32" s="2401"/>
      <c r="C32" s="2401"/>
      <c r="D32" s="2401"/>
      <c r="E32" s="2401"/>
      <c r="F32" s="551"/>
      <c r="G32" s="551"/>
      <c r="H32" s="551"/>
      <c r="I32" s="1435"/>
      <c r="J32" s="1436"/>
      <c r="K32" s="1436"/>
      <c r="L32" s="1435"/>
      <c r="P32" s="2401"/>
      <c r="Q32" s="2401"/>
      <c r="R32" s="2401"/>
      <c r="S32" s="2401"/>
    </row>
    <row r="33" spans="1:20" ht="15" customHeight="1" x14ac:dyDescent="0.25">
      <c r="A33" s="2412"/>
      <c r="B33" s="2412"/>
      <c r="C33" s="557"/>
      <c r="D33" s="557"/>
      <c r="E33" s="2418"/>
      <c r="F33" s="2419"/>
      <c r="G33" s="142"/>
      <c r="H33" s="457"/>
      <c r="I33" s="1431"/>
      <c r="J33" s="554"/>
    </row>
    <row r="34" spans="1:20" ht="15" customHeight="1" x14ac:dyDescent="0.25">
      <c r="C34" s="1429"/>
      <c r="D34" s="549"/>
      <c r="E34" s="2419"/>
      <c r="F34" s="2419"/>
      <c r="G34" s="1367"/>
      <c r="H34" s="1431"/>
      <c r="I34" s="1431"/>
      <c r="J34" s="554"/>
    </row>
    <row r="35" spans="1:20" ht="15" customHeight="1" x14ac:dyDescent="0.25">
      <c r="B35" s="2399" t="s">
        <v>233</v>
      </c>
      <c r="C35" s="2399"/>
      <c r="D35" s="2399"/>
      <c r="E35" s="2399"/>
      <c r="F35" s="1367"/>
      <c r="G35" s="1427"/>
      <c r="H35" s="1427"/>
      <c r="I35" s="549"/>
      <c r="J35" s="549"/>
    </row>
    <row r="36" spans="1:20" ht="15" customHeight="1" x14ac:dyDescent="0.25">
      <c r="A36" s="111"/>
      <c r="B36" s="2399"/>
      <c r="C36" s="2399"/>
      <c r="D36" s="2399"/>
      <c r="E36" s="2399"/>
      <c r="F36" s="558"/>
      <c r="G36" s="558"/>
      <c r="I36" s="2409" t="s">
        <v>631</v>
      </c>
      <c r="J36" s="2410"/>
      <c r="K36" s="2410"/>
      <c r="L36" s="2411"/>
    </row>
    <row r="37" spans="1:20" ht="15" customHeight="1" x14ac:dyDescent="0.25">
      <c r="A37" s="551"/>
      <c r="B37" s="2399"/>
      <c r="C37" s="2399"/>
      <c r="D37" s="2399"/>
      <c r="E37" s="2399"/>
      <c r="F37" s="549"/>
      <c r="G37" s="549"/>
      <c r="I37" s="2413" t="s">
        <v>632</v>
      </c>
      <c r="J37" s="2401"/>
      <c r="K37" s="2401"/>
      <c r="L37" s="2414"/>
    </row>
    <row r="38" spans="1:20" ht="15" customHeight="1" x14ac:dyDescent="0.25">
      <c r="C38" s="1428"/>
      <c r="D38" s="549"/>
      <c r="E38" s="549"/>
      <c r="F38" s="549"/>
      <c r="G38" s="549"/>
      <c r="I38" s="2413"/>
      <c r="J38" s="2401"/>
      <c r="K38" s="2401"/>
      <c r="L38" s="2414"/>
      <c r="P38" s="2420" t="s">
        <v>470</v>
      </c>
      <c r="Q38" s="2420"/>
      <c r="R38" s="2420"/>
      <c r="S38" s="2420"/>
    </row>
    <row r="39" spans="1:20" ht="15" customHeight="1" x14ac:dyDescent="0.25">
      <c r="B39" s="2399" t="s">
        <v>234</v>
      </c>
      <c r="C39" s="2399"/>
      <c r="D39" s="2399"/>
      <c r="E39" s="2399"/>
      <c r="F39" s="549"/>
      <c r="G39" s="549"/>
      <c r="I39" s="2415"/>
      <c r="J39" s="2416"/>
      <c r="K39" s="2416"/>
      <c r="L39" s="2417"/>
      <c r="P39" s="2420"/>
      <c r="Q39" s="2420"/>
      <c r="R39" s="2420"/>
      <c r="S39" s="2420"/>
    </row>
    <row r="40" spans="1:20" ht="15" customHeight="1" x14ac:dyDescent="0.25">
      <c r="A40" s="111"/>
      <c r="B40" s="2399"/>
      <c r="C40" s="2399"/>
      <c r="D40" s="2399"/>
      <c r="E40" s="2399"/>
      <c r="F40" s="559"/>
      <c r="G40" s="549"/>
      <c r="J40" s="554"/>
      <c r="R40" s="549"/>
      <c r="S40" s="549"/>
    </row>
    <row r="41" spans="1:20" ht="15" customHeight="1" thickBot="1" x14ac:dyDescent="0.3">
      <c r="A41" s="111"/>
      <c r="B41" s="2399"/>
      <c r="C41" s="2399"/>
      <c r="D41" s="2399"/>
      <c r="E41" s="2399"/>
      <c r="F41" s="549"/>
      <c r="G41" s="560"/>
      <c r="J41" s="549"/>
      <c r="R41" s="549"/>
      <c r="S41" s="549"/>
    </row>
    <row r="42" spans="1:20" ht="15" customHeight="1" x14ac:dyDescent="0.25">
      <c r="A42" s="111"/>
      <c r="B42" s="1439"/>
      <c r="C42" s="1439"/>
      <c r="D42" s="1439"/>
      <c r="E42" s="1439"/>
      <c r="F42" s="549"/>
      <c r="G42" s="560"/>
      <c r="J42" s="549"/>
      <c r="P42" s="2406" t="s">
        <v>627</v>
      </c>
      <c r="Q42" s="2407"/>
      <c r="R42" s="2407"/>
      <c r="S42" s="2408"/>
      <c r="T42" s="2371" t="s">
        <v>643</v>
      </c>
    </row>
    <row r="43" spans="1:20" ht="15" customHeight="1" x14ac:dyDescent="0.25">
      <c r="A43" s="2412"/>
      <c r="B43" s="2412"/>
      <c r="C43" s="561"/>
      <c r="D43" s="549"/>
      <c r="E43" s="549"/>
      <c r="F43" s="549"/>
      <c r="G43" s="560"/>
      <c r="J43" s="554"/>
      <c r="P43" s="2400" t="s">
        <v>638</v>
      </c>
      <c r="Q43" s="2401"/>
      <c r="R43" s="2401"/>
      <c r="S43" s="2402"/>
      <c r="T43" s="2371"/>
    </row>
    <row r="44" spans="1:20" ht="15" customHeight="1" x14ac:dyDescent="0.25">
      <c r="B44" s="2377" t="s">
        <v>635</v>
      </c>
      <c r="C44" s="2377"/>
      <c r="D44" s="2377"/>
      <c r="E44" s="2377"/>
      <c r="F44" s="549"/>
      <c r="G44" s="549"/>
      <c r="P44" s="2400"/>
      <c r="Q44" s="2401"/>
      <c r="R44" s="2401"/>
      <c r="S44" s="2402"/>
      <c r="T44" s="2371"/>
    </row>
    <row r="45" spans="1:20" ht="15" customHeight="1" x14ac:dyDescent="0.25">
      <c r="B45" s="2377"/>
      <c r="C45" s="2377"/>
      <c r="D45" s="2377"/>
      <c r="E45" s="2377"/>
      <c r="F45" s="1367"/>
      <c r="G45" s="1367"/>
      <c r="I45" s="2391" t="s">
        <v>633</v>
      </c>
      <c r="J45" s="2392"/>
      <c r="K45" s="2392"/>
      <c r="L45" s="2393"/>
      <c r="P45" s="2403" t="s">
        <v>637</v>
      </c>
      <c r="Q45" s="2404"/>
      <c r="R45" s="2404"/>
      <c r="S45" s="2405"/>
      <c r="T45" s="2371"/>
    </row>
    <row r="46" spans="1:20" ht="15" customHeight="1" thickBot="1" x14ac:dyDescent="0.3">
      <c r="A46" s="1434"/>
      <c r="F46" s="549"/>
      <c r="G46" s="549"/>
      <c r="I46" s="2394" t="s">
        <v>235</v>
      </c>
      <c r="J46" s="2377"/>
      <c r="K46" s="2377"/>
      <c r="L46" s="2395"/>
      <c r="P46" s="2403"/>
      <c r="Q46" s="2404"/>
      <c r="R46" s="2404"/>
      <c r="S46" s="2405"/>
      <c r="T46" s="2371"/>
    </row>
    <row r="47" spans="1:20" ht="15" customHeight="1" thickBot="1" x14ac:dyDescent="0.3">
      <c r="A47" s="1434"/>
      <c r="B47" s="1434"/>
      <c r="C47" s="2378" t="s">
        <v>642</v>
      </c>
      <c r="D47" s="2379"/>
      <c r="E47" s="2379"/>
      <c r="F47" s="2380"/>
      <c r="I47" s="2394"/>
      <c r="J47" s="2377"/>
      <c r="K47" s="2377"/>
      <c r="L47" s="2395"/>
      <c r="P47" s="2389" t="s">
        <v>236</v>
      </c>
      <c r="Q47" s="2377"/>
      <c r="R47" s="2377"/>
      <c r="S47" s="2390"/>
      <c r="T47" s="2371"/>
    </row>
    <row r="48" spans="1:20" ht="15" customHeight="1" x14ac:dyDescent="0.25">
      <c r="F48" s="549"/>
      <c r="G48" s="549"/>
      <c r="I48" s="2396"/>
      <c r="J48" s="2397"/>
      <c r="K48" s="2397"/>
      <c r="L48" s="2398"/>
      <c r="P48" s="2389"/>
      <c r="Q48" s="2377"/>
      <c r="R48" s="2377"/>
      <c r="S48" s="2390"/>
      <c r="T48" s="2371"/>
    </row>
    <row r="49" spans="1:20" ht="15" customHeight="1" x14ac:dyDescent="0.25">
      <c r="B49" s="2377" t="s">
        <v>634</v>
      </c>
      <c r="C49" s="2377"/>
      <c r="D49" s="2377"/>
      <c r="E49" s="2377"/>
      <c r="G49" s="560"/>
      <c r="J49" s="562"/>
      <c r="P49" s="2389"/>
      <c r="Q49" s="2377"/>
      <c r="R49" s="2377"/>
      <c r="S49" s="2390"/>
      <c r="T49" s="2371"/>
    </row>
    <row r="50" spans="1:20" ht="15" customHeight="1" x14ac:dyDescent="0.25">
      <c r="A50" s="267"/>
      <c r="B50" s="2377"/>
      <c r="C50" s="2377"/>
      <c r="D50" s="2377"/>
      <c r="E50" s="2377"/>
      <c r="G50" s="560"/>
      <c r="J50" s="562"/>
      <c r="P50" s="2389"/>
      <c r="Q50" s="2377"/>
      <c r="R50" s="2377"/>
      <c r="S50" s="2390"/>
      <c r="T50" s="2371"/>
    </row>
    <row r="51" spans="1:20" ht="15" customHeight="1" x14ac:dyDescent="0.25">
      <c r="A51" s="111"/>
      <c r="B51" s="111"/>
      <c r="D51" s="372"/>
      <c r="E51" s="549"/>
      <c r="F51" s="549"/>
      <c r="G51" s="551"/>
      <c r="H51" s="2"/>
      <c r="I51" s="2375" t="s">
        <v>639</v>
      </c>
      <c r="J51" s="2375"/>
      <c r="K51" s="2375"/>
      <c r="L51" s="2375"/>
      <c r="P51" s="2381" t="s">
        <v>636</v>
      </c>
      <c r="Q51" s="2382"/>
      <c r="R51" s="2382"/>
      <c r="S51" s="2383"/>
      <c r="T51" s="2371"/>
    </row>
    <row r="52" spans="1:20" ht="15" customHeight="1" x14ac:dyDescent="0.25">
      <c r="A52" s="111"/>
      <c r="B52" s="111"/>
      <c r="D52" s="549"/>
      <c r="E52" s="549"/>
      <c r="F52" s="549"/>
      <c r="G52" s="549"/>
      <c r="H52" s="1437"/>
      <c r="I52" s="2375"/>
      <c r="J52" s="2375"/>
      <c r="K52" s="2375"/>
      <c r="L52" s="2375"/>
      <c r="P52" s="2381"/>
      <c r="Q52" s="2382"/>
      <c r="R52" s="2382"/>
      <c r="S52" s="2383"/>
      <c r="T52" s="2371"/>
    </row>
    <row r="53" spans="1:20" ht="15" customHeight="1" x14ac:dyDescent="0.2">
      <c r="B53" s="2376" t="s">
        <v>641</v>
      </c>
      <c r="C53" s="2376"/>
      <c r="D53" s="2376"/>
      <c r="E53" s="2376"/>
      <c r="P53" s="2384" t="s">
        <v>317</v>
      </c>
      <c r="Q53" s="2376"/>
      <c r="R53" s="2376"/>
      <c r="S53" s="2385"/>
      <c r="T53" s="2371"/>
    </row>
    <row r="54" spans="1:20" ht="15" customHeight="1" thickBot="1" x14ac:dyDescent="0.25">
      <c r="B54" s="2376"/>
      <c r="C54" s="2376"/>
      <c r="D54" s="2376"/>
      <c r="E54" s="2376"/>
      <c r="P54" s="2386"/>
      <c r="Q54" s="2387"/>
      <c r="R54" s="2387"/>
      <c r="S54" s="2388"/>
      <c r="T54" s="2371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A27:T27"/>
    <mergeCell ref="A2:P2"/>
    <mergeCell ref="E1:F1"/>
    <mergeCell ref="S2:T2"/>
    <mergeCell ref="B22:D22"/>
    <mergeCell ref="B25:D25"/>
    <mergeCell ref="B24:D24"/>
    <mergeCell ref="B23:D23"/>
    <mergeCell ref="A4:T4"/>
    <mergeCell ref="P42:S42"/>
    <mergeCell ref="P30:S32"/>
    <mergeCell ref="B30:E32"/>
    <mergeCell ref="I36:L36"/>
    <mergeCell ref="A43:B43"/>
    <mergeCell ref="I37:L39"/>
    <mergeCell ref="B35:E37"/>
    <mergeCell ref="A33:B33"/>
    <mergeCell ref="E33:F34"/>
    <mergeCell ref="P38:S39"/>
    <mergeCell ref="A28:T28"/>
    <mergeCell ref="T42:T54"/>
    <mergeCell ref="I31:L31"/>
    <mergeCell ref="I51:L52"/>
    <mergeCell ref="B53:E54"/>
    <mergeCell ref="B44:E45"/>
    <mergeCell ref="B49:E50"/>
    <mergeCell ref="C47:F47"/>
    <mergeCell ref="P51:S52"/>
    <mergeCell ref="P53:S54"/>
    <mergeCell ref="P47:S50"/>
    <mergeCell ref="I45:L45"/>
    <mergeCell ref="I46:L48"/>
    <mergeCell ref="B39:E41"/>
    <mergeCell ref="P43:S44"/>
    <mergeCell ref="P45:S46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&amp;C52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Normal="100" zoomScaleSheetLayoutView="100" workbookViewId="0"/>
  </sheetViews>
  <sheetFormatPr defaultRowHeight="11.25" x14ac:dyDescent="0.2"/>
  <cols>
    <col min="1" max="1" width="10.5703125" style="3" customWidth="1"/>
    <col min="2" max="2" width="2.7109375" style="4" customWidth="1"/>
    <col min="3" max="3" width="65.5703125" style="3" customWidth="1"/>
    <col min="4" max="4" width="11.7109375" style="3" customWidth="1"/>
    <col min="5" max="5" width="9.140625" style="3"/>
    <col min="6" max="6" width="11.7109375" style="3" customWidth="1"/>
    <col min="7" max="8" width="9.140625" style="3"/>
    <col min="9" max="9" width="11.7109375" style="3" customWidth="1"/>
    <col min="10" max="16384" width="9.140625" style="3"/>
  </cols>
  <sheetData>
    <row r="1" spans="1:4" x14ac:dyDescent="0.2">
      <c r="C1" s="1909"/>
      <c r="D1" s="1909"/>
    </row>
    <row r="2" spans="1:4" ht="19.5" customHeight="1" thickBot="1" x14ac:dyDescent="0.25">
      <c r="A2" s="1911"/>
      <c r="B2" s="1911"/>
      <c r="C2" s="1911"/>
      <c r="D2" s="1911"/>
    </row>
    <row r="5" spans="1:4" ht="35.1" customHeight="1" x14ac:dyDescent="0.2">
      <c r="A5" s="9"/>
      <c r="B5" s="5"/>
      <c r="C5" s="1910"/>
      <c r="D5" s="1910"/>
    </row>
    <row r="6" spans="1:4" ht="35.1" customHeight="1" x14ac:dyDescent="0.2">
      <c r="A6" s="9"/>
      <c r="B6" s="5"/>
      <c r="C6" s="1910"/>
      <c r="D6" s="1910"/>
    </row>
    <row r="7" spans="1:4" ht="35.1" customHeight="1" x14ac:dyDescent="0.2">
      <c r="A7" s="9"/>
      <c r="B7" s="5"/>
      <c r="C7" s="10"/>
      <c r="D7" s="8"/>
    </row>
    <row r="8" spans="1:4" ht="35.1" customHeight="1" x14ac:dyDescent="0.2">
      <c r="A8" s="9"/>
      <c r="B8" s="5"/>
      <c r="C8" s="1910"/>
      <c r="D8" s="1910"/>
    </row>
    <row r="9" spans="1:4" ht="35.1" customHeight="1" x14ac:dyDescent="0.2">
      <c r="A9" s="9"/>
      <c r="B9" s="5"/>
      <c r="C9" s="1910"/>
      <c r="D9" s="1910"/>
    </row>
    <row r="10" spans="1:4" ht="35.1" customHeight="1" x14ac:dyDescent="0.2">
      <c r="A10" s="9"/>
      <c r="B10" s="5"/>
      <c r="C10" s="1910"/>
      <c r="D10" s="1910"/>
    </row>
    <row r="11" spans="1:4" ht="35.1" customHeight="1" x14ac:dyDescent="0.2">
      <c r="A11" s="9"/>
      <c r="B11" s="5"/>
      <c r="C11" s="1910"/>
      <c r="D11" s="1910"/>
    </row>
    <row r="12" spans="1:4" ht="35.1" customHeight="1" x14ac:dyDescent="0.2">
      <c r="A12" s="9"/>
      <c r="B12" s="5"/>
      <c r="C12" s="1910"/>
      <c r="D12" s="1910"/>
    </row>
    <row r="13" spans="1:4" ht="35.1" customHeight="1" x14ac:dyDescent="0.2">
      <c r="A13" s="9"/>
      <c r="B13" s="5"/>
      <c r="C13" s="1910"/>
      <c r="D13" s="1910"/>
    </row>
    <row r="14" spans="1:4" ht="35.1" customHeight="1" x14ac:dyDescent="0.2">
      <c r="A14" s="9"/>
      <c r="B14" s="5"/>
      <c r="C14" s="8"/>
      <c r="D14" s="8"/>
    </row>
    <row r="15" spans="1:4" ht="35.1" customHeight="1" x14ac:dyDescent="0.2">
      <c r="A15" s="9"/>
      <c r="B15" s="5"/>
      <c r="C15" s="1910"/>
      <c r="D15" s="1910"/>
    </row>
    <row r="16" spans="1:4" ht="35.1" customHeight="1" x14ac:dyDescent="0.2">
      <c r="A16" s="9"/>
      <c r="B16" s="5"/>
      <c r="C16" s="1910"/>
      <c r="D16" s="1910"/>
    </row>
    <row r="17" spans="1:6" ht="35.1" customHeight="1" x14ac:dyDescent="0.2">
      <c r="A17" s="9"/>
      <c r="B17" s="5"/>
      <c r="C17" s="1910"/>
      <c r="D17" s="1910"/>
    </row>
    <row r="18" spans="1:6" ht="35.1" customHeight="1" x14ac:dyDescent="0.2">
      <c r="A18" s="9"/>
      <c r="B18" s="5"/>
      <c r="C18" s="8"/>
      <c r="D18" s="8"/>
      <c r="F18" s="4"/>
    </row>
    <row r="19" spans="1:6" ht="35.1" customHeight="1" x14ac:dyDescent="0.2">
      <c r="A19" s="9"/>
      <c r="B19" s="5"/>
      <c r="C19" s="1910"/>
      <c r="D19" s="1910"/>
      <c r="F19" s="4"/>
    </row>
    <row r="20" spans="1:6" ht="35.1" customHeight="1" x14ac:dyDescent="0.2">
      <c r="A20" s="9"/>
      <c r="B20" s="5"/>
      <c r="C20" s="1910"/>
      <c r="D20" s="1910"/>
      <c r="F20" s="4"/>
    </row>
    <row r="21" spans="1:6" ht="35.1" customHeight="1" x14ac:dyDescent="0.2">
      <c r="A21" s="9"/>
      <c r="B21" s="5"/>
      <c r="C21" s="1910"/>
      <c r="D21" s="1910"/>
      <c r="F21" s="4"/>
    </row>
    <row r="22" spans="1:6" ht="35.1" customHeight="1" x14ac:dyDescent="0.2">
      <c r="A22" s="9"/>
      <c r="B22" s="5"/>
      <c r="C22" s="1910"/>
      <c r="D22" s="1910"/>
      <c r="F22" s="4"/>
    </row>
    <row r="23" spans="1:6" ht="35.1" customHeight="1" x14ac:dyDescent="0.2">
      <c r="A23" s="9"/>
      <c r="B23" s="5"/>
      <c r="C23" s="8"/>
      <c r="D23" s="8"/>
      <c r="F23" s="4"/>
    </row>
    <row r="24" spans="1:6" ht="35.1" customHeight="1" x14ac:dyDescent="0.2">
      <c r="A24" s="9"/>
      <c r="B24" s="5"/>
      <c r="C24" s="8"/>
      <c r="D24" s="8"/>
      <c r="F24" s="4"/>
    </row>
    <row r="25" spans="1:6" ht="24.95" customHeight="1" x14ac:dyDescent="0.2">
      <c r="A25" s="9"/>
      <c r="B25" s="5"/>
      <c r="C25" s="1910"/>
      <c r="D25" s="1910"/>
      <c r="F25" s="4"/>
    </row>
    <row r="26" spans="1:6" ht="23.1" customHeight="1" x14ac:dyDescent="0.2">
      <c r="A26" s="6"/>
      <c r="B26" s="7"/>
      <c r="C26" s="1910"/>
      <c r="D26" s="1910"/>
      <c r="F26" s="4"/>
    </row>
    <row r="27" spans="1:6" ht="23.1" customHeight="1" x14ac:dyDescent="0.2">
      <c r="A27" s="6"/>
      <c r="B27" s="7"/>
      <c r="C27" s="8"/>
      <c r="D27" s="8"/>
      <c r="F27" s="4"/>
    </row>
    <row r="28" spans="1:6" ht="23.1" customHeight="1" x14ac:dyDescent="0.2">
      <c r="A28" s="1912"/>
      <c r="B28" s="1912"/>
      <c r="C28" s="1912"/>
      <c r="D28" s="1912"/>
      <c r="F28" s="4"/>
    </row>
    <row r="29" spans="1:6" ht="23.1" customHeight="1" x14ac:dyDescent="0.2">
      <c r="A29" s="6"/>
      <c r="B29" s="7"/>
      <c r="C29" s="1910"/>
      <c r="D29" s="1910"/>
      <c r="F29" s="4"/>
    </row>
    <row r="30" spans="1:6" ht="23.1" customHeight="1" x14ac:dyDescent="0.2">
      <c r="A30" s="6"/>
      <c r="B30" s="7"/>
      <c r="C30" s="1910"/>
      <c r="D30" s="1910"/>
    </row>
    <row r="31" spans="1:6" ht="23.1" customHeight="1" x14ac:dyDescent="0.2">
      <c r="A31" s="6"/>
      <c r="B31" s="7"/>
      <c r="C31" s="1910"/>
      <c r="D31" s="1910"/>
    </row>
    <row r="32" spans="1:6" ht="23.1" customHeight="1" x14ac:dyDescent="0.2">
      <c r="A32" s="6"/>
      <c r="B32" s="7"/>
      <c r="C32" s="1910"/>
      <c r="D32" s="1910"/>
    </row>
    <row r="33" spans="1:4" ht="23.1" customHeight="1" x14ac:dyDescent="0.2">
      <c r="A33" s="6"/>
      <c r="B33" s="7"/>
      <c r="C33" s="1910"/>
      <c r="D33" s="1910"/>
    </row>
    <row r="34" spans="1:4" ht="23.1" customHeight="1" x14ac:dyDescent="0.2">
      <c r="A34" s="6"/>
      <c r="B34" s="7"/>
      <c r="C34" s="1910"/>
      <c r="D34" s="1910"/>
    </row>
    <row r="35" spans="1:4" ht="23.1" customHeight="1" x14ac:dyDescent="0.2">
      <c r="A35" s="6"/>
      <c r="B35" s="7"/>
      <c r="C35" s="1910"/>
      <c r="D35" s="1910"/>
    </row>
    <row r="36" spans="1:4" ht="23.1" customHeight="1" x14ac:dyDescent="0.2">
      <c r="A36" s="6"/>
      <c r="B36" s="7"/>
      <c r="C36" s="1910"/>
      <c r="D36" s="1910"/>
    </row>
    <row r="37" spans="1:4" ht="30" customHeight="1" x14ac:dyDescent="0.2">
      <c r="A37" s="1913"/>
      <c r="B37" s="1913"/>
      <c r="C37" s="1913"/>
      <c r="D37" s="1913"/>
    </row>
  </sheetData>
  <mergeCells count="29">
    <mergeCell ref="A2:D2"/>
    <mergeCell ref="C26:D26"/>
    <mergeCell ref="C11:D11"/>
    <mergeCell ref="C5:D5"/>
    <mergeCell ref="C6:D6"/>
    <mergeCell ref="C8:D8"/>
    <mergeCell ref="C9:D9"/>
    <mergeCell ref="C10:D10"/>
    <mergeCell ref="C19:D19"/>
    <mergeCell ref="C20:D20"/>
    <mergeCell ref="C21:D21"/>
    <mergeCell ref="C22:D22"/>
    <mergeCell ref="C25:D25"/>
    <mergeCell ref="C1:D1"/>
    <mergeCell ref="C35:D35"/>
    <mergeCell ref="C36:D36"/>
    <mergeCell ref="A37:D37"/>
    <mergeCell ref="C29:D29"/>
    <mergeCell ref="C30:D30"/>
    <mergeCell ref="C31:D31"/>
    <mergeCell ref="C32:D32"/>
    <mergeCell ref="C33:D33"/>
    <mergeCell ref="C34:D34"/>
    <mergeCell ref="A28:D28"/>
    <mergeCell ref="C12:D12"/>
    <mergeCell ref="C13:D13"/>
    <mergeCell ref="C15:D15"/>
    <mergeCell ref="C16:D16"/>
    <mergeCell ref="C17:D17"/>
  </mergeCells>
  <pageMargins left="0.6692913385826772" right="0.19685039370078741" top="0.31496062992125984" bottom="0.19685039370078741" header="0.23622047244094491" footer="0.15748031496062992"/>
  <pageSetup paperSize="9" firstPageNumber="4" orientation="portrait" useFirstPageNumber="1" r:id="rId1"/>
  <headerFooter scaleWithDoc="0"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4"/>
  <sheetViews>
    <sheetView view="pageBreakPreview" zoomScaleNormal="100" zoomScaleSheetLayoutView="100" workbookViewId="0"/>
  </sheetViews>
  <sheetFormatPr defaultRowHeight="12.75" x14ac:dyDescent="0.25"/>
  <cols>
    <col min="1" max="1" width="11.140625" style="180" customWidth="1"/>
    <col min="2" max="2" width="8.85546875" style="180" customWidth="1"/>
    <col min="3" max="3" width="12" style="180" customWidth="1"/>
    <col min="4" max="10" width="8.7109375" style="180" customWidth="1"/>
    <col min="11" max="11" width="6.42578125" style="180" customWidth="1"/>
    <col min="12" max="12" width="1.7109375" style="180" customWidth="1"/>
    <col min="13" max="13" width="9.140625" style="180"/>
    <col min="14" max="22" width="9.140625" style="249"/>
    <col min="23" max="16384" width="9.140625" style="180"/>
  </cols>
  <sheetData>
    <row r="1" spans="1:27" ht="13.5" customHeight="1" x14ac:dyDescent="0.25">
      <c r="L1" s="183"/>
    </row>
    <row r="2" spans="1:27" ht="16.5" thickBot="1" x14ac:dyDescent="0.3">
      <c r="A2" s="1914" t="s">
        <v>530</v>
      </c>
      <c r="B2" s="1914"/>
      <c r="C2" s="1914"/>
      <c r="D2" s="1914"/>
      <c r="E2" s="1914"/>
      <c r="F2" s="1914"/>
      <c r="G2" s="1914"/>
      <c r="H2" s="1914"/>
      <c r="I2" s="1914"/>
      <c r="J2" s="1915" t="s">
        <v>143</v>
      </c>
      <c r="K2" s="1915"/>
      <c r="L2" s="1915"/>
    </row>
    <row r="3" spans="1:27" ht="18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27" ht="25.5" customHeight="1" x14ac:dyDescent="0.25">
      <c r="D4" s="1922" t="s">
        <v>528</v>
      </c>
      <c r="E4" s="1923"/>
      <c r="F4" s="1923"/>
      <c r="G4" s="1923"/>
      <c r="H4" s="1923"/>
      <c r="I4" s="1923"/>
      <c r="J4" s="1923"/>
      <c r="K4" s="1924"/>
      <c r="L4" s="186"/>
    </row>
    <row r="5" spans="1:27" s="183" customFormat="1" ht="45" customHeight="1" thickBot="1" x14ac:dyDescent="0.3">
      <c r="B5" s="184"/>
      <c r="C5" s="184"/>
      <c r="D5" s="1089" t="s">
        <v>552</v>
      </c>
      <c r="E5" s="1090" t="s">
        <v>274</v>
      </c>
      <c r="F5" s="1925" t="s">
        <v>275</v>
      </c>
      <c r="G5" s="1926"/>
      <c r="H5" s="1926"/>
      <c r="I5" s="1926"/>
      <c r="J5" s="1926"/>
      <c r="K5" s="1927"/>
      <c r="L5" s="185"/>
      <c r="N5" s="250"/>
      <c r="O5" s="250" t="str">
        <f>B6</f>
        <v>do ČR</v>
      </c>
      <c r="P5" s="250" t="str">
        <f>B9</f>
        <v>z ČR</v>
      </c>
      <c r="Q5" s="250" t="str">
        <f>B15</f>
        <v>ze ZP</v>
      </c>
      <c r="R5" s="250" t="str">
        <f>B19</f>
        <v>do ZP</v>
      </c>
      <c r="S5" s="250" t="s">
        <v>276</v>
      </c>
      <c r="T5" s="250" t="s">
        <v>531</v>
      </c>
      <c r="U5" s="250"/>
      <c r="V5" s="250"/>
    </row>
    <row r="6" spans="1:27" ht="14.45" customHeight="1" x14ac:dyDescent="0.25">
      <c r="A6" s="1928" t="s">
        <v>263</v>
      </c>
      <c r="B6" s="1929" t="s">
        <v>172</v>
      </c>
      <c r="C6" s="187" t="s">
        <v>174</v>
      </c>
      <c r="D6" s="1254">
        <v>35007528.697119951</v>
      </c>
      <c r="E6" s="1255">
        <v>373355996.05839598</v>
      </c>
      <c r="F6" s="190"/>
      <c r="G6" s="190"/>
      <c r="H6" s="190"/>
      <c r="I6" s="190"/>
      <c r="J6" s="190"/>
      <c r="K6" s="190"/>
      <c r="L6" s="188"/>
      <c r="N6" s="251">
        <v>42736</v>
      </c>
      <c r="O6" s="252">
        <v>107703.77676970145</v>
      </c>
      <c r="P6" s="252">
        <v>-95668.240320708952</v>
      </c>
      <c r="Q6" s="252">
        <v>27507.947999999997</v>
      </c>
      <c r="R6" s="252">
        <v>0</v>
      </c>
      <c r="S6" s="252">
        <v>361.9406338243644</v>
      </c>
      <c r="T6" s="252">
        <v>39578.944942835478</v>
      </c>
      <c r="U6" s="252"/>
      <c r="V6" s="252"/>
      <c r="Y6" s="696"/>
      <c r="Z6" s="203"/>
      <c r="AA6" s="203"/>
    </row>
    <row r="7" spans="1:27" ht="14.45" customHeight="1" x14ac:dyDescent="0.25">
      <c r="A7" s="1916"/>
      <c r="B7" s="1930"/>
      <c r="C7" s="189" t="s">
        <v>175</v>
      </c>
      <c r="D7" s="1256">
        <v>1663.2058317499323</v>
      </c>
      <c r="E7" s="1257">
        <v>17462.120361999998</v>
      </c>
      <c r="F7" s="190"/>
      <c r="G7" s="190"/>
      <c r="H7" s="190"/>
      <c r="I7" s="190"/>
      <c r="J7" s="190"/>
      <c r="K7" s="197"/>
      <c r="L7" s="182"/>
      <c r="N7" s="251">
        <v>42737</v>
      </c>
      <c r="O7" s="252">
        <v>108746.80029538981</v>
      </c>
      <c r="P7" s="252">
        <v>-95921.671062348352</v>
      </c>
      <c r="Q7" s="252">
        <v>30545.849000000002</v>
      </c>
      <c r="R7" s="252">
        <v>0</v>
      </c>
      <c r="S7" s="252">
        <v>370.47218903954501</v>
      </c>
      <c r="T7" s="252">
        <v>45682.125046060319</v>
      </c>
      <c r="U7" s="252"/>
      <c r="V7" s="252"/>
      <c r="Y7" s="696"/>
      <c r="Z7" s="203"/>
      <c r="AA7" s="203"/>
    </row>
    <row r="8" spans="1:27" ht="14.45" customHeight="1" x14ac:dyDescent="0.25">
      <c r="A8" s="1916"/>
      <c r="B8" s="1931"/>
      <c r="C8" s="191" t="s">
        <v>38</v>
      </c>
      <c r="D8" s="1258">
        <v>35009191.902951695</v>
      </c>
      <c r="E8" s="1259">
        <v>373373458.17875803</v>
      </c>
      <c r="F8" s="190"/>
      <c r="G8" s="190"/>
      <c r="H8" s="190"/>
      <c r="I8" s="190"/>
      <c r="J8" s="190"/>
      <c r="K8" s="190"/>
      <c r="L8" s="182"/>
      <c r="N8" s="251">
        <v>42738</v>
      </c>
      <c r="O8" s="252">
        <v>112274.1270176179</v>
      </c>
      <c r="P8" s="252">
        <v>-97517.411119316384</v>
      </c>
      <c r="Q8" s="252">
        <v>35309.228999999999</v>
      </c>
      <c r="R8" s="252">
        <v>0</v>
      </c>
      <c r="S8" s="252">
        <v>368.1188170945677</v>
      </c>
      <c r="T8" s="252">
        <v>42294.086666028321</v>
      </c>
      <c r="U8" s="252"/>
      <c r="V8" s="252"/>
      <c r="Y8" s="696"/>
      <c r="Z8" s="203"/>
      <c r="AA8" s="203"/>
    </row>
    <row r="9" spans="1:27" ht="14.45" customHeight="1" x14ac:dyDescent="0.25">
      <c r="A9" s="1916"/>
      <c r="B9" s="1932" t="s">
        <v>173</v>
      </c>
      <c r="C9" s="193" t="s">
        <v>174</v>
      </c>
      <c r="D9" s="1260">
        <v>26118968.218641598</v>
      </c>
      <c r="E9" s="1261">
        <v>278579297.47864002</v>
      </c>
      <c r="F9" s="190"/>
      <c r="G9" s="190"/>
      <c r="H9" s="190"/>
      <c r="I9" s="190"/>
      <c r="J9" s="190"/>
      <c r="K9" s="190"/>
      <c r="L9" s="182"/>
      <c r="N9" s="251">
        <v>42739</v>
      </c>
      <c r="O9" s="252">
        <v>114928.63065724233</v>
      </c>
      <c r="P9" s="252">
        <v>-99731.736470091797</v>
      </c>
      <c r="Q9" s="252">
        <v>26788.205999999998</v>
      </c>
      <c r="R9" s="252">
        <v>0</v>
      </c>
      <c r="S9" s="252">
        <v>361.18295111517455</v>
      </c>
      <c r="T9" s="252">
        <v>41229.044683665888</v>
      </c>
      <c r="U9" s="252"/>
      <c r="V9" s="252"/>
      <c r="Y9" s="696"/>
      <c r="Z9" s="203"/>
      <c r="AA9" s="203"/>
    </row>
    <row r="10" spans="1:27" ht="14.45" customHeight="1" x14ac:dyDescent="0.25">
      <c r="A10" s="1916"/>
      <c r="B10" s="1930"/>
      <c r="C10" s="189" t="s">
        <v>175</v>
      </c>
      <c r="D10" s="1256">
        <v>1149.0900426315504</v>
      </c>
      <c r="E10" s="1257">
        <v>12248.8976532</v>
      </c>
      <c r="F10" s="190"/>
      <c r="G10" s="190"/>
      <c r="H10" s="190"/>
      <c r="I10" s="190"/>
      <c r="J10" s="190"/>
      <c r="K10" s="190"/>
      <c r="L10" s="182"/>
      <c r="N10" s="251">
        <v>42740</v>
      </c>
      <c r="O10" s="252">
        <v>113197.35309631818</v>
      </c>
      <c r="P10" s="252">
        <v>-95571.14569047367</v>
      </c>
      <c r="Q10" s="252">
        <v>30117.274000000001</v>
      </c>
      <c r="R10" s="252">
        <v>0</v>
      </c>
      <c r="S10" s="252">
        <v>361.46282507599011</v>
      </c>
      <c r="T10" s="252">
        <v>47280.801117822215</v>
      </c>
      <c r="U10" s="252"/>
      <c r="V10" s="252"/>
      <c r="Y10" s="696"/>
      <c r="Z10" s="203"/>
      <c r="AA10" s="203"/>
    </row>
    <row r="11" spans="1:27" ht="14.45" customHeight="1" x14ac:dyDescent="0.25">
      <c r="A11" s="1916"/>
      <c r="B11" s="1931"/>
      <c r="C11" s="191" t="s">
        <v>38</v>
      </c>
      <c r="D11" s="1258">
        <v>26120117.30868423</v>
      </c>
      <c r="E11" s="1259">
        <v>278591546.37629324</v>
      </c>
      <c r="F11" s="190"/>
      <c r="G11" s="190"/>
      <c r="H11" s="190"/>
      <c r="I11" s="190"/>
      <c r="J11" s="190"/>
      <c r="K11" s="190"/>
      <c r="L11" s="182"/>
      <c r="N11" s="251">
        <v>42741</v>
      </c>
      <c r="O11" s="252">
        <v>112595.40246861485</v>
      </c>
      <c r="P11" s="252">
        <v>-97314.309526321333</v>
      </c>
      <c r="Q11" s="252">
        <v>33055.871999999996</v>
      </c>
      <c r="R11" s="252">
        <v>0</v>
      </c>
      <c r="S11" s="252">
        <v>371.65902643220841</v>
      </c>
      <c r="T11" s="252">
        <v>50739.636446154218</v>
      </c>
      <c r="U11" s="252"/>
      <c r="V11" s="252"/>
      <c r="Y11" s="696"/>
      <c r="Z11" s="203"/>
      <c r="AA11" s="203"/>
    </row>
    <row r="12" spans="1:27" ht="14.45" customHeight="1" x14ac:dyDescent="0.25">
      <c r="A12" s="1916"/>
      <c r="B12" s="1920" t="s">
        <v>264</v>
      </c>
      <c r="C12" s="193" t="s">
        <v>174</v>
      </c>
      <c r="D12" s="1613">
        <f>D6-D9</f>
        <v>8888560.4784783535</v>
      </c>
      <c r="E12" s="1614">
        <f>E6-E9</f>
        <v>94776698.579755962</v>
      </c>
      <c r="F12" s="190"/>
      <c r="G12" s="190"/>
      <c r="H12" s="190"/>
      <c r="I12" s="190"/>
      <c r="J12" s="190"/>
      <c r="K12" s="190"/>
      <c r="L12" s="182"/>
      <c r="N12" s="251">
        <v>42742</v>
      </c>
      <c r="O12" s="252">
        <v>112240.0242641629</v>
      </c>
      <c r="P12" s="252">
        <v>-93487.663255617692</v>
      </c>
      <c r="Q12" s="252">
        <v>30098.679000000004</v>
      </c>
      <c r="R12" s="252">
        <v>0</v>
      </c>
      <c r="S12" s="252">
        <v>361.45833018097977</v>
      </c>
      <c r="T12" s="252">
        <v>48506.921645880429</v>
      </c>
      <c r="U12" s="252"/>
      <c r="V12" s="252"/>
      <c r="Y12" s="696"/>
      <c r="Z12" s="203"/>
      <c r="AA12" s="203"/>
    </row>
    <row r="13" spans="1:27" ht="14.45" customHeight="1" x14ac:dyDescent="0.25">
      <c r="A13" s="1916"/>
      <c r="B13" s="1930"/>
      <c r="C13" s="189" t="s">
        <v>175</v>
      </c>
      <c r="D13" s="1256">
        <f t="shared" ref="D13:E13" si="0">D7-D10</f>
        <v>514.11578911838183</v>
      </c>
      <c r="E13" s="1257">
        <f t="shared" si="0"/>
        <v>5213.2227087999981</v>
      </c>
      <c r="F13" s="190"/>
      <c r="G13" s="190"/>
      <c r="H13" s="190"/>
      <c r="I13" s="190"/>
      <c r="J13" s="190"/>
      <c r="K13" s="190"/>
      <c r="L13" s="182"/>
      <c r="N13" s="251">
        <v>42743</v>
      </c>
      <c r="O13" s="252">
        <v>110855.88353201815</v>
      </c>
      <c r="P13" s="252">
        <v>-93844.095368709794</v>
      </c>
      <c r="Q13" s="252">
        <v>31420.734999999993</v>
      </c>
      <c r="R13" s="252">
        <v>0</v>
      </c>
      <c r="S13" s="252">
        <v>362.44494932155476</v>
      </c>
      <c r="T13" s="252">
        <v>47042.336923918476</v>
      </c>
      <c r="U13" s="252"/>
      <c r="V13" s="252"/>
      <c r="Y13" s="696"/>
      <c r="Z13" s="203"/>
      <c r="AA13" s="203"/>
    </row>
    <row r="14" spans="1:27" ht="14.45" customHeight="1" thickBot="1" x14ac:dyDescent="0.3">
      <c r="A14" s="1917"/>
      <c r="B14" s="1933"/>
      <c r="C14" s="194" t="s">
        <v>38</v>
      </c>
      <c r="D14" s="1262">
        <f t="shared" ref="D14:E14" si="1">D8-D11</f>
        <v>8889074.5942674652</v>
      </c>
      <c r="E14" s="1263">
        <f t="shared" si="1"/>
        <v>94781911.802464783</v>
      </c>
      <c r="F14" s="195"/>
      <c r="G14" s="195"/>
      <c r="H14" s="195"/>
      <c r="I14" s="195"/>
      <c r="J14" s="195"/>
      <c r="K14" s="198"/>
      <c r="L14" s="182"/>
      <c r="N14" s="251">
        <v>42744</v>
      </c>
      <c r="O14" s="252">
        <v>111405.66831944299</v>
      </c>
      <c r="P14" s="252">
        <v>-92771.506488026163</v>
      </c>
      <c r="Q14" s="252">
        <v>30371.963999999996</v>
      </c>
      <c r="R14" s="252">
        <v>0</v>
      </c>
      <c r="S14" s="252">
        <v>367.45321684733398</v>
      </c>
      <c r="T14" s="252">
        <v>49251.644091997026</v>
      </c>
      <c r="U14" s="252"/>
      <c r="V14" s="252"/>
      <c r="Y14" s="696"/>
      <c r="Z14" s="203"/>
      <c r="AA14" s="203"/>
    </row>
    <row r="15" spans="1:27" ht="14.45" customHeight="1" x14ac:dyDescent="0.25">
      <c r="A15" s="1928" t="s">
        <v>265</v>
      </c>
      <c r="B15" s="1930" t="s">
        <v>176</v>
      </c>
      <c r="C15" s="189" t="s">
        <v>399</v>
      </c>
      <c r="D15" s="1256">
        <v>2130626.199</v>
      </c>
      <c r="E15" s="1257">
        <v>22770592.461868998</v>
      </c>
      <c r="F15" s="190"/>
      <c r="G15" s="190"/>
      <c r="H15" s="190"/>
      <c r="I15" s="190"/>
      <c r="J15" s="190"/>
      <c r="K15" s="190"/>
      <c r="L15" s="182"/>
      <c r="N15" s="251">
        <v>42745</v>
      </c>
      <c r="O15" s="252">
        <v>115743.60797552484</v>
      </c>
      <c r="P15" s="252">
        <v>-95500.605549108572</v>
      </c>
      <c r="Q15" s="252">
        <v>30857.862000000001</v>
      </c>
      <c r="R15" s="252">
        <v>0</v>
      </c>
      <c r="S15" s="252">
        <v>374.71845905255128</v>
      </c>
      <c r="T15" s="252">
        <v>51995.614436617077</v>
      </c>
      <c r="U15" s="252"/>
      <c r="V15" s="252"/>
      <c r="Y15" s="696"/>
      <c r="Z15" s="203"/>
      <c r="AA15" s="203"/>
    </row>
    <row r="16" spans="1:27" ht="14.45" customHeight="1" x14ac:dyDescent="0.25">
      <c r="A16" s="1916"/>
      <c r="B16" s="1930"/>
      <c r="C16" s="189" t="s">
        <v>266</v>
      </c>
      <c r="D16" s="1256">
        <v>196891.11099999998</v>
      </c>
      <c r="E16" s="1257">
        <v>2109963.9180000001</v>
      </c>
      <c r="F16" s="190"/>
      <c r="G16" s="190"/>
      <c r="H16" s="190"/>
      <c r="I16" s="190"/>
      <c r="J16" s="190"/>
      <c r="K16" s="190"/>
      <c r="L16" s="182"/>
      <c r="N16" s="251">
        <v>42746</v>
      </c>
      <c r="O16" s="252">
        <v>112571.16573478216</v>
      </c>
      <c r="P16" s="252">
        <v>-95152.974997362588</v>
      </c>
      <c r="Q16" s="252">
        <v>33369.472999999998</v>
      </c>
      <c r="R16" s="252">
        <v>-271.25900000000001</v>
      </c>
      <c r="S16" s="252">
        <v>367.67698594049403</v>
      </c>
      <c r="T16" s="252">
        <v>50829.635811926768</v>
      </c>
      <c r="U16" s="252"/>
      <c r="V16" s="252"/>
      <c r="Y16" s="696"/>
      <c r="Z16" s="203"/>
      <c r="AA16" s="203"/>
    </row>
    <row r="17" spans="1:27" ht="14.45" customHeight="1" x14ac:dyDescent="0.25">
      <c r="A17" s="1916"/>
      <c r="B17" s="1930"/>
      <c r="C17" s="189" t="s">
        <v>401</v>
      </c>
      <c r="D17" s="1256">
        <v>55849.36</v>
      </c>
      <c r="E17" s="1257">
        <v>601006.04200000002</v>
      </c>
      <c r="F17" s="190"/>
      <c r="G17" s="190"/>
      <c r="H17" s="190"/>
      <c r="I17" s="190"/>
      <c r="J17" s="190"/>
      <c r="K17" s="190"/>
      <c r="L17" s="182"/>
      <c r="N17" s="251">
        <v>42747</v>
      </c>
      <c r="O17" s="252">
        <v>114360.73319970461</v>
      </c>
      <c r="P17" s="252">
        <v>-96072.801983331578</v>
      </c>
      <c r="Q17" s="252">
        <v>28078.257000000001</v>
      </c>
      <c r="R17" s="252">
        <v>0</v>
      </c>
      <c r="S17" s="252">
        <v>361.7682365415896</v>
      </c>
      <c r="T17" s="252">
        <v>43612.045645635146</v>
      </c>
      <c r="U17" s="252"/>
      <c r="V17" s="252"/>
      <c r="Y17" s="696"/>
      <c r="Z17" s="203"/>
      <c r="AA17" s="203"/>
    </row>
    <row r="18" spans="1:27" ht="14.45" customHeight="1" x14ac:dyDescent="0.25">
      <c r="A18" s="1916"/>
      <c r="B18" s="1931"/>
      <c r="C18" s="191" t="s">
        <v>38</v>
      </c>
      <c r="D18" s="1258">
        <v>2383366.67</v>
      </c>
      <c r="E18" s="1259">
        <v>25481562.421868999</v>
      </c>
      <c r="F18" s="190"/>
      <c r="G18" s="190"/>
      <c r="H18" s="190"/>
      <c r="I18" s="190"/>
      <c r="J18" s="190"/>
      <c r="K18" s="190"/>
      <c r="L18" s="182"/>
      <c r="N18" s="251">
        <v>42748</v>
      </c>
      <c r="O18" s="252">
        <v>111230.98428104231</v>
      </c>
      <c r="P18" s="252">
        <v>-92456.315012132094</v>
      </c>
      <c r="Q18" s="252">
        <v>21821.717000000001</v>
      </c>
      <c r="R18" s="252">
        <v>-193.43899999999999</v>
      </c>
      <c r="S18" s="252">
        <v>373.09003907406861</v>
      </c>
      <c r="T18" s="252">
        <v>40971.163769777719</v>
      </c>
      <c r="U18" s="252"/>
      <c r="V18" s="252"/>
      <c r="Y18" s="696"/>
      <c r="Z18" s="203"/>
      <c r="AA18" s="203"/>
    </row>
    <row r="19" spans="1:27" ht="14.45" customHeight="1" x14ac:dyDescent="0.25">
      <c r="A19" s="1916"/>
      <c r="B19" s="1932" t="s">
        <v>177</v>
      </c>
      <c r="C19" s="193" t="s">
        <v>399</v>
      </c>
      <c r="D19" s="1260">
        <v>2277053.0119999996</v>
      </c>
      <c r="E19" s="1261">
        <v>24311352.706387002</v>
      </c>
      <c r="F19" s="190"/>
      <c r="G19" s="190"/>
      <c r="H19" s="190"/>
      <c r="I19" s="190"/>
      <c r="J19" s="190"/>
      <c r="K19" s="190"/>
      <c r="L19" s="182"/>
      <c r="N19" s="251">
        <v>42749</v>
      </c>
      <c r="O19" s="252">
        <v>109854.51313429687</v>
      </c>
      <c r="P19" s="252">
        <v>-92742.794598586348</v>
      </c>
      <c r="Q19" s="252">
        <v>22667.189000000002</v>
      </c>
      <c r="R19" s="252">
        <v>-220.178</v>
      </c>
      <c r="S19" s="252">
        <v>373.66036491714169</v>
      </c>
      <c r="T19" s="252">
        <v>37926.007786067697</v>
      </c>
      <c r="U19" s="252"/>
      <c r="V19" s="252"/>
      <c r="Y19" s="696"/>
      <c r="Z19" s="203"/>
      <c r="AA19" s="203"/>
    </row>
    <row r="20" spans="1:27" ht="14.45" customHeight="1" x14ac:dyDescent="0.25">
      <c r="A20" s="1916"/>
      <c r="B20" s="1930"/>
      <c r="C20" s="189" t="s">
        <v>266</v>
      </c>
      <c r="D20" s="1256">
        <v>311254.73600000009</v>
      </c>
      <c r="E20" s="1257">
        <v>3323907.1935760002</v>
      </c>
      <c r="F20" s="190"/>
      <c r="G20" s="190"/>
      <c r="H20" s="190"/>
      <c r="I20" s="190"/>
      <c r="J20" s="190"/>
      <c r="K20" s="190"/>
      <c r="L20" s="182"/>
      <c r="N20" s="251">
        <v>42750</v>
      </c>
      <c r="O20" s="252">
        <v>111029.95674649226</v>
      </c>
      <c r="P20" s="252">
        <v>-93996.334001476964</v>
      </c>
      <c r="Q20" s="252">
        <v>22182.553</v>
      </c>
      <c r="R20" s="252">
        <v>0</v>
      </c>
      <c r="S20" s="252">
        <v>371.30158932459454</v>
      </c>
      <c r="T20" s="252">
        <v>39275.688593196013</v>
      </c>
      <c r="U20" s="252"/>
      <c r="V20" s="252"/>
      <c r="Y20" s="696"/>
      <c r="Z20" s="203"/>
      <c r="AA20" s="203"/>
    </row>
    <row r="21" spans="1:27" ht="14.45" customHeight="1" x14ac:dyDescent="0.25">
      <c r="A21" s="1916"/>
      <c r="B21" s="1930"/>
      <c r="C21" s="189" t="s">
        <v>401</v>
      </c>
      <c r="D21" s="1256">
        <v>220250.758</v>
      </c>
      <c r="E21" s="1257">
        <v>2352996.9264239995</v>
      </c>
      <c r="F21" s="190"/>
      <c r="G21" s="190"/>
      <c r="H21" s="190"/>
      <c r="I21" s="190"/>
      <c r="J21" s="190"/>
      <c r="K21" s="190"/>
      <c r="L21" s="182"/>
      <c r="N21" s="251">
        <v>42751</v>
      </c>
      <c r="O21" s="252">
        <v>111894.43823188101</v>
      </c>
      <c r="P21" s="252">
        <v>-94719.050532756621</v>
      </c>
      <c r="Q21" s="252">
        <v>28461.620999999999</v>
      </c>
      <c r="R21" s="252">
        <v>0</v>
      </c>
      <c r="S21" s="252">
        <v>395.98748177007508</v>
      </c>
      <c r="T21" s="252">
        <v>47604.631609224154</v>
      </c>
      <c r="U21" s="252"/>
      <c r="V21" s="252"/>
      <c r="Y21" s="696"/>
      <c r="Z21" s="203"/>
      <c r="AA21" s="203"/>
    </row>
    <row r="22" spans="1:27" ht="14.45" customHeight="1" x14ac:dyDescent="0.25">
      <c r="A22" s="1916"/>
      <c r="B22" s="1931"/>
      <c r="C22" s="191" t="s">
        <v>38</v>
      </c>
      <c r="D22" s="1258">
        <v>2808558.5060000001</v>
      </c>
      <c r="E22" s="1259">
        <v>29988256.826387003</v>
      </c>
      <c r="F22" s="190"/>
      <c r="G22" s="190"/>
      <c r="H22" s="190"/>
      <c r="I22" s="190"/>
      <c r="J22" s="190"/>
      <c r="K22" s="190"/>
      <c r="L22" s="182"/>
      <c r="N22" s="251">
        <v>42752</v>
      </c>
      <c r="O22" s="252">
        <v>115312.77771916869</v>
      </c>
      <c r="P22" s="252">
        <v>-95669.896613566831</v>
      </c>
      <c r="Q22" s="252">
        <v>32342.135999999999</v>
      </c>
      <c r="R22" s="252">
        <v>0</v>
      </c>
      <c r="S22" s="252">
        <v>396.03518516666202</v>
      </c>
      <c r="T22" s="252">
        <v>48763.168136318243</v>
      </c>
      <c r="U22" s="252"/>
      <c r="V22" s="252"/>
      <c r="Y22" s="696"/>
      <c r="Z22" s="203"/>
      <c r="AA22" s="203"/>
    </row>
    <row r="23" spans="1:27" ht="14.45" customHeight="1" x14ac:dyDescent="0.25">
      <c r="A23" s="1916"/>
      <c r="B23" s="1920" t="s">
        <v>267</v>
      </c>
      <c r="C23" s="193" t="s">
        <v>399</v>
      </c>
      <c r="D23" s="1613">
        <f>D15-D19</f>
        <v>-146426.81299999962</v>
      </c>
      <c r="E23" s="1614">
        <f>E15-E19</f>
        <v>-1540760.2445180044</v>
      </c>
      <c r="F23" s="190"/>
      <c r="G23" s="190"/>
      <c r="H23" s="190"/>
      <c r="I23" s="190"/>
      <c r="J23" s="190"/>
      <c r="K23" s="197"/>
      <c r="L23" s="182"/>
      <c r="N23" s="251">
        <v>42753</v>
      </c>
      <c r="O23" s="252">
        <v>114023.46239054753</v>
      </c>
      <c r="P23" s="252">
        <v>-98050.293279881851</v>
      </c>
      <c r="Q23" s="252">
        <v>32837.145000000004</v>
      </c>
      <c r="R23" s="252">
        <v>0</v>
      </c>
      <c r="S23" s="252">
        <v>403.03366522673122</v>
      </c>
      <c r="T23" s="252">
        <v>50914.353799852157</v>
      </c>
      <c r="U23" s="252"/>
      <c r="V23" s="252"/>
      <c r="Y23" s="696"/>
      <c r="Z23" s="203"/>
      <c r="AA23" s="203"/>
    </row>
    <row r="24" spans="1:27" ht="14.45" customHeight="1" x14ac:dyDescent="0.25">
      <c r="A24" s="1916"/>
      <c r="B24" s="1930"/>
      <c r="C24" s="189" t="s">
        <v>266</v>
      </c>
      <c r="D24" s="1256">
        <f t="shared" ref="D24:E24" si="2">D16-D20</f>
        <v>-114363.62500000012</v>
      </c>
      <c r="E24" s="1257">
        <f t="shared" si="2"/>
        <v>-1213943.2755760001</v>
      </c>
      <c r="F24" s="190"/>
      <c r="G24" s="190"/>
      <c r="H24" s="190"/>
      <c r="I24" s="190"/>
      <c r="J24" s="190"/>
      <c r="K24" s="197"/>
      <c r="L24" s="182"/>
      <c r="N24" s="251">
        <v>42754</v>
      </c>
      <c r="O24" s="252">
        <v>112975.22312480219</v>
      </c>
      <c r="P24" s="252">
        <v>-96345.698913387489</v>
      </c>
      <c r="Q24" s="252">
        <v>34571.429000000004</v>
      </c>
      <c r="R24" s="252">
        <v>0</v>
      </c>
      <c r="S24" s="252">
        <v>405.84045540199418</v>
      </c>
      <c r="T24" s="252">
        <v>54886.1085950981</v>
      </c>
      <c r="U24" s="252"/>
      <c r="V24" s="252"/>
      <c r="Y24" s="696"/>
      <c r="Z24" s="203"/>
      <c r="AA24" s="203"/>
    </row>
    <row r="25" spans="1:27" ht="14.45" customHeight="1" x14ac:dyDescent="0.25">
      <c r="A25" s="1916"/>
      <c r="B25" s="1930"/>
      <c r="C25" s="189" t="s">
        <v>401</v>
      </c>
      <c r="D25" s="1256">
        <f t="shared" ref="D25:E25" si="3">D17-D21</f>
        <v>-164401.39799999999</v>
      </c>
      <c r="E25" s="1257">
        <f t="shared" si="3"/>
        <v>-1751990.8844239996</v>
      </c>
      <c r="F25" s="190"/>
      <c r="G25" s="190"/>
      <c r="H25" s="190"/>
      <c r="I25" s="190"/>
      <c r="J25" s="190"/>
      <c r="K25" s="197"/>
      <c r="L25" s="182"/>
      <c r="N25" s="251">
        <v>42755</v>
      </c>
      <c r="O25" s="252">
        <v>116698.72138411226</v>
      </c>
      <c r="P25" s="252">
        <v>-95541.329254140728</v>
      </c>
      <c r="Q25" s="252">
        <v>33114.553</v>
      </c>
      <c r="R25" s="252">
        <v>0</v>
      </c>
      <c r="S25" s="252">
        <v>412.42165859378122</v>
      </c>
      <c r="T25" s="252">
        <v>52420.924068072869</v>
      </c>
      <c r="U25" s="252"/>
      <c r="V25" s="252"/>
      <c r="Y25" s="696"/>
      <c r="Z25" s="203"/>
      <c r="AA25" s="203"/>
    </row>
    <row r="26" spans="1:27" ht="14.45" customHeight="1" x14ac:dyDescent="0.25">
      <c r="A26" s="1916"/>
      <c r="B26" s="1931"/>
      <c r="C26" s="191" t="s">
        <v>38</v>
      </c>
      <c r="D26" s="1258">
        <f t="shared" ref="D26:E26" si="4">D18-D22</f>
        <v>-425191.83600000013</v>
      </c>
      <c r="E26" s="1259">
        <f t="shared" si="4"/>
        <v>-4506694.4045180045</v>
      </c>
      <c r="F26" s="190"/>
      <c r="G26" s="190"/>
      <c r="H26" s="190"/>
      <c r="I26" s="190"/>
      <c r="J26" s="190"/>
      <c r="K26" s="197"/>
      <c r="L26" s="182"/>
      <c r="N26" s="251">
        <v>42756</v>
      </c>
      <c r="O26" s="252">
        <v>120422.93912860008</v>
      </c>
      <c r="P26" s="252">
        <v>-96174.312691212152</v>
      </c>
      <c r="Q26" s="252">
        <v>23347.42</v>
      </c>
      <c r="R26" s="252">
        <v>0</v>
      </c>
      <c r="S26" s="252">
        <v>391.912386605667</v>
      </c>
      <c r="T26" s="252">
        <v>46317.202685997894</v>
      </c>
      <c r="U26" s="252"/>
      <c r="V26" s="252"/>
      <c r="Y26" s="696"/>
      <c r="Z26" s="203"/>
      <c r="AA26" s="203"/>
    </row>
    <row r="27" spans="1:27" ht="14.45" customHeight="1" thickBot="1" x14ac:dyDescent="0.3">
      <c r="A27" s="1917"/>
      <c r="B27" s="1934" t="s">
        <v>268</v>
      </c>
      <c r="C27" s="1935"/>
      <c r="D27" s="1262">
        <v>2247355.5728421691</v>
      </c>
      <c r="E27" s="1263">
        <v>24176464.464328788</v>
      </c>
      <c r="F27" s="206"/>
      <c r="G27" s="195"/>
      <c r="H27" s="195"/>
      <c r="I27" s="195"/>
      <c r="J27" s="195"/>
      <c r="K27" s="198"/>
      <c r="L27" s="182"/>
      <c r="M27" s="1615"/>
      <c r="N27" s="251">
        <v>42757</v>
      </c>
      <c r="O27" s="252">
        <v>118363.37060871402</v>
      </c>
      <c r="P27" s="252">
        <v>-95391.81981221649</v>
      </c>
      <c r="Q27" s="252">
        <v>22395.724999999999</v>
      </c>
      <c r="R27" s="252">
        <v>0</v>
      </c>
      <c r="S27" s="252">
        <v>395.44283669685922</v>
      </c>
      <c r="T27" s="252">
        <v>45246.528958579554</v>
      </c>
      <c r="U27" s="252"/>
      <c r="V27" s="252"/>
      <c r="Y27" s="696"/>
      <c r="Z27" s="203"/>
      <c r="AA27" s="203"/>
    </row>
    <row r="28" spans="1:27" ht="14.45" customHeight="1" x14ac:dyDescent="0.25">
      <c r="A28" s="1916" t="s">
        <v>213</v>
      </c>
      <c r="B28" s="1918" t="s">
        <v>179</v>
      </c>
      <c r="C28" s="189" t="s">
        <v>178</v>
      </c>
      <c r="D28" s="1256">
        <v>125013.751</v>
      </c>
      <c r="E28" s="1257">
        <v>1354947.2446003999</v>
      </c>
      <c r="F28" s="190"/>
      <c r="G28" s="190"/>
      <c r="H28" s="190"/>
      <c r="I28" s="190"/>
      <c r="J28" s="190"/>
      <c r="K28" s="190"/>
      <c r="L28" s="182"/>
      <c r="N28" s="251">
        <v>42758</v>
      </c>
      <c r="O28" s="252">
        <v>117386.45321236418</v>
      </c>
      <c r="P28" s="252">
        <v>-95728.079966241159</v>
      </c>
      <c r="Q28" s="252">
        <v>28156.181999999997</v>
      </c>
      <c r="R28" s="252">
        <v>0</v>
      </c>
      <c r="S28" s="252">
        <v>396.13690211255619</v>
      </c>
      <c r="T28" s="252">
        <v>50936.372939433604</v>
      </c>
      <c r="U28" s="252"/>
      <c r="V28" s="252"/>
      <c r="Y28" s="696"/>
      <c r="Z28" s="203"/>
      <c r="AA28" s="203"/>
    </row>
    <row r="29" spans="1:27" ht="14.45" customHeight="1" x14ac:dyDescent="0.25">
      <c r="A29" s="1916"/>
      <c r="B29" s="1918"/>
      <c r="C29" s="189" t="s">
        <v>114</v>
      </c>
      <c r="D29" s="1256">
        <v>7525.6460000000025</v>
      </c>
      <c r="E29" s="1257">
        <v>81011.216406800057</v>
      </c>
      <c r="F29" s="190"/>
      <c r="G29" s="190"/>
      <c r="H29" s="190"/>
      <c r="I29" s="190"/>
      <c r="J29" s="190"/>
      <c r="K29" s="190"/>
      <c r="L29" s="182"/>
      <c r="N29" s="251">
        <v>42759</v>
      </c>
      <c r="O29" s="252">
        <v>118501.15835003692</v>
      </c>
      <c r="P29" s="252">
        <v>-96909.76579807997</v>
      </c>
      <c r="Q29" s="252">
        <v>28140.017999999996</v>
      </c>
      <c r="R29" s="252">
        <v>0</v>
      </c>
      <c r="S29" s="252">
        <v>403.93836398659556</v>
      </c>
      <c r="T29" s="252">
        <v>51017.949138054835</v>
      </c>
      <c r="U29" s="252"/>
      <c r="V29" s="252"/>
      <c r="Y29" s="696"/>
      <c r="Z29" s="203"/>
      <c r="AA29" s="203"/>
    </row>
    <row r="30" spans="1:27" ht="14.45" customHeight="1" x14ac:dyDescent="0.25">
      <c r="A30" s="1916"/>
      <c r="B30" s="1919"/>
      <c r="C30" s="191" t="s">
        <v>38</v>
      </c>
      <c r="D30" s="1258">
        <v>132539.397</v>
      </c>
      <c r="E30" s="1259">
        <v>1435958.4610072002</v>
      </c>
      <c r="F30" s="190"/>
      <c r="G30" s="190"/>
      <c r="H30" s="190"/>
      <c r="I30" s="190"/>
      <c r="J30" s="190"/>
      <c r="K30" s="190"/>
      <c r="L30" s="182"/>
      <c r="N30" s="251">
        <v>42760</v>
      </c>
      <c r="O30" s="252">
        <v>120110.33020360797</v>
      </c>
      <c r="P30" s="252">
        <v>-96795.481590885116</v>
      </c>
      <c r="Q30" s="252">
        <v>26516.078000000001</v>
      </c>
      <c r="R30" s="252">
        <v>0</v>
      </c>
      <c r="S30" s="252">
        <v>394.70293078340853</v>
      </c>
      <c r="T30" s="252">
        <v>48146.990453078673</v>
      </c>
      <c r="U30" s="252"/>
      <c r="V30" s="252"/>
      <c r="Y30" s="696"/>
      <c r="Z30" s="203"/>
      <c r="AA30" s="203"/>
    </row>
    <row r="31" spans="1:27" ht="14.45" customHeight="1" x14ac:dyDescent="0.25">
      <c r="A31" s="1916"/>
      <c r="B31" s="1920" t="s">
        <v>180</v>
      </c>
      <c r="C31" s="193" t="s">
        <v>178</v>
      </c>
      <c r="D31" s="1260">
        <v>13704.841000000002</v>
      </c>
      <c r="E31" s="1261">
        <v>143588.08199999999</v>
      </c>
      <c r="F31" s="190"/>
      <c r="G31" s="190"/>
      <c r="H31" s="190"/>
      <c r="I31" s="190"/>
      <c r="J31" s="190"/>
      <c r="K31" s="190"/>
      <c r="L31" s="182"/>
      <c r="N31" s="251">
        <v>42761</v>
      </c>
      <c r="O31" s="252">
        <v>117506.16626226396</v>
      </c>
      <c r="P31" s="252">
        <v>-96766.899461968569</v>
      </c>
      <c r="Q31" s="252">
        <v>26092.199999999997</v>
      </c>
      <c r="R31" s="252">
        <v>0</v>
      </c>
      <c r="S31" s="252">
        <v>402.52058668093554</v>
      </c>
      <c r="T31" s="252">
        <v>46198.378519408143</v>
      </c>
      <c r="U31" s="252"/>
      <c r="V31" s="252"/>
      <c r="Y31" s="696"/>
      <c r="Z31" s="203"/>
      <c r="AA31" s="203"/>
    </row>
    <row r="32" spans="1:27" ht="14.45" customHeight="1" x14ac:dyDescent="0.25">
      <c r="A32" s="1916"/>
      <c r="B32" s="1918"/>
      <c r="C32" s="189" t="s">
        <v>114</v>
      </c>
      <c r="D32" s="1256">
        <v>0</v>
      </c>
      <c r="E32" s="1257">
        <v>0</v>
      </c>
      <c r="F32" s="190"/>
      <c r="G32" s="190"/>
      <c r="H32" s="190"/>
      <c r="I32" s="190"/>
      <c r="J32" s="190"/>
      <c r="K32" s="190"/>
      <c r="L32" s="182"/>
      <c r="N32" s="251">
        <v>42762</v>
      </c>
      <c r="O32" s="252">
        <v>116361.35562823084</v>
      </c>
      <c r="P32" s="252">
        <v>-97698.845869817495</v>
      </c>
      <c r="Q32" s="252">
        <v>24123.044999999998</v>
      </c>
      <c r="R32" s="252">
        <v>0</v>
      </c>
      <c r="S32" s="252">
        <v>396.92877711245552</v>
      </c>
      <c r="T32" s="252">
        <v>46661.457251326261</v>
      </c>
      <c r="U32" s="252"/>
      <c r="V32" s="252"/>
      <c r="Y32" s="696"/>
      <c r="Z32" s="203"/>
      <c r="AA32" s="203"/>
    </row>
    <row r="33" spans="1:27" ht="14.45" customHeight="1" x14ac:dyDescent="0.25">
      <c r="A33" s="1916"/>
      <c r="B33" s="1919"/>
      <c r="C33" s="191" t="s">
        <v>38</v>
      </c>
      <c r="D33" s="1258">
        <v>13704.841000000002</v>
      </c>
      <c r="E33" s="1259">
        <v>143588.08199999999</v>
      </c>
      <c r="F33" s="190"/>
      <c r="G33" s="190"/>
      <c r="H33" s="190"/>
      <c r="I33" s="190"/>
      <c r="J33" s="190"/>
      <c r="K33" s="190"/>
      <c r="L33" s="182"/>
      <c r="N33" s="251">
        <v>42763</v>
      </c>
      <c r="O33" s="252">
        <v>118278.01244857053</v>
      </c>
      <c r="P33" s="252">
        <v>-97355.564933009809</v>
      </c>
      <c r="Q33" s="252">
        <v>22452.308000000001</v>
      </c>
      <c r="R33" s="249">
        <v>0</v>
      </c>
      <c r="S33" s="252">
        <v>393.0282897946222</v>
      </c>
      <c r="T33" s="252">
        <v>44627.866695508441</v>
      </c>
      <c r="U33" s="252"/>
      <c r="V33" s="252"/>
      <c r="Y33" s="696"/>
      <c r="Z33" s="203"/>
      <c r="AA33" s="203"/>
    </row>
    <row r="34" spans="1:27" ht="14.45" customHeight="1" x14ac:dyDescent="0.25">
      <c r="A34" s="1916"/>
      <c r="B34" s="1920" t="s">
        <v>38</v>
      </c>
      <c r="C34" s="193" t="s">
        <v>178</v>
      </c>
      <c r="D34" s="1613">
        <f>D28+D31</f>
        <v>138718.592</v>
      </c>
      <c r="E34" s="1614">
        <f>E28+E31</f>
        <v>1498535.3266003998</v>
      </c>
      <c r="F34" s="190"/>
      <c r="G34" s="190"/>
      <c r="H34" s="190"/>
      <c r="I34" s="190"/>
      <c r="J34" s="190"/>
      <c r="K34" s="190"/>
      <c r="L34" s="182"/>
      <c r="N34" s="251">
        <v>42764</v>
      </c>
      <c r="O34" s="252">
        <v>116597.28874353835</v>
      </c>
      <c r="P34" s="252">
        <v>-95674.754720962126</v>
      </c>
      <c r="Q34" s="252">
        <v>24355.447</v>
      </c>
      <c r="R34" s="249">
        <v>0</v>
      </c>
      <c r="S34" s="252">
        <v>388.20819187818461</v>
      </c>
      <c r="T34" s="252">
        <v>45718.578562225113</v>
      </c>
      <c r="U34" s="252"/>
      <c r="V34" s="252"/>
      <c r="Y34" s="696"/>
      <c r="Z34" s="203"/>
      <c r="AA34" s="203"/>
    </row>
    <row r="35" spans="1:27" ht="14.45" customHeight="1" x14ac:dyDescent="0.25">
      <c r="A35" s="1916"/>
      <c r="B35" s="1918"/>
      <c r="C35" s="189" t="s">
        <v>114</v>
      </c>
      <c r="D35" s="1256">
        <f t="shared" ref="D35:E35" si="5">D29+D32</f>
        <v>7525.6460000000025</v>
      </c>
      <c r="E35" s="1257">
        <f t="shared" si="5"/>
        <v>81011.216406800057</v>
      </c>
      <c r="F35" s="190"/>
      <c r="G35" s="190"/>
      <c r="H35" s="190"/>
      <c r="I35" s="190"/>
      <c r="J35" s="190"/>
      <c r="K35" s="190"/>
      <c r="L35" s="182"/>
      <c r="N35" s="251">
        <v>42765</v>
      </c>
      <c r="O35" s="252">
        <v>119976.51440025319</v>
      </c>
      <c r="P35" s="252">
        <v>-95805.48053592151</v>
      </c>
      <c r="Q35" s="252">
        <v>28049.061999999998</v>
      </c>
      <c r="R35" s="249">
        <v>0</v>
      </c>
      <c r="S35" s="252">
        <v>388.73994763375629</v>
      </c>
      <c r="T35" s="252">
        <v>50743.39489123079</v>
      </c>
      <c r="U35" s="252"/>
      <c r="V35" s="252"/>
      <c r="Y35" s="696"/>
      <c r="Z35" s="203"/>
      <c r="AA35" s="203"/>
    </row>
    <row r="36" spans="1:27" ht="14.45" customHeight="1" thickBot="1" x14ac:dyDescent="0.3">
      <c r="A36" s="1917"/>
      <c r="B36" s="1921"/>
      <c r="C36" s="194" t="s">
        <v>38</v>
      </c>
      <c r="D36" s="1262">
        <f t="shared" ref="D36:E36" si="6">D30+D33</f>
        <v>146244.23800000001</v>
      </c>
      <c r="E36" s="1263">
        <f t="shared" si="6"/>
        <v>1579546.5430072001</v>
      </c>
      <c r="F36" s="195"/>
      <c r="G36" s="195"/>
      <c r="H36" s="195"/>
      <c r="I36" s="195"/>
      <c r="J36" s="195"/>
      <c r="K36" s="198"/>
      <c r="L36" s="182"/>
      <c r="N36" s="251">
        <v>42766</v>
      </c>
      <c r="O36" s="252">
        <v>120823.23240848191</v>
      </c>
      <c r="P36" s="252">
        <v>-96602.216478531496</v>
      </c>
      <c r="Q36" s="252">
        <v>27796.578000000001</v>
      </c>
      <c r="R36" s="249">
        <v>0</v>
      </c>
      <c r="S36" s="252">
        <v>394.58376954497567</v>
      </c>
      <c r="T36" s="252">
        <v>49263.468509195853</v>
      </c>
      <c r="U36" s="252"/>
      <c r="V36" s="252"/>
      <c r="Y36" s="696"/>
      <c r="Z36" s="203"/>
      <c r="AA36" s="203"/>
    </row>
    <row r="37" spans="1:27" ht="14.45" customHeight="1" x14ac:dyDescent="0.25">
      <c r="A37" s="1916" t="s">
        <v>269</v>
      </c>
      <c r="B37" s="1920" t="s">
        <v>270</v>
      </c>
      <c r="C37" s="193" t="s">
        <v>350</v>
      </c>
      <c r="D37" s="1256">
        <v>8063759.4089110587</v>
      </c>
      <c r="E37" s="1257">
        <v>86054060.252376989</v>
      </c>
      <c r="F37" s="190"/>
      <c r="G37" s="190"/>
      <c r="H37" s="190"/>
      <c r="I37" s="190"/>
      <c r="J37" s="190"/>
      <c r="K37" s="190"/>
      <c r="L37" s="182"/>
      <c r="N37" s="251">
        <v>42767</v>
      </c>
      <c r="O37" s="252">
        <v>107656.7148433379</v>
      </c>
      <c r="P37" s="252">
        <v>-83924.333790484219</v>
      </c>
      <c r="Q37" s="252">
        <v>24072.713</v>
      </c>
      <c r="R37" s="249">
        <v>0</v>
      </c>
      <c r="S37" s="252">
        <v>382.07508642876189</v>
      </c>
      <c r="T37" s="252">
        <v>45852.518113979073</v>
      </c>
      <c r="U37" s="252"/>
      <c r="V37" s="252"/>
      <c r="Y37" s="696"/>
      <c r="Z37" s="203"/>
      <c r="AA37" s="203"/>
    </row>
    <row r="38" spans="1:27" ht="14.45" customHeight="1" x14ac:dyDescent="0.25">
      <c r="A38" s="1916"/>
      <c r="B38" s="1918"/>
      <c r="C38" s="189" t="s">
        <v>181</v>
      </c>
      <c r="D38" s="1256">
        <v>86281.80790786256</v>
      </c>
      <c r="E38" s="1257">
        <v>920884.42188999976</v>
      </c>
      <c r="F38" s="190"/>
      <c r="G38" s="190"/>
      <c r="H38" s="190"/>
      <c r="I38" s="190"/>
      <c r="J38" s="190"/>
      <c r="K38" s="190"/>
      <c r="L38" s="182"/>
      <c r="N38" s="251">
        <v>42768</v>
      </c>
      <c r="O38" s="252">
        <v>107248.45236839331</v>
      </c>
      <c r="P38" s="252">
        <v>-84523.774659774237</v>
      </c>
      <c r="Q38" s="252">
        <v>22168.437000000002</v>
      </c>
      <c r="R38" s="249">
        <v>0</v>
      </c>
      <c r="S38" s="252">
        <v>386.53454946508128</v>
      </c>
      <c r="T38" s="252">
        <v>43377.608413477567</v>
      </c>
      <c r="U38" s="252"/>
      <c r="V38" s="252"/>
      <c r="Y38" s="696"/>
      <c r="Z38" s="203"/>
      <c r="AA38" s="203"/>
    </row>
    <row r="39" spans="1:27" ht="14.45" customHeight="1" x14ac:dyDescent="0.25">
      <c r="A39" s="1916"/>
      <c r="B39" s="1919"/>
      <c r="C39" s="191" t="s">
        <v>38</v>
      </c>
      <c r="D39" s="1258">
        <v>8150041.2168189203</v>
      </c>
      <c r="E39" s="1259">
        <v>86974944.674266994</v>
      </c>
      <c r="F39" s="190"/>
      <c r="G39" s="190"/>
      <c r="H39" s="190"/>
      <c r="I39" s="190"/>
      <c r="J39" s="190"/>
      <c r="K39" s="190"/>
      <c r="L39" s="182"/>
      <c r="N39" s="251">
        <v>42769</v>
      </c>
      <c r="O39" s="252">
        <v>109961.94957273974</v>
      </c>
      <c r="P39" s="252">
        <v>-84100.986390969512</v>
      </c>
      <c r="Q39" s="252">
        <v>16727.775000000001</v>
      </c>
      <c r="R39" s="249">
        <v>-3701.3780000000002</v>
      </c>
      <c r="S39" s="252">
        <v>409.41869077355187</v>
      </c>
      <c r="T39" s="252">
        <v>40191.160813082752</v>
      </c>
      <c r="U39" s="252"/>
      <c r="V39" s="252"/>
      <c r="Y39" s="696"/>
      <c r="Z39" s="203"/>
      <c r="AA39" s="203"/>
    </row>
    <row r="40" spans="1:27" ht="14.45" customHeight="1" x14ac:dyDescent="0.25">
      <c r="A40" s="1916"/>
      <c r="B40" s="1920" t="s">
        <v>271</v>
      </c>
      <c r="C40" s="193" t="s">
        <v>350</v>
      </c>
      <c r="D40" s="1260">
        <v>13620.703500000001</v>
      </c>
      <c r="E40" s="1261">
        <v>142689.52499999999</v>
      </c>
      <c r="F40" s="190"/>
      <c r="G40" s="190"/>
      <c r="H40" s="190"/>
      <c r="I40" s="190"/>
      <c r="J40" s="190"/>
      <c r="K40" s="190"/>
      <c r="L40" s="182"/>
      <c r="N40" s="251">
        <v>42770</v>
      </c>
      <c r="O40" s="252">
        <v>107357.24232513978</v>
      </c>
      <c r="P40" s="252">
        <v>-85311.135140837636</v>
      </c>
      <c r="Q40" s="252">
        <v>14416.777999999998</v>
      </c>
      <c r="R40" s="249">
        <v>-2424.096</v>
      </c>
      <c r="S40" s="252">
        <v>399.78471533511879</v>
      </c>
      <c r="T40" s="252">
        <v>33820.725135271729</v>
      </c>
      <c r="U40" s="252"/>
      <c r="V40" s="252"/>
      <c r="Y40" s="696"/>
      <c r="Z40" s="203"/>
      <c r="AA40" s="203"/>
    </row>
    <row r="41" spans="1:27" ht="14.45" customHeight="1" x14ac:dyDescent="0.25">
      <c r="A41" s="1916"/>
      <c r="B41" s="1918"/>
      <c r="C41" s="189" t="s">
        <v>181</v>
      </c>
      <c r="D41" s="1256">
        <v>0</v>
      </c>
      <c r="E41" s="1257">
        <v>0</v>
      </c>
      <c r="F41" s="190"/>
      <c r="G41" s="190"/>
      <c r="H41" s="190"/>
      <c r="I41" s="190"/>
      <c r="J41" s="190"/>
      <c r="K41" s="190"/>
      <c r="L41" s="182"/>
      <c r="N41" s="251">
        <v>42771</v>
      </c>
      <c r="O41" s="252">
        <v>106139.16974364386</v>
      </c>
      <c r="P41" s="252">
        <v>-84722.953898090505</v>
      </c>
      <c r="Q41" s="252">
        <v>14182.722000000002</v>
      </c>
      <c r="R41" s="249">
        <v>-2341.7890000000002</v>
      </c>
      <c r="S41" s="252">
        <v>401.93186654477665</v>
      </c>
      <c r="T41" s="252">
        <v>33703.265188189856</v>
      </c>
      <c r="U41" s="252"/>
      <c r="V41" s="252"/>
      <c r="Y41" s="696"/>
      <c r="Z41" s="203"/>
      <c r="AA41" s="203"/>
    </row>
    <row r="42" spans="1:27" ht="14.45" customHeight="1" x14ac:dyDescent="0.25">
      <c r="A42" s="1916"/>
      <c r="B42" s="1919"/>
      <c r="C42" s="191" t="s">
        <v>38</v>
      </c>
      <c r="D42" s="1258">
        <v>13620.703500000001</v>
      </c>
      <c r="E42" s="1259">
        <v>142689.52499999999</v>
      </c>
      <c r="F42" s="190"/>
      <c r="G42" s="190"/>
      <c r="H42" s="190"/>
      <c r="I42" s="190"/>
      <c r="J42" s="190"/>
      <c r="K42" s="190"/>
      <c r="L42" s="182"/>
      <c r="N42" s="251">
        <v>42772</v>
      </c>
      <c r="O42" s="252">
        <v>106867.29507331997</v>
      </c>
      <c r="P42" s="252">
        <v>-84746.685304357001</v>
      </c>
      <c r="Q42" s="252">
        <v>19115.788000000004</v>
      </c>
      <c r="R42" s="249">
        <v>0</v>
      </c>
      <c r="S42" s="252">
        <v>381.72724791174346</v>
      </c>
      <c r="T42" s="252">
        <v>40389.762244342957</v>
      </c>
      <c r="U42" s="252"/>
      <c r="V42" s="252"/>
      <c r="Y42" s="696"/>
      <c r="Z42" s="203"/>
      <c r="AA42" s="203"/>
    </row>
    <row r="43" spans="1:27" ht="14.45" customHeight="1" x14ac:dyDescent="0.25">
      <c r="A43" s="1916"/>
      <c r="B43" s="1937" t="s">
        <v>380</v>
      </c>
      <c r="C43" s="1938"/>
      <c r="D43" s="1264">
        <v>7525.6460000000025</v>
      </c>
      <c r="E43" s="1265">
        <v>81011.216406800057</v>
      </c>
      <c r="F43" s="190"/>
      <c r="G43" s="190"/>
      <c r="H43" s="190"/>
      <c r="I43" s="190"/>
      <c r="J43" s="190"/>
      <c r="K43" s="197"/>
      <c r="L43" s="182"/>
      <c r="N43" s="251">
        <v>42773</v>
      </c>
      <c r="O43" s="252">
        <v>102570.03481379892</v>
      </c>
      <c r="P43" s="252">
        <v>-82242.426416288639</v>
      </c>
      <c r="Q43" s="252">
        <v>20097.243000000002</v>
      </c>
      <c r="R43" s="249">
        <v>0</v>
      </c>
      <c r="S43" s="252">
        <v>377.85820451924286</v>
      </c>
      <c r="T43" s="252">
        <v>42340.319251949622</v>
      </c>
      <c r="U43" s="252"/>
      <c r="V43" s="252"/>
      <c r="Y43" s="696"/>
      <c r="Z43" s="203"/>
      <c r="AA43" s="203"/>
    </row>
    <row r="44" spans="1:27" ht="14.45" customHeight="1" x14ac:dyDescent="0.25">
      <c r="A44" s="1916"/>
      <c r="B44" s="1937" t="s">
        <v>369</v>
      </c>
      <c r="C44" s="1939"/>
      <c r="D44" s="1264">
        <v>342202.97599999997</v>
      </c>
      <c r="E44" s="1265">
        <v>3647247.9590000007</v>
      </c>
      <c r="F44" s="190"/>
      <c r="G44" s="190"/>
      <c r="H44" s="190"/>
      <c r="I44" s="190"/>
      <c r="J44" s="190"/>
      <c r="K44" s="197"/>
      <c r="L44" s="182"/>
      <c r="N44" s="251">
        <v>42774</v>
      </c>
      <c r="O44" s="252">
        <v>102505.07437493406</v>
      </c>
      <c r="P44" s="252">
        <v>-81533.517248654927</v>
      </c>
      <c r="Q44" s="252">
        <v>22855.673999999999</v>
      </c>
      <c r="R44" s="249">
        <v>0</v>
      </c>
      <c r="S44" s="252">
        <v>374.38154744365733</v>
      </c>
      <c r="T44" s="252">
        <v>46445.680672516013</v>
      </c>
      <c r="U44" s="252"/>
      <c r="V44" s="252"/>
      <c r="Y44" s="696"/>
      <c r="Z44" s="203"/>
      <c r="AA44" s="203"/>
    </row>
    <row r="45" spans="1:27" ht="14.45" customHeight="1" x14ac:dyDescent="0.25">
      <c r="A45" s="1916"/>
      <c r="B45" s="1918" t="s">
        <v>182</v>
      </c>
      <c r="C45" s="189" t="s">
        <v>350</v>
      </c>
      <c r="D45" s="1256">
        <v>8419583.0884110555</v>
      </c>
      <c r="E45" s="1261">
        <v>89843997.736377001</v>
      </c>
      <c r="F45" s="190"/>
      <c r="G45" s="190"/>
      <c r="H45" s="190"/>
      <c r="I45" s="190"/>
      <c r="J45" s="190"/>
      <c r="K45" s="190"/>
      <c r="L45" s="182"/>
      <c r="N45" s="251">
        <v>42775</v>
      </c>
      <c r="O45" s="252">
        <v>103405.82761894715</v>
      </c>
      <c r="P45" s="252">
        <v>-79646.757041882054</v>
      </c>
      <c r="Q45" s="252">
        <v>23609.672999999999</v>
      </c>
      <c r="R45" s="249">
        <v>0</v>
      </c>
      <c r="S45" s="252">
        <v>372.28248505451808</v>
      </c>
      <c r="T45" s="252">
        <v>45881.798300340903</v>
      </c>
      <c r="U45" s="252"/>
      <c r="V45" s="252"/>
      <c r="Y45" s="696"/>
      <c r="Z45" s="203"/>
      <c r="AA45" s="203"/>
    </row>
    <row r="46" spans="1:27" ht="14.45" customHeight="1" x14ac:dyDescent="0.25">
      <c r="A46" s="1916"/>
      <c r="B46" s="1918"/>
      <c r="C46" s="189" t="s">
        <v>479</v>
      </c>
      <c r="D46" s="1256">
        <v>107899.66500786255</v>
      </c>
      <c r="E46" s="1257">
        <v>1152223.9906028002</v>
      </c>
      <c r="F46" s="190"/>
      <c r="G46" s="190"/>
      <c r="H46" s="190"/>
      <c r="I46" s="190"/>
      <c r="J46" s="190"/>
      <c r="K46" s="190"/>
      <c r="L46" s="182"/>
      <c r="N46" s="251">
        <v>42776</v>
      </c>
      <c r="O46" s="252">
        <v>101764.49625487921</v>
      </c>
      <c r="P46" s="252">
        <v>-81138.95347610506</v>
      </c>
      <c r="Q46" s="252">
        <v>20860.905999999999</v>
      </c>
      <c r="R46" s="249">
        <v>0</v>
      </c>
      <c r="S46" s="252">
        <v>376.88115464790064</v>
      </c>
      <c r="T46" s="252">
        <v>42679.452677903391</v>
      </c>
      <c r="U46" s="252"/>
      <c r="V46" s="252"/>
      <c r="Y46" s="696"/>
      <c r="Z46" s="203"/>
      <c r="AA46" s="203"/>
    </row>
    <row r="47" spans="1:27" ht="14.45" customHeight="1" thickBot="1" x14ac:dyDescent="0.3">
      <c r="A47" s="1917"/>
      <c r="B47" s="1921"/>
      <c r="C47" s="194" t="s">
        <v>38</v>
      </c>
      <c r="D47" s="1262">
        <v>8527482.7534189187</v>
      </c>
      <c r="E47" s="1263">
        <v>90996221.726979792</v>
      </c>
      <c r="F47" s="204"/>
      <c r="G47" s="204"/>
      <c r="H47" s="190"/>
      <c r="I47" s="190"/>
      <c r="J47" s="190"/>
      <c r="K47" s="190"/>
      <c r="L47" s="182"/>
      <c r="N47" s="251">
        <v>42777</v>
      </c>
      <c r="O47" s="252">
        <v>99758.587403734578</v>
      </c>
      <c r="P47" s="252">
        <v>-80236.742272391624</v>
      </c>
      <c r="Q47" s="252">
        <v>18579.708000000002</v>
      </c>
      <c r="R47" s="249">
        <v>0</v>
      </c>
      <c r="S47" s="252">
        <v>366.13078409429676</v>
      </c>
      <c r="T47" s="252">
        <v>36390.041870737165</v>
      </c>
      <c r="U47" s="252"/>
      <c r="V47" s="252"/>
      <c r="Y47" s="696"/>
      <c r="Z47" s="203"/>
      <c r="AA47" s="203"/>
    </row>
    <row r="48" spans="1:27" ht="14.45" customHeight="1" x14ac:dyDescent="0.25">
      <c r="A48" s="1936" t="s">
        <v>480</v>
      </c>
      <c r="B48" s="1936"/>
      <c r="C48" s="1936"/>
      <c r="D48" s="1266">
        <v>-82644.242848547176</v>
      </c>
      <c r="E48" s="1267">
        <v>-858542.21397417784</v>
      </c>
      <c r="F48" s="200"/>
      <c r="G48" s="192"/>
      <c r="H48" s="200"/>
      <c r="I48" s="205"/>
      <c r="J48" s="200"/>
      <c r="K48" s="199"/>
      <c r="L48" s="196"/>
      <c r="N48" s="251">
        <v>42778</v>
      </c>
      <c r="O48" s="252">
        <v>99528.519886063936</v>
      </c>
      <c r="P48" s="252">
        <v>-81129.703555227345</v>
      </c>
      <c r="Q48" s="252">
        <v>19279.561999999998</v>
      </c>
      <c r="R48" s="249">
        <v>0</v>
      </c>
      <c r="S48" s="252">
        <v>363.84865854544068</v>
      </c>
      <c r="T48" s="252">
        <v>36846.279671709526</v>
      </c>
      <c r="U48" s="252"/>
      <c r="V48" s="252"/>
      <c r="Y48" s="696"/>
    </row>
    <row r="49" spans="3:25" ht="5.0999999999999996" customHeight="1" x14ac:dyDescent="0.25">
      <c r="C49" s="855"/>
      <c r="D49" s="689"/>
      <c r="E49" s="689"/>
      <c r="F49" s="201"/>
      <c r="G49" s="201"/>
      <c r="H49" s="201"/>
      <c r="I49" s="201"/>
      <c r="J49" s="201"/>
      <c r="K49" s="855"/>
      <c r="L49" s="201"/>
      <c r="N49" s="251">
        <v>42779</v>
      </c>
      <c r="O49" s="252">
        <v>99536.017512395832</v>
      </c>
      <c r="P49" s="252">
        <v>-81274.575377149493</v>
      </c>
      <c r="Q49" s="252">
        <v>21671.165999999997</v>
      </c>
      <c r="R49" s="249">
        <v>0</v>
      </c>
      <c r="S49" s="252">
        <v>363.47402693580227</v>
      </c>
      <c r="T49" s="252">
        <v>42112.328399892023</v>
      </c>
      <c r="U49" s="252"/>
      <c r="V49" s="252"/>
      <c r="Y49" s="696"/>
    </row>
    <row r="50" spans="3:25" x14ac:dyDescent="0.25">
      <c r="D50" s="203"/>
      <c r="E50" s="203"/>
      <c r="N50" s="251">
        <v>42780</v>
      </c>
      <c r="O50" s="252">
        <v>104187.28663361115</v>
      </c>
      <c r="P50" s="252">
        <v>-80892.999261525489</v>
      </c>
      <c r="Q50" s="252">
        <v>19041.298999999999</v>
      </c>
      <c r="R50" s="249">
        <v>0</v>
      </c>
      <c r="S50" s="252">
        <v>376.45098565893392</v>
      </c>
      <c r="T50" s="252">
        <v>41736.57096830575</v>
      </c>
      <c r="U50" s="252"/>
      <c r="V50" s="252"/>
      <c r="Y50" s="696"/>
    </row>
    <row r="51" spans="3:25" x14ac:dyDescent="0.25">
      <c r="N51" s="251">
        <v>42781</v>
      </c>
      <c r="O51" s="252">
        <v>104144.57432218589</v>
      </c>
      <c r="P51" s="252">
        <v>-80664.613355839232</v>
      </c>
      <c r="Q51" s="252">
        <v>18641.206999999999</v>
      </c>
      <c r="R51" s="249">
        <v>0</v>
      </c>
      <c r="S51" s="252">
        <v>380.27289576260335</v>
      </c>
      <c r="T51" s="252">
        <v>39284.182754802496</v>
      </c>
      <c r="U51" s="252"/>
      <c r="V51" s="252"/>
      <c r="Y51" s="696"/>
    </row>
    <row r="52" spans="3:25" x14ac:dyDescent="0.25">
      <c r="D52" s="203"/>
      <c r="E52" s="203"/>
      <c r="N52" s="251">
        <v>42782</v>
      </c>
      <c r="O52" s="252">
        <v>101112.31564511025</v>
      </c>
      <c r="P52" s="252">
        <v>-80884.624960438872</v>
      </c>
      <c r="Q52" s="252">
        <v>16026.089</v>
      </c>
      <c r="R52" s="249">
        <v>0</v>
      </c>
      <c r="S52" s="252">
        <v>407.39991900125693</v>
      </c>
      <c r="T52" s="252">
        <v>37102.327160767571</v>
      </c>
      <c r="U52" s="252"/>
      <c r="V52" s="252"/>
      <c r="Y52" s="696"/>
    </row>
    <row r="53" spans="3:25" x14ac:dyDescent="0.25">
      <c r="N53" s="251">
        <v>42783</v>
      </c>
      <c r="O53" s="252">
        <v>99557.462812532962</v>
      </c>
      <c r="P53" s="252">
        <v>-78729.941977001785</v>
      </c>
      <c r="Q53" s="252">
        <v>14530.132000000001</v>
      </c>
      <c r="R53" s="249">
        <v>-225.49100000000001</v>
      </c>
      <c r="S53" s="252">
        <v>411.73554301078707</v>
      </c>
      <c r="T53" s="252">
        <v>37096.843471403212</v>
      </c>
      <c r="U53" s="252"/>
      <c r="V53" s="252"/>
      <c r="Y53" s="696"/>
    </row>
    <row r="54" spans="3:25" x14ac:dyDescent="0.25">
      <c r="N54" s="251">
        <v>42784</v>
      </c>
      <c r="O54" s="252">
        <v>101558.98828990401</v>
      </c>
      <c r="P54" s="252">
        <v>-78665.104968878572</v>
      </c>
      <c r="Q54" s="252">
        <v>14881.119999999999</v>
      </c>
      <c r="R54" s="249">
        <v>-3625.9029999999998</v>
      </c>
      <c r="S54" s="252">
        <v>399.36091290771844</v>
      </c>
      <c r="T54" s="252">
        <v>32996.472211262793</v>
      </c>
      <c r="U54" s="252"/>
      <c r="V54" s="252"/>
      <c r="Y54" s="696"/>
    </row>
    <row r="55" spans="3:25" x14ac:dyDescent="0.25">
      <c r="N55" s="251">
        <v>42785</v>
      </c>
      <c r="O55" s="252">
        <v>99634.520519042097</v>
      </c>
      <c r="P55" s="252">
        <v>-78354.124907690682</v>
      </c>
      <c r="Q55" s="252">
        <v>14999.66</v>
      </c>
      <c r="R55" s="249">
        <v>-3747.866</v>
      </c>
      <c r="S55" s="252">
        <v>385.1519931814006</v>
      </c>
      <c r="T55" s="252">
        <v>31912.67294846728</v>
      </c>
      <c r="U55" s="252"/>
      <c r="V55" s="252"/>
      <c r="Y55" s="696"/>
    </row>
    <row r="56" spans="3:25" x14ac:dyDescent="0.25">
      <c r="N56" s="251">
        <v>42786</v>
      </c>
      <c r="O56" s="252">
        <v>98572.382107817291</v>
      </c>
      <c r="P56" s="252">
        <v>-78616.568203396993</v>
      </c>
      <c r="Q56" s="252">
        <v>13754.746999999999</v>
      </c>
      <c r="R56" s="249">
        <v>-1578.0820000000001</v>
      </c>
      <c r="S56" s="252">
        <v>394.77824578227836</v>
      </c>
      <c r="T56" s="252">
        <v>33274.419135969962</v>
      </c>
      <c r="U56" s="252"/>
      <c r="V56" s="252"/>
      <c r="Y56" s="696"/>
    </row>
    <row r="57" spans="3:25" x14ac:dyDescent="0.25">
      <c r="N57" s="251">
        <v>42787</v>
      </c>
      <c r="O57" s="252">
        <v>94985.318071526548</v>
      </c>
      <c r="P57" s="252">
        <v>-73125.73794704082</v>
      </c>
      <c r="Q57" s="252">
        <v>12879.034</v>
      </c>
      <c r="R57" s="249">
        <v>-3106.2049999999999</v>
      </c>
      <c r="S57" s="252">
        <v>387.14435497935483</v>
      </c>
      <c r="T57" s="252">
        <v>32106.712537408312</v>
      </c>
      <c r="U57" s="252"/>
      <c r="V57" s="252"/>
      <c r="Y57" s="696"/>
    </row>
    <row r="58" spans="3:25" x14ac:dyDescent="0.25">
      <c r="N58" s="251">
        <v>42788</v>
      </c>
      <c r="O58" s="252">
        <v>96326.938495621915</v>
      </c>
      <c r="P58" s="252">
        <v>-73413.881211098225</v>
      </c>
      <c r="Q58" s="252">
        <v>12562.639000000001</v>
      </c>
      <c r="R58" s="249">
        <v>-4733.1940000000004</v>
      </c>
      <c r="S58" s="252">
        <v>379.11554442995816</v>
      </c>
      <c r="T58" s="252">
        <v>30367.758571637027</v>
      </c>
      <c r="U58" s="252"/>
      <c r="V58" s="252"/>
      <c r="Y58" s="696"/>
    </row>
    <row r="59" spans="3:25" x14ac:dyDescent="0.25">
      <c r="N59" s="251">
        <v>42789</v>
      </c>
      <c r="O59" s="252">
        <v>93237.400569680351</v>
      </c>
      <c r="P59" s="252">
        <v>-73983.314695643014</v>
      </c>
      <c r="Q59" s="252">
        <v>10835.262000000001</v>
      </c>
      <c r="R59" s="249">
        <v>-746.04899999999998</v>
      </c>
      <c r="S59" s="252">
        <v>376.95005229824233</v>
      </c>
      <c r="T59" s="252">
        <v>27993.366334471433</v>
      </c>
      <c r="U59" s="252"/>
      <c r="V59" s="252"/>
      <c r="Y59" s="696"/>
    </row>
    <row r="60" spans="3:25" x14ac:dyDescent="0.25">
      <c r="N60" s="251">
        <v>42790</v>
      </c>
      <c r="O60" s="252">
        <v>91201.984386538665</v>
      </c>
      <c r="P60" s="252">
        <v>-72873.037240215213</v>
      </c>
      <c r="Q60" s="252">
        <v>11733.941000000001</v>
      </c>
      <c r="R60" s="249">
        <v>-582.57000000000005</v>
      </c>
      <c r="S60" s="252">
        <v>372.26652274654322</v>
      </c>
      <c r="T60" s="252">
        <v>30449.492185441726</v>
      </c>
      <c r="U60" s="252"/>
      <c r="V60" s="252"/>
      <c r="Y60" s="696"/>
    </row>
    <row r="61" spans="3:25" x14ac:dyDescent="0.25">
      <c r="N61" s="251">
        <v>42791</v>
      </c>
      <c r="O61" s="252">
        <v>95640.489503112156</v>
      </c>
      <c r="P61" s="252">
        <v>-74317.174807469142</v>
      </c>
      <c r="Q61" s="252">
        <v>9625.5810000000001</v>
      </c>
      <c r="R61" s="249">
        <v>0</v>
      </c>
      <c r="S61" s="252">
        <v>367.89367070302217</v>
      </c>
      <c r="T61" s="252">
        <v>28506.715590143252</v>
      </c>
      <c r="U61" s="252"/>
      <c r="V61" s="252"/>
      <c r="Y61" s="696"/>
    </row>
    <row r="62" spans="3:25" x14ac:dyDescent="0.25">
      <c r="N62" s="251">
        <v>42792</v>
      </c>
      <c r="O62" s="252">
        <v>94845.306466926908</v>
      </c>
      <c r="P62" s="252">
        <v>-75225.731617259211</v>
      </c>
      <c r="Q62" s="252">
        <v>8369.9830000000002</v>
      </c>
      <c r="R62" s="249">
        <v>0</v>
      </c>
      <c r="S62" s="252">
        <v>369.12405334268988</v>
      </c>
      <c r="T62" s="252">
        <v>29588.540521020015</v>
      </c>
      <c r="U62" s="252"/>
      <c r="V62" s="252"/>
      <c r="Y62" s="696"/>
    </row>
    <row r="63" spans="3:25" x14ac:dyDescent="0.25">
      <c r="N63" s="251">
        <v>42793</v>
      </c>
      <c r="O63" s="252">
        <v>95450.164574322189</v>
      </c>
      <c r="P63" s="252">
        <v>-74520.714210359758</v>
      </c>
      <c r="Q63" s="252">
        <v>8227.1699999999983</v>
      </c>
      <c r="R63" s="249">
        <v>-820.22900000000004</v>
      </c>
      <c r="S63" s="252">
        <v>371.01735566062121</v>
      </c>
      <c r="T63" s="252">
        <v>28900.562247505579</v>
      </c>
      <c r="U63" s="252"/>
      <c r="V63" s="252"/>
      <c r="Y63" s="696"/>
    </row>
    <row r="64" spans="3:25" x14ac:dyDescent="0.25">
      <c r="N64" s="251">
        <v>42794</v>
      </c>
      <c r="O64" s="252">
        <v>99458.145373984589</v>
      </c>
      <c r="P64" s="252">
        <v>-73757.591518092624</v>
      </c>
      <c r="Q64" s="252">
        <v>7191.7409999999991</v>
      </c>
      <c r="R64" s="249">
        <v>-2508.5439999999999</v>
      </c>
      <c r="S64" s="252">
        <v>375.2350577156239</v>
      </c>
      <c r="T64" s="252">
        <v>29762.830622239413</v>
      </c>
      <c r="U64" s="252"/>
      <c r="V64" s="252"/>
      <c r="Y64" s="696"/>
    </row>
    <row r="65" spans="14:25" x14ac:dyDescent="0.25">
      <c r="N65" s="251">
        <v>42795</v>
      </c>
      <c r="O65" s="252">
        <v>91527.313007701232</v>
      </c>
      <c r="P65" s="252">
        <v>-70502.159510496887</v>
      </c>
      <c r="Q65" s="252">
        <v>7336.1779999999999</v>
      </c>
      <c r="R65" s="249">
        <v>0</v>
      </c>
      <c r="S65" s="252">
        <v>374.9556886728821</v>
      </c>
      <c r="T65" s="252">
        <v>30475.560836612345</v>
      </c>
      <c r="U65" s="252"/>
      <c r="V65" s="252"/>
      <c r="Y65" s="696"/>
    </row>
    <row r="66" spans="14:25" x14ac:dyDescent="0.25">
      <c r="N66" s="251">
        <v>42796</v>
      </c>
      <c r="O66" s="252">
        <v>89857.247599957802</v>
      </c>
      <c r="P66" s="252">
        <v>-72381.262791433692</v>
      </c>
      <c r="Q66" s="252">
        <v>10220.006000000001</v>
      </c>
      <c r="R66" s="249">
        <v>0</v>
      </c>
      <c r="S66" s="252">
        <v>376.55217659333135</v>
      </c>
      <c r="T66" s="252">
        <v>29327.362249490376</v>
      </c>
      <c r="U66" s="252"/>
      <c r="V66" s="252"/>
      <c r="Y66" s="696"/>
    </row>
    <row r="67" spans="14:25" x14ac:dyDescent="0.25">
      <c r="N67" s="251">
        <v>42797</v>
      </c>
      <c r="O67" s="252">
        <v>93138.570524316921</v>
      </c>
      <c r="P67" s="252">
        <v>-71001.548686570313</v>
      </c>
      <c r="Q67" s="252">
        <v>7607.1039999999994</v>
      </c>
      <c r="R67" s="249">
        <v>0</v>
      </c>
      <c r="S67" s="252">
        <v>386.66220196718484</v>
      </c>
      <c r="T67" s="252">
        <v>28854.621390779925</v>
      </c>
      <c r="U67" s="252"/>
      <c r="V67" s="252"/>
      <c r="Y67" s="696"/>
    </row>
    <row r="68" spans="14:25" x14ac:dyDescent="0.25">
      <c r="N68" s="251">
        <v>42798</v>
      </c>
      <c r="O68" s="252">
        <v>93278.759362801982</v>
      </c>
      <c r="P68" s="252">
        <v>-69350.208882793551</v>
      </c>
      <c r="Q68" s="252">
        <v>3154.7169999999996</v>
      </c>
      <c r="R68" s="249">
        <v>-522.02700000000004</v>
      </c>
      <c r="S68" s="252">
        <v>383.9246087502209</v>
      </c>
      <c r="T68" s="252">
        <v>21692.712757684098</v>
      </c>
      <c r="U68" s="252"/>
      <c r="V68" s="252"/>
      <c r="Y68" s="696"/>
    </row>
    <row r="69" spans="14:25" x14ac:dyDescent="0.25">
      <c r="N69" s="251">
        <v>42799</v>
      </c>
      <c r="O69" s="252">
        <v>93867.992404262055</v>
      </c>
      <c r="P69" s="252">
        <v>-73414.882371558197</v>
      </c>
      <c r="Q69" s="252">
        <v>2311.6390000000001</v>
      </c>
      <c r="R69" s="249">
        <v>-216.47399999999999</v>
      </c>
      <c r="S69" s="252">
        <v>381.15219401981722</v>
      </c>
      <c r="T69" s="252">
        <v>23408.619337493648</v>
      </c>
      <c r="U69" s="252"/>
      <c r="V69" s="252"/>
      <c r="Y69" s="696"/>
    </row>
    <row r="70" spans="14:25" x14ac:dyDescent="0.25">
      <c r="N70" s="251">
        <v>42800</v>
      </c>
      <c r="O70" s="252">
        <v>94830.941027534558</v>
      </c>
      <c r="P70" s="252">
        <v>-73817.355206245396</v>
      </c>
      <c r="Q70" s="252">
        <v>7999.7039999999997</v>
      </c>
      <c r="R70" s="249">
        <v>0</v>
      </c>
      <c r="S70" s="252">
        <v>379.50869213535384</v>
      </c>
      <c r="T70" s="252">
        <v>30341.368150367693</v>
      </c>
      <c r="U70" s="252"/>
      <c r="V70" s="252"/>
      <c r="Y70" s="696"/>
    </row>
    <row r="71" spans="14:25" x14ac:dyDescent="0.25">
      <c r="N71" s="251">
        <v>42801</v>
      </c>
      <c r="O71" s="252">
        <v>94921.344023631187</v>
      </c>
      <c r="P71" s="252">
        <v>-72889.589619158156</v>
      </c>
      <c r="Q71" s="252">
        <v>9019.5810000000001</v>
      </c>
      <c r="R71" s="249">
        <v>0</v>
      </c>
      <c r="S71" s="252">
        <v>368.44108916534537</v>
      </c>
      <c r="T71" s="252">
        <v>32408.470185623253</v>
      </c>
      <c r="U71" s="252"/>
      <c r="V71" s="252"/>
      <c r="Y71" s="696"/>
    </row>
    <row r="72" spans="14:25" x14ac:dyDescent="0.25">
      <c r="N72" s="251">
        <v>42802</v>
      </c>
      <c r="O72" s="252">
        <v>93665.449941977015</v>
      </c>
      <c r="P72" s="252">
        <v>-69177.499736259109</v>
      </c>
      <c r="Q72" s="252">
        <v>4260.2439999999997</v>
      </c>
      <c r="R72" s="249">
        <v>0</v>
      </c>
      <c r="S72" s="252">
        <v>363.65725799418806</v>
      </c>
      <c r="T72" s="252">
        <v>29329.652488563373</v>
      </c>
      <c r="U72" s="252"/>
      <c r="V72" s="252"/>
      <c r="Y72" s="696"/>
    </row>
    <row r="73" spans="14:25" x14ac:dyDescent="0.25">
      <c r="N73" s="251">
        <v>42803</v>
      </c>
      <c r="O73" s="252">
        <v>96599.49678236102</v>
      </c>
      <c r="P73" s="252">
        <v>-70574.338010338644</v>
      </c>
      <c r="Q73" s="252">
        <v>6267.3429999999998</v>
      </c>
      <c r="R73" s="249">
        <v>0</v>
      </c>
      <c r="S73" s="252">
        <v>390.51239265285562</v>
      </c>
      <c r="T73" s="252">
        <v>30572.088785074673</v>
      </c>
      <c r="U73" s="252"/>
      <c r="V73" s="252"/>
      <c r="Y73" s="696"/>
    </row>
    <row r="74" spans="14:25" x14ac:dyDescent="0.25">
      <c r="N74" s="251">
        <v>42804</v>
      </c>
      <c r="O74" s="252">
        <v>96087.03449730984</v>
      </c>
      <c r="P74" s="252">
        <v>-71962.99609663467</v>
      </c>
      <c r="Q74" s="252">
        <v>4174.0940000000001</v>
      </c>
      <c r="R74" s="249">
        <v>0</v>
      </c>
      <c r="S74" s="252">
        <v>398.29963241154178</v>
      </c>
      <c r="T74" s="252">
        <v>30976.69962047588</v>
      </c>
      <c r="U74" s="252"/>
      <c r="V74" s="252"/>
      <c r="Y74" s="696"/>
    </row>
    <row r="75" spans="14:25" x14ac:dyDescent="0.25">
      <c r="N75" s="251">
        <v>42805</v>
      </c>
      <c r="O75" s="252">
        <v>92968.317333052008</v>
      </c>
      <c r="P75" s="252">
        <v>-69330.197278193911</v>
      </c>
      <c r="Q75" s="252">
        <v>6227.4210000000003</v>
      </c>
      <c r="R75" s="249">
        <v>0</v>
      </c>
      <c r="S75" s="252">
        <v>388.18148059426852</v>
      </c>
      <c r="T75" s="252">
        <v>26148.949074012184</v>
      </c>
      <c r="U75" s="252"/>
      <c r="V75" s="252"/>
      <c r="Y75" s="696"/>
    </row>
    <row r="76" spans="14:25" x14ac:dyDescent="0.25">
      <c r="N76" s="251">
        <v>42806</v>
      </c>
      <c r="O76" s="252">
        <v>96100.045363434954</v>
      </c>
      <c r="P76" s="252">
        <v>-72278.799451418934</v>
      </c>
      <c r="Q76" s="252">
        <v>4108.4400000000005</v>
      </c>
      <c r="R76" s="249">
        <v>0</v>
      </c>
      <c r="S76" s="252">
        <v>388.6561735224866</v>
      </c>
      <c r="T76" s="252">
        <v>28564.01757030778</v>
      </c>
      <c r="U76" s="252"/>
      <c r="V76" s="252"/>
      <c r="Y76" s="696"/>
    </row>
    <row r="77" spans="14:25" x14ac:dyDescent="0.25">
      <c r="N77" s="251">
        <v>42807</v>
      </c>
      <c r="O77" s="252">
        <v>96231.080282730254</v>
      </c>
      <c r="P77" s="252">
        <v>-73075.424622850522</v>
      </c>
      <c r="Q77" s="252">
        <v>5945.576</v>
      </c>
      <c r="R77" s="249">
        <v>0</v>
      </c>
      <c r="S77" s="252">
        <v>401.01469870834615</v>
      </c>
      <c r="T77" s="252">
        <v>30781.549714968245</v>
      </c>
      <c r="U77" s="252"/>
      <c r="V77" s="252"/>
      <c r="Y77" s="696"/>
    </row>
    <row r="78" spans="14:25" x14ac:dyDescent="0.25">
      <c r="N78" s="251">
        <v>42808</v>
      </c>
      <c r="O78" s="252">
        <v>100272.76927945987</v>
      </c>
      <c r="P78" s="252">
        <v>-73787.013398037772</v>
      </c>
      <c r="Q78" s="252">
        <v>5395.1279999999997</v>
      </c>
      <c r="R78" s="249">
        <v>0</v>
      </c>
      <c r="S78" s="252">
        <v>403.1409142320565</v>
      </c>
      <c r="T78" s="252">
        <v>28779.244479764689</v>
      </c>
      <c r="U78" s="252"/>
      <c r="V78" s="252"/>
      <c r="Y78" s="696"/>
    </row>
    <row r="79" spans="14:25" x14ac:dyDescent="0.25">
      <c r="N79" s="251">
        <v>42809</v>
      </c>
      <c r="O79" s="252">
        <v>99024.217744487818</v>
      </c>
      <c r="P79" s="252">
        <v>-77206.109294229347</v>
      </c>
      <c r="Q79" s="252">
        <v>3892.7999999999997</v>
      </c>
      <c r="R79" s="249">
        <v>0</v>
      </c>
      <c r="S79" s="252">
        <v>400.88780101087542</v>
      </c>
      <c r="T79" s="252">
        <v>28001.039947350513</v>
      </c>
      <c r="U79" s="252"/>
      <c r="V79" s="252"/>
      <c r="Y79" s="696"/>
    </row>
    <row r="80" spans="14:25" x14ac:dyDescent="0.25">
      <c r="N80" s="251">
        <v>42810</v>
      </c>
      <c r="O80" s="252">
        <v>98182.076168372194</v>
      </c>
      <c r="P80" s="252">
        <v>-75369.787952315659</v>
      </c>
      <c r="Q80" s="252">
        <v>3286.779</v>
      </c>
      <c r="R80" s="249">
        <v>0</v>
      </c>
      <c r="S80" s="252">
        <v>402.09082099565416</v>
      </c>
      <c r="T80" s="252">
        <v>25836.046302313072</v>
      </c>
      <c r="U80" s="252"/>
      <c r="V80" s="252"/>
      <c r="Y80" s="696"/>
    </row>
    <row r="81" spans="14:25" x14ac:dyDescent="0.25">
      <c r="N81" s="251">
        <v>42811</v>
      </c>
      <c r="O81" s="252">
        <v>95853.653338959819</v>
      </c>
      <c r="P81" s="252">
        <v>-71485.070155079651</v>
      </c>
      <c r="Q81" s="252">
        <v>2904.5660000000003</v>
      </c>
      <c r="R81" s="249">
        <v>0</v>
      </c>
      <c r="S81" s="252">
        <v>391.82100395778639</v>
      </c>
      <c r="T81" s="252">
        <v>24360.476891797345</v>
      </c>
      <c r="U81" s="252"/>
      <c r="V81" s="252"/>
      <c r="Y81" s="696"/>
    </row>
    <row r="82" spans="14:25" x14ac:dyDescent="0.25">
      <c r="N82" s="251">
        <v>42812</v>
      </c>
      <c r="O82" s="252">
        <v>98513.288321552915</v>
      </c>
      <c r="P82" s="252">
        <v>-75343.670218377476</v>
      </c>
      <c r="Q82" s="252">
        <v>1596.6120000000001</v>
      </c>
      <c r="R82" s="249">
        <v>-711.64300000000003</v>
      </c>
      <c r="S82" s="252">
        <v>386.51727823988006</v>
      </c>
      <c r="T82" s="252">
        <v>24559.435062782351</v>
      </c>
      <c r="U82" s="252"/>
      <c r="V82" s="252"/>
      <c r="Y82" s="696"/>
    </row>
    <row r="83" spans="14:25" x14ac:dyDescent="0.25">
      <c r="N83" s="251">
        <v>42813</v>
      </c>
      <c r="O83" s="252">
        <v>98543.373773604821</v>
      </c>
      <c r="P83" s="252">
        <v>-76184.482540352357</v>
      </c>
      <c r="Q83" s="252">
        <v>1969.91</v>
      </c>
      <c r="R83" s="249">
        <v>0</v>
      </c>
      <c r="S83" s="252">
        <v>387.23038424894668</v>
      </c>
      <c r="T83" s="252">
        <v>24403.234857206793</v>
      </c>
      <c r="U83" s="252"/>
      <c r="V83" s="252"/>
      <c r="Y83" s="696"/>
    </row>
    <row r="84" spans="14:25" x14ac:dyDescent="0.25">
      <c r="N84" s="251">
        <v>42814</v>
      </c>
      <c r="O84" s="252">
        <v>98108.740373457113</v>
      </c>
      <c r="P84" s="252">
        <v>-74617.574638674982</v>
      </c>
      <c r="Q84" s="252">
        <v>2628.134</v>
      </c>
      <c r="R84" s="249">
        <v>0</v>
      </c>
      <c r="S84" s="252">
        <v>379.82869285605511</v>
      </c>
      <c r="T84" s="252">
        <v>24129.103279619041</v>
      </c>
      <c r="U84" s="252"/>
      <c r="V84" s="252"/>
      <c r="Y84" s="696"/>
    </row>
    <row r="85" spans="14:25" x14ac:dyDescent="0.25">
      <c r="N85" s="251">
        <v>42815</v>
      </c>
      <c r="O85" s="252">
        <v>93608.410169849158</v>
      </c>
      <c r="P85" s="252">
        <v>-73363.50036923727</v>
      </c>
      <c r="Q85" s="252">
        <v>3551.7450000000003</v>
      </c>
      <c r="R85" s="249">
        <v>0</v>
      </c>
      <c r="S85" s="252">
        <v>378.92949550581727</v>
      </c>
      <c r="T85" s="252">
        <v>23534.27809438877</v>
      </c>
      <c r="U85" s="252"/>
      <c r="V85" s="252"/>
      <c r="Y85" s="696"/>
    </row>
    <row r="86" spans="14:25" x14ac:dyDescent="0.25">
      <c r="N86" s="251">
        <v>42816</v>
      </c>
      <c r="O86" s="252">
        <v>100622.8642261842</v>
      </c>
      <c r="P86" s="252">
        <v>-75077.199071632029</v>
      </c>
      <c r="Q86" s="252">
        <v>1448.4549999999999</v>
      </c>
      <c r="R86" s="249">
        <v>-718.577</v>
      </c>
      <c r="S86" s="252">
        <v>364.64745739422762</v>
      </c>
      <c r="T86" s="252">
        <v>29432.150230916577</v>
      </c>
      <c r="U86" s="252"/>
      <c r="V86" s="252"/>
      <c r="Y86" s="696"/>
    </row>
    <row r="87" spans="14:25" x14ac:dyDescent="0.25">
      <c r="N87" s="251">
        <v>42817</v>
      </c>
      <c r="O87" s="252">
        <v>94030.646692689101</v>
      </c>
      <c r="P87" s="252">
        <v>-71907.731828251926</v>
      </c>
      <c r="Q87" s="252">
        <v>2933.6880000000001</v>
      </c>
      <c r="R87" s="249">
        <v>0</v>
      </c>
      <c r="S87" s="252">
        <v>372.77561382679471</v>
      </c>
      <c r="T87" s="252">
        <v>26383.947083859013</v>
      </c>
      <c r="U87" s="252"/>
      <c r="V87" s="252"/>
      <c r="Y87" s="696"/>
    </row>
    <row r="88" spans="14:25" x14ac:dyDescent="0.25">
      <c r="N88" s="251">
        <v>42818</v>
      </c>
      <c r="O88" s="252">
        <v>93539.11172064564</v>
      </c>
      <c r="P88" s="252">
        <v>-71956.925836058668</v>
      </c>
      <c r="Q88" s="252">
        <v>4053.7039999999997</v>
      </c>
      <c r="R88" s="249">
        <v>-551.72699999999998</v>
      </c>
      <c r="S88" s="252">
        <v>375.80908957136364</v>
      </c>
      <c r="T88" s="252">
        <v>25451.546315586937</v>
      </c>
      <c r="U88" s="252"/>
      <c r="V88" s="252"/>
      <c r="Y88" s="696"/>
    </row>
    <row r="89" spans="14:25" x14ac:dyDescent="0.25">
      <c r="N89" s="251">
        <v>42819</v>
      </c>
      <c r="O89" s="252">
        <v>92093.500369237256</v>
      </c>
      <c r="P89" s="252">
        <v>-69339.456693744069</v>
      </c>
      <c r="Q89" s="252">
        <v>2361</v>
      </c>
      <c r="R89" s="249">
        <v>-736.34799999999996</v>
      </c>
      <c r="S89" s="252">
        <v>370.38837347687132</v>
      </c>
      <c r="T89" s="252">
        <v>21343.139743532469</v>
      </c>
      <c r="U89" s="252"/>
      <c r="V89" s="252"/>
      <c r="Y89" s="696"/>
    </row>
    <row r="90" spans="14:25" x14ac:dyDescent="0.25">
      <c r="N90" s="251">
        <v>42820</v>
      </c>
      <c r="O90" s="252">
        <v>94901.835636670527</v>
      </c>
      <c r="P90" s="252">
        <v>-72244.102753455008</v>
      </c>
      <c r="Q90" s="252">
        <v>2719.1769999999997</v>
      </c>
      <c r="R90" s="249">
        <v>-1041.3539999999998</v>
      </c>
      <c r="S90" s="252">
        <v>374.6223519256713</v>
      </c>
      <c r="T90" s="252">
        <v>23268.566965548238</v>
      </c>
      <c r="U90" s="252"/>
      <c r="V90" s="252"/>
      <c r="Y90" s="696"/>
    </row>
    <row r="91" spans="14:25" x14ac:dyDescent="0.25">
      <c r="N91" s="251">
        <v>42821</v>
      </c>
      <c r="O91" s="252">
        <v>94630.317544044738</v>
      </c>
      <c r="P91" s="252">
        <v>-72299.587509230929</v>
      </c>
      <c r="Q91" s="252">
        <v>3691.9350000000004</v>
      </c>
      <c r="R91" s="249">
        <v>-1635.2080000000001</v>
      </c>
      <c r="S91" s="252">
        <v>378.99510451639952</v>
      </c>
      <c r="T91" s="252">
        <v>25015.999746449972</v>
      </c>
      <c r="U91" s="252"/>
      <c r="V91" s="252"/>
      <c r="Y91" s="696"/>
    </row>
    <row r="92" spans="14:25" x14ac:dyDescent="0.25">
      <c r="N92" s="251">
        <v>42822</v>
      </c>
      <c r="O92" s="252">
        <v>92924.336955375053</v>
      </c>
      <c r="P92" s="252">
        <v>-70253.424411857792</v>
      </c>
      <c r="Q92" s="252">
        <v>1431.1779999999999</v>
      </c>
      <c r="R92" s="249">
        <v>-3092.3020000000001</v>
      </c>
      <c r="S92" s="252">
        <v>392.44022477262871</v>
      </c>
      <c r="T92" s="252">
        <v>21247.834927613454</v>
      </c>
      <c r="U92" s="252"/>
      <c r="V92" s="252"/>
      <c r="Y92" s="696"/>
    </row>
    <row r="93" spans="14:25" x14ac:dyDescent="0.25">
      <c r="N93" s="251">
        <v>42823</v>
      </c>
      <c r="O93" s="252">
        <v>95950.197278193911</v>
      </c>
      <c r="P93" s="252">
        <v>-72500.288005063834</v>
      </c>
      <c r="Q93" s="252">
        <v>864.24699999999996</v>
      </c>
      <c r="R93" s="249">
        <v>-5521.3220000000001</v>
      </c>
      <c r="S93" s="252">
        <v>386.70846538615058</v>
      </c>
      <c r="T93" s="252">
        <v>19255.15082637902</v>
      </c>
      <c r="U93" s="252"/>
      <c r="V93" s="252"/>
      <c r="Y93" s="696"/>
    </row>
    <row r="94" spans="14:25" x14ac:dyDescent="0.25">
      <c r="N94" s="251">
        <v>42824</v>
      </c>
      <c r="O94" s="252">
        <v>92759.330098111619</v>
      </c>
      <c r="P94" s="252">
        <v>-71503.84217744488</v>
      </c>
      <c r="Q94" s="252">
        <v>1790.002</v>
      </c>
      <c r="R94" s="249">
        <v>-3198.9839999999999</v>
      </c>
      <c r="S94" s="252">
        <v>401.78243970770171</v>
      </c>
      <c r="T94" s="252">
        <v>19078.914086186498</v>
      </c>
      <c r="U94" s="252"/>
      <c r="V94" s="252"/>
      <c r="Y94" s="696"/>
    </row>
    <row r="95" spans="14:25" x14ac:dyDescent="0.25">
      <c r="N95" s="251">
        <v>42825</v>
      </c>
      <c r="O95" s="252">
        <v>96111.56134613356</v>
      </c>
      <c r="P95" s="252">
        <v>-72482.037134718848</v>
      </c>
      <c r="Q95" s="252">
        <v>1155.616</v>
      </c>
      <c r="R95" s="249">
        <v>-6695.25</v>
      </c>
      <c r="S95" s="252">
        <v>399.51973420675455</v>
      </c>
      <c r="T95" s="252">
        <v>16518.171639868266</v>
      </c>
      <c r="U95" s="252"/>
      <c r="V95" s="252"/>
      <c r="Y95" s="696"/>
    </row>
    <row r="96" spans="14:25" x14ac:dyDescent="0.25">
      <c r="N96" s="251">
        <v>42826</v>
      </c>
      <c r="O96" s="252">
        <v>88321.41576115624</v>
      </c>
      <c r="P96" s="252">
        <v>-59840.74480430426</v>
      </c>
      <c r="Q96" s="252">
        <v>0.23599999999999999</v>
      </c>
      <c r="R96" s="249">
        <v>-13015.642</v>
      </c>
      <c r="S96" s="252">
        <v>404.16728601935284</v>
      </c>
      <c r="T96" s="252">
        <v>12914.201111614562</v>
      </c>
      <c r="U96" s="252"/>
      <c r="V96" s="252"/>
      <c r="Y96" s="696"/>
    </row>
    <row r="97" spans="14:25" x14ac:dyDescent="0.25">
      <c r="N97" s="251">
        <v>42827</v>
      </c>
      <c r="O97" s="252">
        <v>85316.188416499645</v>
      </c>
      <c r="P97" s="252">
        <v>-57183.716636776029</v>
      </c>
      <c r="Q97" s="252">
        <v>0</v>
      </c>
      <c r="R97" s="249">
        <v>-15635.226999999999</v>
      </c>
      <c r="S97" s="252">
        <v>405.03874771962751</v>
      </c>
      <c r="T97" s="252">
        <v>13457.43166672768</v>
      </c>
      <c r="U97" s="252"/>
      <c r="V97" s="252"/>
      <c r="Y97" s="696"/>
    </row>
    <row r="98" spans="14:25" x14ac:dyDescent="0.25">
      <c r="N98" s="251">
        <v>42828</v>
      </c>
      <c r="O98" s="252">
        <v>95444.018356366709</v>
      </c>
      <c r="P98" s="252">
        <v>-68492.151070788052</v>
      </c>
      <c r="Q98" s="252">
        <v>0</v>
      </c>
      <c r="R98" s="249">
        <v>-11536.187</v>
      </c>
      <c r="S98" s="252">
        <v>409.96899619707568</v>
      </c>
      <c r="T98" s="252">
        <v>17709.801343484869</v>
      </c>
      <c r="U98" s="252"/>
      <c r="V98" s="252"/>
      <c r="Y98" s="696"/>
    </row>
    <row r="99" spans="14:25" x14ac:dyDescent="0.25">
      <c r="N99" s="251">
        <v>42829</v>
      </c>
      <c r="O99" s="252">
        <v>97671.885219959921</v>
      </c>
      <c r="P99" s="252">
        <v>-69460.490558075762</v>
      </c>
      <c r="Q99" s="252">
        <v>0</v>
      </c>
      <c r="R99" s="249">
        <v>-8979.380000000001</v>
      </c>
      <c r="S99" s="252">
        <v>413.40665789685659</v>
      </c>
      <c r="T99" s="252">
        <v>21295.822839637331</v>
      </c>
      <c r="U99" s="252"/>
      <c r="V99" s="252"/>
      <c r="Y99" s="696"/>
    </row>
    <row r="100" spans="14:25" x14ac:dyDescent="0.25">
      <c r="N100" s="251">
        <v>42830</v>
      </c>
      <c r="O100" s="252">
        <v>99518.677075640895</v>
      </c>
      <c r="P100" s="252">
        <v>-69739.744698807888</v>
      </c>
      <c r="Q100" s="252">
        <v>0</v>
      </c>
      <c r="R100" s="249">
        <v>-9103.2119999999995</v>
      </c>
      <c r="S100" s="252">
        <v>421.55111022935955</v>
      </c>
      <c r="T100" s="252">
        <v>20281.092485942623</v>
      </c>
      <c r="U100" s="252"/>
      <c r="V100" s="252"/>
      <c r="Y100" s="696"/>
    </row>
    <row r="101" spans="14:25" x14ac:dyDescent="0.25">
      <c r="N101" s="251">
        <v>42831</v>
      </c>
      <c r="O101" s="252">
        <v>97833.284101698504</v>
      </c>
      <c r="P101" s="252">
        <v>-67072.044519464078</v>
      </c>
      <c r="Q101" s="252">
        <v>0</v>
      </c>
      <c r="R101" s="249">
        <v>-7574.2089999999998</v>
      </c>
      <c r="S101" s="252">
        <v>419.39208340379878</v>
      </c>
      <c r="T101" s="252">
        <v>22841.812004851781</v>
      </c>
      <c r="U101" s="252"/>
      <c r="V101" s="252"/>
      <c r="Y101" s="696"/>
    </row>
    <row r="102" spans="14:25" x14ac:dyDescent="0.25">
      <c r="N102" s="251">
        <v>42832</v>
      </c>
      <c r="O102" s="252">
        <v>93822.754509969396</v>
      </c>
      <c r="P102" s="252">
        <v>-67371.921088722433</v>
      </c>
      <c r="Q102" s="252">
        <v>0</v>
      </c>
      <c r="R102" s="249">
        <v>-5796.2259999999997</v>
      </c>
      <c r="S102" s="252">
        <v>420.26160068998024</v>
      </c>
      <c r="T102" s="252">
        <v>23660.379060687868</v>
      </c>
      <c r="U102" s="252"/>
      <c r="V102" s="252"/>
      <c r="Y102" s="696"/>
    </row>
    <row r="103" spans="14:25" x14ac:dyDescent="0.25">
      <c r="N103" s="251">
        <v>42833</v>
      </c>
      <c r="O103" s="252">
        <v>91642.259732039238</v>
      </c>
      <c r="P103" s="252">
        <v>-62069.145479480962</v>
      </c>
      <c r="Q103" s="252">
        <v>0</v>
      </c>
      <c r="R103" s="249">
        <v>-9672.3450000000012</v>
      </c>
      <c r="S103" s="252">
        <v>388.66421109798893</v>
      </c>
      <c r="T103" s="252">
        <v>18723.522495456786</v>
      </c>
      <c r="U103" s="252"/>
      <c r="V103" s="252"/>
      <c r="Y103" s="696"/>
    </row>
    <row r="104" spans="14:25" x14ac:dyDescent="0.25">
      <c r="N104" s="251">
        <v>42834</v>
      </c>
      <c r="O104" s="252">
        <v>90843.534128072584</v>
      </c>
      <c r="P104" s="252">
        <v>-60636.481696381481</v>
      </c>
      <c r="Q104" s="252">
        <v>0</v>
      </c>
      <c r="R104" s="249">
        <v>-10392.179999999998</v>
      </c>
      <c r="S104" s="252">
        <v>384.59816286614478</v>
      </c>
      <c r="T104" s="252">
        <v>16883.420269237999</v>
      </c>
      <c r="U104" s="252"/>
      <c r="V104" s="252"/>
      <c r="Y104" s="696"/>
    </row>
    <row r="105" spans="14:25" x14ac:dyDescent="0.25">
      <c r="N105" s="251">
        <v>42835</v>
      </c>
      <c r="O105" s="252">
        <v>90543.457115729514</v>
      </c>
      <c r="P105" s="252">
        <v>-62876.433168055708</v>
      </c>
      <c r="Q105" s="252">
        <v>0</v>
      </c>
      <c r="R105" s="249">
        <v>-8717.2379999999994</v>
      </c>
      <c r="S105" s="252">
        <v>397.3427133075503</v>
      </c>
      <c r="T105" s="252">
        <v>17238.49068766573</v>
      </c>
      <c r="U105" s="252"/>
      <c r="V105" s="252"/>
      <c r="Y105" s="696"/>
    </row>
    <row r="106" spans="14:25" x14ac:dyDescent="0.25">
      <c r="N106" s="251">
        <v>42836</v>
      </c>
      <c r="O106" s="252">
        <v>89005.978478742487</v>
      </c>
      <c r="P106" s="252">
        <v>-61901.630973731408</v>
      </c>
      <c r="Q106" s="252">
        <v>0</v>
      </c>
      <c r="R106" s="249">
        <v>-7129.1900000000005</v>
      </c>
      <c r="S106" s="252">
        <v>413.87147622882134</v>
      </c>
      <c r="T106" s="252">
        <v>21296.070309897859</v>
      </c>
      <c r="U106" s="252"/>
      <c r="V106" s="252"/>
      <c r="Y106" s="696"/>
    </row>
    <row r="107" spans="14:25" x14ac:dyDescent="0.25">
      <c r="N107" s="251">
        <v>42837</v>
      </c>
      <c r="O107" s="252">
        <v>90390.593944508932</v>
      </c>
      <c r="P107" s="252">
        <v>-61800.102331469563</v>
      </c>
      <c r="Q107" s="252">
        <v>0</v>
      </c>
      <c r="R107" s="249">
        <v>-8313.9860000000008</v>
      </c>
      <c r="S107" s="252">
        <v>400.93938601463896</v>
      </c>
      <c r="T107" s="252">
        <v>21688.678214946329</v>
      </c>
      <c r="U107" s="252"/>
      <c r="V107" s="252"/>
      <c r="Y107" s="696"/>
    </row>
    <row r="108" spans="14:25" x14ac:dyDescent="0.25">
      <c r="N108" s="251">
        <v>42838</v>
      </c>
      <c r="O108" s="252">
        <v>89933.599535816014</v>
      </c>
      <c r="P108" s="252">
        <v>-62500.369237261315</v>
      </c>
      <c r="Q108" s="252">
        <v>140.124</v>
      </c>
      <c r="R108" s="249">
        <v>-8969.5619999999999</v>
      </c>
      <c r="S108" s="252">
        <v>433.10861039290251</v>
      </c>
      <c r="T108" s="252">
        <v>21318.256526473568</v>
      </c>
      <c r="U108" s="252"/>
      <c r="V108" s="252"/>
      <c r="Y108" s="696"/>
    </row>
    <row r="109" spans="14:25" x14ac:dyDescent="0.25">
      <c r="N109" s="251">
        <v>42839</v>
      </c>
      <c r="O109" s="252">
        <v>87618.024053170171</v>
      </c>
      <c r="P109" s="252">
        <v>-54997.166367760314</v>
      </c>
      <c r="Q109" s="252">
        <v>0</v>
      </c>
      <c r="R109" s="249">
        <v>-11971.444</v>
      </c>
      <c r="S109" s="252">
        <v>439.43854226938703</v>
      </c>
      <c r="T109" s="252">
        <v>17983.224821988606</v>
      </c>
      <c r="U109" s="252"/>
      <c r="V109" s="252"/>
      <c r="Y109" s="696"/>
    </row>
    <row r="110" spans="14:25" x14ac:dyDescent="0.25">
      <c r="N110" s="251">
        <v>42840</v>
      </c>
      <c r="O110" s="252">
        <v>85643.317860533818</v>
      </c>
      <c r="P110" s="252">
        <v>-54345.59447199072</v>
      </c>
      <c r="Q110" s="252">
        <v>0</v>
      </c>
      <c r="R110" s="249">
        <v>-13425.338</v>
      </c>
      <c r="S110" s="252">
        <v>440.60442413811433</v>
      </c>
      <c r="T110" s="252">
        <v>17860.398645893518</v>
      </c>
      <c r="U110" s="252"/>
      <c r="V110" s="252"/>
      <c r="Y110" s="696"/>
    </row>
    <row r="111" spans="14:25" x14ac:dyDescent="0.25">
      <c r="N111" s="251">
        <v>42841</v>
      </c>
      <c r="O111" s="252">
        <v>87898.151703766227</v>
      </c>
      <c r="P111" s="252">
        <v>-55692.460175123961</v>
      </c>
      <c r="Q111" s="252">
        <v>0</v>
      </c>
      <c r="R111" s="249">
        <v>-13027.913999999999</v>
      </c>
      <c r="S111" s="252">
        <v>440.24441293897632</v>
      </c>
      <c r="T111" s="252">
        <v>18789.179473807486</v>
      </c>
      <c r="U111" s="252"/>
      <c r="V111" s="252"/>
      <c r="Y111" s="696"/>
    </row>
    <row r="112" spans="14:25" x14ac:dyDescent="0.25">
      <c r="N112" s="251">
        <v>42842</v>
      </c>
      <c r="O112" s="252">
        <v>90577.699124380219</v>
      </c>
      <c r="P112" s="252">
        <v>-58214.425572317763</v>
      </c>
      <c r="Q112" s="252">
        <v>0</v>
      </c>
      <c r="R112" s="249">
        <v>-10729.912</v>
      </c>
      <c r="S112" s="252">
        <v>437.81086059938877</v>
      </c>
      <c r="T112" s="252">
        <v>23103.981873457637</v>
      </c>
      <c r="U112" s="252"/>
      <c r="V112" s="252"/>
      <c r="Y112" s="696"/>
    </row>
    <row r="113" spans="14:25" x14ac:dyDescent="0.25">
      <c r="N113" s="251">
        <v>42843</v>
      </c>
      <c r="O113" s="252">
        <v>102447.90695221016</v>
      </c>
      <c r="P113" s="252">
        <v>-72599.747863698707</v>
      </c>
      <c r="Q113" s="252">
        <v>428.84399999999999</v>
      </c>
      <c r="R113" s="249">
        <v>-3568.9539999999997</v>
      </c>
      <c r="S113" s="252">
        <v>432.3465986039987</v>
      </c>
      <c r="T113" s="252">
        <v>27908.104990849439</v>
      </c>
      <c r="U113" s="252"/>
      <c r="V113" s="252"/>
      <c r="Y113" s="696"/>
    </row>
    <row r="114" spans="14:25" x14ac:dyDescent="0.25">
      <c r="N114" s="251">
        <v>42844</v>
      </c>
      <c r="O114" s="252">
        <v>101691.83985652494</v>
      </c>
      <c r="P114" s="252">
        <v>-73055.804409747871</v>
      </c>
      <c r="Q114" s="252">
        <v>2170.7750000000001</v>
      </c>
      <c r="R114" s="249">
        <v>-455.21500000000003</v>
      </c>
      <c r="S114" s="252">
        <v>429.33832781379107</v>
      </c>
      <c r="T114" s="252">
        <v>31212.546071844608</v>
      </c>
      <c r="U114" s="252"/>
      <c r="V114" s="252"/>
      <c r="Y114" s="696"/>
    </row>
    <row r="115" spans="14:25" x14ac:dyDescent="0.25">
      <c r="N115" s="251">
        <v>42845</v>
      </c>
      <c r="O115" s="252">
        <v>101107.83204979429</v>
      </c>
      <c r="P115" s="252">
        <v>-73129.110665682034</v>
      </c>
      <c r="Q115" s="252">
        <v>4623.6440000000002</v>
      </c>
      <c r="R115" s="249">
        <v>-4.6670000000000007</v>
      </c>
      <c r="S115" s="252">
        <v>398.82991323559133</v>
      </c>
      <c r="T115" s="252">
        <v>31528.864331500798</v>
      </c>
      <c r="U115" s="252"/>
      <c r="V115" s="252"/>
      <c r="Y115" s="696"/>
    </row>
    <row r="116" spans="14:25" x14ac:dyDescent="0.25">
      <c r="N116" s="251">
        <v>42846</v>
      </c>
      <c r="O116" s="252">
        <v>102512.00337588353</v>
      </c>
      <c r="P116" s="252">
        <v>-68037.283468720329</v>
      </c>
      <c r="Q116" s="252">
        <v>385.34</v>
      </c>
      <c r="R116" s="249">
        <v>-1614.9939999999999</v>
      </c>
      <c r="S116" s="252">
        <v>402.81581752878765</v>
      </c>
      <c r="T116" s="252">
        <v>26065.586409361731</v>
      </c>
      <c r="U116" s="252"/>
      <c r="V116" s="252"/>
      <c r="Y116" s="696"/>
    </row>
    <row r="117" spans="14:25" x14ac:dyDescent="0.25">
      <c r="N117" s="251">
        <v>42847</v>
      </c>
      <c r="O117" s="252">
        <v>87374.636565038512</v>
      </c>
      <c r="P117" s="252">
        <v>-59288.31522312481</v>
      </c>
      <c r="Q117" s="252">
        <v>0</v>
      </c>
      <c r="R117" s="249">
        <v>-7866.4249999999993</v>
      </c>
      <c r="S117" s="252">
        <v>397.46271947916608</v>
      </c>
      <c r="T117" s="252">
        <v>23231.177674813942</v>
      </c>
      <c r="U117" s="252"/>
      <c r="V117" s="252"/>
      <c r="Y117" s="696"/>
    </row>
    <row r="118" spans="14:25" x14ac:dyDescent="0.25">
      <c r="N118" s="251">
        <v>42848</v>
      </c>
      <c r="O118" s="252">
        <v>86904.98892288217</v>
      </c>
      <c r="P118" s="252">
        <v>-59447.171642578331</v>
      </c>
      <c r="Q118" s="252">
        <v>164.41800000000001</v>
      </c>
      <c r="R118" s="249">
        <v>-6355.5390000000007</v>
      </c>
      <c r="S118" s="252">
        <v>389.90923013084824</v>
      </c>
      <c r="T118" s="252">
        <v>24352.728864271263</v>
      </c>
      <c r="U118" s="252"/>
      <c r="V118" s="252"/>
      <c r="Y118" s="696"/>
    </row>
    <row r="119" spans="14:25" x14ac:dyDescent="0.25">
      <c r="N119" s="251">
        <v>42849</v>
      </c>
      <c r="O119" s="252">
        <v>88099.641312374719</v>
      </c>
      <c r="P119" s="252">
        <v>-59360.200443084708</v>
      </c>
      <c r="Q119" s="252">
        <v>432.84100000000001</v>
      </c>
      <c r="R119" s="249">
        <v>-4520.6989999999996</v>
      </c>
      <c r="S119" s="252">
        <v>386.99290627560714</v>
      </c>
      <c r="T119" s="252">
        <v>22983.716437019706</v>
      </c>
      <c r="U119" s="252"/>
      <c r="V119" s="252"/>
      <c r="Y119" s="696"/>
    </row>
    <row r="120" spans="14:25" x14ac:dyDescent="0.25">
      <c r="N120" s="251">
        <v>42850</v>
      </c>
      <c r="O120" s="252">
        <v>94218.514611245919</v>
      </c>
      <c r="P120" s="252">
        <v>-66085.420402996097</v>
      </c>
      <c r="Q120" s="252">
        <v>0</v>
      </c>
      <c r="R120" s="249">
        <v>-5132.1810000000005</v>
      </c>
      <c r="S120" s="252">
        <v>389.82328678779294</v>
      </c>
      <c r="T120" s="252">
        <v>22366.003239632384</v>
      </c>
      <c r="U120" s="252"/>
      <c r="V120" s="252"/>
      <c r="Y120" s="696"/>
    </row>
    <row r="121" spans="14:25" x14ac:dyDescent="0.25">
      <c r="N121" s="251">
        <v>42851</v>
      </c>
      <c r="O121" s="252">
        <v>99873.592151070785</v>
      </c>
      <c r="P121" s="252">
        <v>-73464.667158983008</v>
      </c>
      <c r="Q121" s="252">
        <v>2609.183</v>
      </c>
      <c r="R121" s="249">
        <v>-2945.0450000000001</v>
      </c>
      <c r="S121" s="252">
        <v>389.46165237663985</v>
      </c>
      <c r="T121" s="252">
        <v>28468.413507886216</v>
      </c>
      <c r="U121" s="252"/>
      <c r="V121" s="252"/>
      <c r="Y121" s="696"/>
    </row>
    <row r="122" spans="14:25" x14ac:dyDescent="0.25">
      <c r="N122" s="251">
        <v>42852</v>
      </c>
      <c r="O122" s="252">
        <v>89302.799873404365</v>
      </c>
      <c r="P122" s="252">
        <v>-65537.315117628445</v>
      </c>
      <c r="Q122" s="252">
        <v>7318.4489999999996</v>
      </c>
      <c r="R122" s="249">
        <v>-1072.5239999999999</v>
      </c>
      <c r="S122" s="252">
        <v>403.45228998628238</v>
      </c>
      <c r="T122" s="252">
        <v>29068.711609433827</v>
      </c>
      <c r="U122" s="252"/>
      <c r="V122" s="252"/>
      <c r="Y122" s="696"/>
    </row>
    <row r="123" spans="14:25" x14ac:dyDescent="0.25">
      <c r="N123" s="251">
        <v>42853</v>
      </c>
      <c r="O123" s="252">
        <v>90228.243485599742</v>
      </c>
      <c r="P123" s="252">
        <v>-63558.10212047684</v>
      </c>
      <c r="Q123" s="252">
        <v>1283.7950000000001</v>
      </c>
      <c r="R123" s="249">
        <v>-3333.819</v>
      </c>
      <c r="S123" s="252">
        <v>403.46741944069737</v>
      </c>
      <c r="T123" s="252">
        <v>27464.888840120111</v>
      </c>
      <c r="U123" s="252"/>
      <c r="V123" s="252"/>
      <c r="Y123" s="696"/>
    </row>
    <row r="124" spans="14:25" x14ac:dyDescent="0.25">
      <c r="N124" s="251">
        <v>42854</v>
      </c>
      <c r="O124" s="252">
        <v>83082.73868551536</v>
      </c>
      <c r="P124" s="252">
        <v>-55295.03639624433</v>
      </c>
      <c r="Q124" s="252">
        <v>0</v>
      </c>
      <c r="R124" s="249">
        <v>-5485.7350000000006</v>
      </c>
      <c r="S124" s="252">
        <v>399.23258321632301</v>
      </c>
      <c r="T124" s="252">
        <v>21444.487665403009</v>
      </c>
      <c r="U124" s="252"/>
      <c r="V124" s="252"/>
      <c r="Y124" s="696"/>
    </row>
    <row r="125" spans="14:25" x14ac:dyDescent="0.25">
      <c r="N125" s="251">
        <v>42855</v>
      </c>
      <c r="O125" s="252">
        <v>79530.298554699868</v>
      </c>
      <c r="P125" s="252">
        <v>-48712.541407321449</v>
      </c>
      <c r="Q125" s="252">
        <v>301.28300000000002</v>
      </c>
      <c r="R125" s="249">
        <v>-7047.1409999999996</v>
      </c>
      <c r="S125" s="252">
        <v>392.41800538495238</v>
      </c>
      <c r="T125" s="252">
        <v>18809.671955299258</v>
      </c>
      <c r="U125" s="252"/>
      <c r="V125" s="252"/>
      <c r="Y125" s="696"/>
    </row>
    <row r="126" spans="14:25" x14ac:dyDescent="0.25">
      <c r="N126" s="251">
        <v>42856</v>
      </c>
      <c r="O126" s="252">
        <v>83075.49214052115</v>
      </c>
      <c r="P126" s="252">
        <v>-57028.24243063615</v>
      </c>
      <c r="Q126" s="252">
        <v>0</v>
      </c>
      <c r="R126" s="249">
        <v>-7629.3330000000005</v>
      </c>
      <c r="S126" s="252">
        <v>383.88633646629199</v>
      </c>
      <c r="T126" s="252">
        <v>17992.894749548792</v>
      </c>
      <c r="U126" s="252"/>
      <c r="V126" s="252"/>
      <c r="Y126" s="696"/>
    </row>
    <row r="127" spans="14:25" x14ac:dyDescent="0.25">
      <c r="N127" s="251">
        <v>42857</v>
      </c>
      <c r="O127" s="252">
        <v>82963.323135351835</v>
      </c>
      <c r="P127" s="252">
        <v>-58582.90009494673</v>
      </c>
      <c r="Q127" s="252">
        <v>0</v>
      </c>
      <c r="R127" s="249">
        <v>-5912.9880000000003</v>
      </c>
      <c r="S127" s="252">
        <v>382.84531327902801</v>
      </c>
      <c r="T127" s="252">
        <v>20697.542704167834</v>
      </c>
      <c r="U127" s="252"/>
      <c r="V127" s="252"/>
      <c r="Y127" s="696"/>
    </row>
    <row r="128" spans="14:25" x14ac:dyDescent="0.25">
      <c r="N128" s="251">
        <v>42858</v>
      </c>
      <c r="O128" s="252">
        <v>80172.164785314904</v>
      </c>
      <c r="P128" s="252">
        <v>-55170.074902415872</v>
      </c>
      <c r="Q128" s="252">
        <v>0</v>
      </c>
      <c r="R128" s="249">
        <v>-6569.2100000000009</v>
      </c>
      <c r="S128" s="252">
        <v>381.79076691323286</v>
      </c>
      <c r="T128" s="252">
        <v>18575.012491982852</v>
      </c>
      <c r="U128" s="252"/>
      <c r="V128" s="252"/>
      <c r="Y128" s="696"/>
    </row>
    <row r="129" spans="14:25" x14ac:dyDescent="0.25">
      <c r="N129" s="251">
        <v>42859</v>
      </c>
      <c r="O129" s="252">
        <v>86973.36955375041</v>
      </c>
      <c r="P129" s="252">
        <v>-59933.025635615573</v>
      </c>
      <c r="Q129" s="252">
        <v>0</v>
      </c>
      <c r="R129" s="249">
        <v>-7856.8940000000002</v>
      </c>
      <c r="S129" s="252">
        <v>362.56903779160342</v>
      </c>
      <c r="T129" s="252">
        <v>18143.586664798706</v>
      </c>
      <c r="U129" s="252"/>
      <c r="V129" s="252"/>
      <c r="Y129" s="696"/>
    </row>
    <row r="130" spans="14:25" x14ac:dyDescent="0.25">
      <c r="N130" s="251">
        <v>42860</v>
      </c>
      <c r="O130" s="252">
        <v>80981.913703977218</v>
      </c>
      <c r="P130" s="252">
        <v>-55416.750712100438</v>
      </c>
      <c r="Q130" s="252">
        <v>0</v>
      </c>
      <c r="R130" s="249">
        <v>-7955.902000000001</v>
      </c>
      <c r="S130" s="252">
        <v>379.32715427422369</v>
      </c>
      <c r="T130" s="252">
        <v>17552.941743489013</v>
      </c>
      <c r="U130" s="252"/>
      <c r="V130" s="252"/>
      <c r="Y130" s="696"/>
    </row>
    <row r="131" spans="14:25" x14ac:dyDescent="0.25">
      <c r="N131" s="251">
        <v>42861</v>
      </c>
      <c r="O131" s="252">
        <v>82131.100327038715</v>
      </c>
      <c r="P131" s="252">
        <v>-57165.287477582024</v>
      </c>
      <c r="Q131" s="252">
        <v>0</v>
      </c>
      <c r="R131" s="249">
        <v>-10647.028</v>
      </c>
      <c r="S131" s="252">
        <v>360.69606048280104</v>
      </c>
      <c r="T131" s="252">
        <v>13886.366246443469</v>
      </c>
      <c r="U131" s="252"/>
      <c r="V131" s="252"/>
      <c r="Y131" s="696"/>
    </row>
    <row r="132" spans="14:25" x14ac:dyDescent="0.25">
      <c r="N132" s="251">
        <v>42862</v>
      </c>
      <c r="O132" s="252">
        <v>82218.161198438655</v>
      </c>
      <c r="P132" s="252">
        <v>-56443.592151070785</v>
      </c>
      <c r="Q132" s="252">
        <v>0</v>
      </c>
      <c r="R132" s="249">
        <v>-11038.067000000001</v>
      </c>
      <c r="S132" s="252">
        <v>359.08537127695831</v>
      </c>
      <c r="T132" s="252">
        <v>13458.082547416896</v>
      </c>
      <c r="U132" s="252"/>
      <c r="V132" s="252"/>
      <c r="Y132" s="696"/>
    </row>
    <row r="133" spans="14:25" x14ac:dyDescent="0.25">
      <c r="N133" s="251">
        <v>42863</v>
      </c>
      <c r="O133" s="252">
        <v>89196.791855680975</v>
      </c>
      <c r="P133" s="252">
        <v>-63577.075640890391</v>
      </c>
      <c r="Q133" s="252">
        <v>7.7130000000000001</v>
      </c>
      <c r="R133" s="249">
        <v>-10433.775</v>
      </c>
      <c r="S133" s="252">
        <v>362.06945579731939</v>
      </c>
      <c r="T133" s="252">
        <v>15701.267321850901</v>
      </c>
      <c r="U133" s="252"/>
      <c r="V133" s="252"/>
      <c r="Y133" s="696"/>
    </row>
    <row r="134" spans="14:25" x14ac:dyDescent="0.25">
      <c r="N134" s="251">
        <v>42864</v>
      </c>
      <c r="O134" s="252">
        <v>91494.739951471667</v>
      </c>
      <c r="P134" s="252">
        <v>-66843.453950838695</v>
      </c>
      <c r="Q134" s="252">
        <v>2972.348</v>
      </c>
      <c r="R134" s="249">
        <v>-7894.6839999999993</v>
      </c>
      <c r="S134" s="252">
        <v>366.81531977404933</v>
      </c>
      <c r="T134" s="252">
        <v>22468.749241411773</v>
      </c>
      <c r="U134" s="252"/>
      <c r="V134" s="252"/>
      <c r="Y134" s="696"/>
    </row>
    <row r="135" spans="14:25" x14ac:dyDescent="0.25">
      <c r="N135" s="251">
        <v>42865</v>
      </c>
      <c r="O135" s="252">
        <v>90851.694271547633</v>
      </c>
      <c r="P135" s="252">
        <v>-68102.675387699128</v>
      </c>
      <c r="Q135" s="252">
        <v>8453.1650000000009</v>
      </c>
      <c r="R135" s="249">
        <v>-7626.3869999999997</v>
      </c>
      <c r="S135" s="252">
        <v>368.170999043253</v>
      </c>
      <c r="T135" s="252">
        <v>20237.09012604857</v>
      </c>
      <c r="U135" s="252"/>
      <c r="V135" s="252"/>
      <c r="Y135" s="696"/>
    </row>
    <row r="136" spans="14:25" x14ac:dyDescent="0.25">
      <c r="N136" s="251">
        <v>42866</v>
      </c>
      <c r="O136" s="252">
        <v>80385.500580229986</v>
      </c>
      <c r="P136" s="252">
        <v>-61650.184618630665</v>
      </c>
      <c r="Q136" s="252">
        <v>5537.7809999999999</v>
      </c>
      <c r="R136" s="249">
        <v>-7371.7309999999998</v>
      </c>
      <c r="S136" s="252">
        <v>385.62041636077237</v>
      </c>
      <c r="T136" s="252">
        <v>16401.659861326927</v>
      </c>
      <c r="U136" s="252"/>
      <c r="V136" s="252"/>
      <c r="Y136" s="696"/>
    </row>
    <row r="137" spans="14:25" x14ac:dyDescent="0.25">
      <c r="N137" s="251">
        <v>42867</v>
      </c>
      <c r="O137" s="252">
        <v>90373.740900938908</v>
      </c>
      <c r="P137" s="252">
        <v>-67136.502795653549</v>
      </c>
      <c r="Q137" s="252">
        <v>2935.9960000000001</v>
      </c>
      <c r="R137" s="249">
        <v>-12585.155000000001</v>
      </c>
      <c r="S137" s="252">
        <v>387.5444101416204</v>
      </c>
      <c r="T137" s="252">
        <v>13817.556124463705</v>
      </c>
      <c r="U137" s="252"/>
      <c r="V137" s="252"/>
      <c r="Y137" s="696"/>
    </row>
    <row r="138" spans="14:25" x14ac:dyDescent="0.25">
      <c r="N138" s="251">
        <v>42868</v>
      </c>
      <c r="O138" s="252">
        <v>83921.773393817915</v>
      </c>
      <c r="P138" s="252">
        <v>-60604.153391707987</v>
      </c>
      <c r="Q138" s="252">
        <v>12.544</v>
      </c>
      <c r="R138" s="249">
        <v>-11024.024999999998</v>
      </c>
      <c r="S138" s="252">
        <v>382.2135020159958</v>
      </c>
      <c r="T138" s="252">
        <v>11830.210394278238</v>
      </c>
      <c r="U138" s="252"/>
      <c r="V138" s="252"/>
      <c r="Y138" s="696"/>
    </row>
    <row r="139" spans="14:25" x14ac:dyDescent="0.25">
      <c r="N139" s="251">
        <v>42869</v>
      </c>
      <c r="O139" s="252">
        <v>84344.306361430543</v>
      </c>
      <c r="P139" s="252">
        <v>-59551.567675915183</v>
      </c>
      <c r="Q139" s="252">
        <v>25.777999999999999</v>
      </c>
      <c r="R139" s="249">
        <v>-12272.281999999999</v>
      </c>
      <c r="S139" s="252">
        <v>380.38938989846088</v>
      </c>
      <c r="T139" s="252">
        <v>11768.947542888734</v>
      </c>
      <c r="U139" s="252"/>
      <c r="V139" s="252"/>
      <c r="Y139" s="696"/>
    </row>
    <row r="140" spans="14:25" x14ac:dyDescent="0.25">
      <c r="N140" s="251">
        <v>42870</v>
      </c>
      <c r="O140" s="252">
        <v>83250.985336005906</v>
      </c>
      <c r="P140" s="252">
        <v>-60362.465449941978</v>
      </c>
      <c r="Q140" s="252">
        <v>24.635000000000002</v>
      </c>
      <c r="R140" s="249">
        <v>-11400.648000000001</v>
      </c>
      <c r="S140" s="252">
        <v>402.51664197846554</v>
      </c>
      <c r="T140" s="252">
        <v>13341.338742040787</v>
      </c>
      <c r="U140" s="252"/>
      <c r="V140" s="252"/>
      <c r="Y140" s="696"/>
    </row>
    <row r="141" spans="14:25" x14ac:dyDescent="0.25">
      <c r="N141" s="251">
        <v>42871</v>
      </c>
      <c r="O141" s="252">
        <v>84517.07669585399</v>
      </c>
      <c r="P141" s="252">
        <v>-61764.26732777719</v>
      </c>
      <c r="Q141" s="252">
        <v>0</v>
      </c>
      <c r="R141" s="249">
        <v>-11063.135999999999</v>
      </c>
      <c r="S141" s="252">
        <v>410.65969194237454</v>
      </c>
      <c r="T141" s="252">
        <v>12751.626107530359</v>
      </c>
      <c r="U141" s="252"/>
      <c r="V141" s="252"/>
      <c r="Y141" s="696"/>
    </row>
    <row r="142" spans="14:25" x14ac:dyDescent="0.25">
      <c r="N142" s="251">
        <v>42872</v>
      </c>
      <c r="O142" s="252">
        <v>90420.683616415234</v>
      </c>
      <c r="P142" s="252">
        <v>-66560.984281042314</v>
      </c>
      <c r="Q142" s="252">
        <v>0</v>
      </c>
      <c r="R142" s="249">
        <v>-11489.94</v>
      </c>
      <c r="S142" s="252">
        <v>377.62685321419474</v>
      </c>
      <c r="T142" s="252">
        <v>12254.045126981016</v>
      </c>
      <c r="U142" s="252"/>
      <c r="V142" s="252"/>
      <c r="Y142" s="696"/>
    </row>
    <row r="143" spans="14:25" x14ac:dyDescent="0.25">
      <c r="N143" s="251">
        <v>42873</v>
      </c>
      <c r="O143" s="252">
        <v>87965.532229138102</v>
      </c>
      <c r="P143" s="252">
        <v>-65203.295706298137</v>
      </c>
      <c r="Q143" s="252">
        <v>0</v>
      </c>
      <c r="R143" s="249">
        <v>-12110.493</v>
      </c>
      <c r="S143" s="252">
        <v>395.77619474480832</v>
      </c>
      <c r="T143" s="252">
        <v>11677.782663225351</v>
      </c>
      <c r="U143" s="252"/>
      <c r="V143" s="252"/>
      <c r="Y143" s="696"/>
    </row>
    <row r="144" spans="14:25" x14ac:dyDescent="0.25">
      <c r="N144" s="251">
        <v>42874</v>
      </c>
      <c r="O144" s="252">
        <v>88107.3847452263</v>
      </c>
      <c r="P144" s="252">
        <v>-66231.660512712318</v>
      </c>
      <c r="Q144" s="252">
        <v>0</v>
      </c>
      <c r="R144" s="249">
        <v>-11992.322</v>
      </c>
      <c r="S144" s="252">
        <v>398.99211067054171</v>
      </c>
      <c r="T144" s="252">
        <v>10617.689749692408</v>
      </c>
      <c r="U144" s="252"/>
      <c r="V144" s="252"/>
      <c r="Y144" s="696"/>
    </row>
    <row r="145" spans="14:25" x14ac:dyDescent="0.25">
      <c r="N145" s="251">
        <v>42875</v>
      </c>
      <c r="O145" s="252">
        <v>79615.574427682252</v>
      </c>
      <c r="P145" s="252">
        <v>-52118.627492351516</v>
      </c>
      <c r="Q145" s="252">
        <v>0</v>
      </c>
      <c r="R145" s="249">
        <v>-14939.125</v>
      </c>
      <c r="S145" s="252">
        <v>397.03150213205134</v>
      </c>
      <c r="T145" s="252">
        <v>9783.477595125918</v>
      </c>
      <c r="U145" s="252"/>
      <c r="V145" s="252"/>
      <c r="Y145" s="696"/>
    </row>
    <row r="146" spans="14:25" x14ac:dyDescent="0.25">
      <c r="N146" s="251">
        <v>42876</v>
      </c>
      <c r="O146" s="252">
        <v>71874.224074269441</v>
      </c>
      <c r="P146" s="252">
        <v>-45847.115729507335</v>
      </c>
      <c r="Q146" s="252">
        <v>0</v>
      </c>
      <c r="R146" s="249">
        <v>-15183.960999999999</v>
      </c>
      <c r="S146" s="252">
        <v>396.76553272504447</v>
      </c>
      <c r="T146" s="252">
        <v>9967.0306089681635</v>
      </c>
      <c r="U146" s="252"/>
      <c r="V146" s="252"/>
      <c r="Y146" s="696"/>
    </row>
    <row r="147" spans="14:25" x14ac:dyDescent="0.25">
      <c r="N147" s="251">
        <v>42877</v>
      </c>
      <c r="O147" s="252">
        <v>80844.170271125651</v>
      </c>
      <c r="P147" s="252">
        <v>-56819.408165418288</v>
      </c>
      <c r="Q147" s="252">
        <v>0</v>
      </c>
      <c r="R147" s="249">
        <v>-13726.628000000001</v>
      </c>
      <c r="S147" s="252">
        <v>410.19641540753855</v>
      </c>
      <c r="T147" s="252">
        <v>11651.360758985636</v>
      </c>
      <c r="U147" s="252"/>
      <c r="V147" s="252"/>
      <c r="Y147" s="696"/>
    </row>
    <row r="148" spans="14:25" x14ac:dyDescent="0.25">
      <c r="N148" s="251">
        <v>42878</v>
      </c>
      <c r="O148" s="252">
        <v>82142.882160565467</v>
      </c>
      <c r="P148" s="252">
        <v>-59161.499103280941</v>
      </c>
      <c r="Q148" s="252">
        <v>0</v>
      </c>
      <c r="R148" s="249">
        <v>-12310.764999999999</v>
      </c>
      <c r="S148" s="252">
        <v>405.82730339563784</v>
      </c>
      <c r="T148" s="252">
        <v>11459.481550891936</v>
      </c>
      <c r="U148" s="252"/>
      <c r="V148" s="252"/>
      <c r="Y148" s="696"/>
    </row>
    <row r="149" spans="14:25" x14ac:dyDescent="0.25">
      <c r="N149" s="251">
        <v>42879</v>
      </c>
      <c r="O149" s="252">
        <v>83413.137461757564</v>
      </c>
      <c r="P149" s="252">
        <v>-59392.494988922881</v>
      </c>
      <c r="Q149" s="252">
        <v>0</v>
      </c>
      <c r="R149" s="249">
        <v>-12998.890000000001</v>
      </c>
      <c r="S149" s="252">
        <v>408.89758164001455</v>
      </c>
      <c r="T149" s="252">
        <v>12175.376968548306</v>
      </c>
      <c r="U149" s="252"/>
      <c r="V149" s="252"/>
      <c r="Y149" s="696"/>
    </row>
    <row r="150" spans="14:25" x14ac:dyDescent="0.25">
      <c r="N150" s="251">
        <v>42880</v>
      </c>
      <c r="O150" s="252">
        <v>89143.952948623264</v>
      </c>
      <c r="P150" s="252">
        <v>-60103.330520097057</v>
      </c>
      <c r="Q150" s="252">
        <v>0</v>
      </c>
      <c r="R150" s="249">
        <v>-17380.343000000001</v>
      </c>
      <c r="S150" s="252">
        <v>415.62226232536381</v>
      </c>
      <c r="T150" s="252">
        <v>12449.983040729547</v>
      </c>
      <c r="U150" s="252"/>
      <c r="V150" s="252"/>
      <c r="Y150" s="696"/>
    </row>
    <row r="151" spans="14:25" x14ac:dyDescent="0.25">
      <c r="N151" s="251">
        <v>42881</v>
      </c>
      <c r="O151" s="252">
        <v>87019.466188416496</v>
      </c>
      <c r="P151" s="252">
        <v>-58277.506066040725</v>
      </c>
      <c r="Q151" s="252">
        <v>0</v>
      </c>
      <c r="R151" s="249">
        <v>-17703.877</v>
      </c>
      <c r="S151" s="252">
        <v>414.98467069384321</v>
      </c>
      <c r="T151" s="252">
        <v>11295.351348962145</v>
      </c>
      <c r="U151" s="252"/>
      <c r="V151" s="252"/>
      <c r="Y151" s="696"/>
    </row>
    <row r="152" spans="14:25" x14ac:dyDescent="0.25">
      <c r="N152" s="251">
        <v>42882</v>
      </c>
      <c r="O152" s="252">
        <v>83305.328621162567</v>
      </c>
      <c r="P152" s="252">
        <v>-54054.889756303412</v>
      </c>
      <c r="Q152" s="252">
        <v>0</v>
      </c>
      <c r="R152" s="249">
        <v>-18271.949999999997</v>
      </c>
      <c r="S152" s="252">
        <v>406.15615041825225</v>
      </c>
      <c r="T152" s="252">
        <v>9446.2637866360801</v>
      </c>
      <c r="U152" s="252"/>
      <c r="V152" s="252"/>
      <c r="Y152" s="696"/>
    </row>
    <row r="153" spans="14:25" x14ac:dyDescent="0.25">
      <c r="N153" s="251">
        <v>42883</v>
      </c>
      <c r="O153" s="252">
        <v>83873.321025424622</v>
      </c>
      <c r="P153" s="252">
        <v>-55588.684460386117</v>
      </c>
      <c r="Q153" s="252">
        <v>0</v>
      </c>
      <c r="R153" s="249">
        <v>-18871.496000000003</v>
      </c>
      <c r="S153" s="252">
        <v>400.09367760590305</v>
      </c>
      <c r="T153" s="252">
        <v>9397.1368295736866</v>
      </c>
      <c r="U153" s="252"/>
      <c r="V153" s="252"/>
      <c r="Y153" s="696"/>
    </row>
    <row r="154" spans="14:25" x14ac:dyDescent="0.25">
      <c r="N154" s="251">
        <v>42884</v>
      </c>
      <c r="O154" s="252">
        <v>81253.670218377476</v>
      </c>
      <c r="P154" s="252">
        <v>-53084.007806730675</v>
      </c>
      <c r="Q154" s="252">
        <v>0</v>
      </c>
      <c r="R154" s="249">
        <v>-17575.399000000001</v>
      </c>
      <c r="S154" s="252">
        <v>387.153143985854</v>
      </c>
      <c r="T154" s="252">
        <v>13001.246625629592</v>
      </c>
      <c r="U154" s="252"/>
      <c r="V154" s="252"/>
      <c r="Y154" s="696"/>
    </row>
    <row r="155" spans="14:25" x14ac:dyDescent="0.25">
      <c r="N155" s="251">
        <v>42885</v>
      </c>
      <c r="O155" s="252">
        <v>88471.921088722433</v>
      </c>
      <c r="P155" s="252">
        <v>-61463.556282308266</v>
      </c>
      <c r="Q155" s="252">
        <v>0</v>
      </c>
      <c r="R155" s="249">
        <v>-15598.925000000001</v>
      </c>
      <c r="S155" s="252">
        <v>380.38599775075352</v>
      </c>
      <c r="T155" s="252">
        <v>10825.032297585738</v>
      </c>
      <c r="U155" s="252"/>
      <c r="V155" s="252"/>
      <c r="Y155" s="696"/>
    </row>
    <row r="156" spans="14:25" x14ac:dyDescent="0.25">
      <c r="N156" s="251">
        <v>42886</v>
      </c>
      <c r="O156" s="252">
        <v>87116.150437809905</v>
      </c>
      <c r="P156" s="252">
        <v>-59638.278299398669</v>
      </c>
      <c r="Q156" s="252">
        <v>0</v>
      </c>
      <c r="R156" s="249">
        <v>-15770.815999999999</v>
      </c>
      <c r="S156" s="252">
        <v>374.21086062348178</v>
      </c>
      <c r="T156" s="252">
        <v>11119.589962580725</v>
      </c>
      <c r="U156" s="252"/>
      <c r="V156" s="252"/>
      <c r="Y156" s="696"/>
    </row>
    <row r="157" spans="14:25" x14ac:dyDescent="0.25">
      <c r="N157" s="251">
        <v>42887</v>
      </c>
      <c r="O157" s="252">
        <v>79014.307416394135</v>
      </c>
      <c r="P157" s="252">
        <v>-41524.506804515244</v>
      </c>
      <c r="Q157" s="252">
        <v>0</v>
      </c>
      <c r="R157" s="249">
        <v>-26345.931</v>
      </c>
      <c r="S157" s="252">
        <v>358.51323311952979</v>
      </c>
      <c r="T157" s="252">
        <v>12894.99785246232</v>
      </c>
      <c r="U157" s="252"/>
      <c r="V157" s="252"/>
      <c r="Y157" s="696"/>
    </row>
    <row r="158" spans="14:25" x14ac:dyDescent="0.25">
      <c r="N158" s="251">
        <v>42888</v>
      </c>
      <c r="O158" s="252">
        <v>81634.78847979744</v>
      </c>
      <c r="P158" s="252">
        <v>-43178.500896719066</v>
      </c>
      <c r="Q158" s="252">
        <v>0</v>
      </c>
      <c r="R158" s="249">
        <v>-27997.128000000001</v>
      </c>
      <c r="S158" s="252">
        <v>382.57597181656962</v>
      </c>
      <c r="T158" s="252">
        <v>10395.611657203151</v>
      </c>
      <c r="U158" s="252"/>
      <c r="V158" s="252"/>
      <c r="Y158" s="696"/>
    </row>
    <row r="159" spans="14:25" x14ac:dyDescent="0.25">
      <c r="N159" s="251">
        <v>42889</v>
      </c>
      <c r="O159" s="252">
        <v>82850.960016879428</v>
      </c>
      <c r="P159" s="252">
        <v>-43136.626226395187</v>
      </c>
      <c r="Q159" s="252">
        <v>0</v>
      </c>
      <c r="R159" s="249">
        <v>-29526.859999999997</v>
      </c>
      <c r="S159" s="252">
        <v>375.27003787640319</v>
      </c>
      <c r="T159" s="252">
        <v>8685.9536311030442</v>
      </c>
      <c r="U159" s="252"/>
      <c r="V159" s="252"/>
      <c r="Y159" s="696"/>
    </row>
    <row r="160" spans="14:25" x14ac:dyDescent="0.25">
      <c r="N160" s="251">
        <v>42890</v>
      </c>
      <c r="O160" s="252">
        <v>83729.504167106235</v>
      </c>
      <c r="P160" s="252">
        <v>-46172.349403945562</v>
      </c>
      <c r="Q160" s="252">
        <v>0</v>
      </c>
      <c r="R160" s="249">
        <v>-29601.659</v>
      </c>
      <c r="S160" s="252">
        <v>370.92497322049707</v>
      </c>
      <c r="T160" s="252">
        <v>9281.9326402634724</v>
      </c>
      <c r="U160" s="252"/>
      <c r="V160" s="252"/>
      <c r="Y160" s="696"/>
    </row>
    <row r="161" spans="14:25" x14ac:dyDescent="0.25">
      <c r="N161" s="251">
        <v>42891</v>
      </c>
      <c r="O161" s="252">
        <v>85629.818546260154</v>
      </c>
      <c r="P161" s="252">
        <v>-45543.558392235471</v>
      </c>
      <c r="Q161" s="252">
        <v>0</v>
      </c>
      <c r="R161" s="249">
        <v>-28114.668000000001</v>
      </c>
      <c r="S161" s="252">
        <v>385.75470562501982</v>
      </c>
      <c r="T161" s="252">
        <v>11587.661491430967</v>
      </c>
      <c r="U161" s="252"/>
      <c r="V161" s="252"/>
      <c r="Y161" s="696"/>
    </row>
    <row r="162" spans="14:25" x14ac:dyDescent="0.25">
      <c r="N162" s="251">
        <v>42892</v>
      </c>
      <c r="O162" s="252">
        <v>75136.017512395832</v>
      </c>
      <c r="P162" s="252">
        <v>-28547.078225944984</v>
      </c>
      <c r="Q162" s="252">
        <v>0</v>
      </c>
      <c r="R162" s="249">
        <v>-30622.880999999994</v>
      </c>
      <c r="S162" s="252">
        <v>385.89411710145203</v>
      </c>
      <c r="T162" s="252">
        <v>13427.713643302261</v>
      </c>
      <c r="U162" s="252"/>
      <c r="V162" s="252"/>
      <c r="Y162" s="696"/>
    </row>
    <row r="163" spans="14:25" x14ac:dyDescent="0.25">
      <c r="N163" s="251">
        <v>42893</v>
      </c>
      <c r="O163" s="252">
        <v>75799.510496887859</v>
      </c>
      <c r="P163" s="252">
        <v>-30044.918240320709</v>
      </c>
      <c r="Q163" s="252">
        <v>0</v>
      </c>
      <c r="R163" s="249">
        <v>-33277.023999999998</v>
      </c>
      <c r="S163" s="252">
        <v>386.12376264125476</v>
      </c>
      <c r="T163" s="252">
        <v>13308.588433917035</v>
      </c>
      <c r="U163" s="252"/>
      <c r="V163" s="252"/>
      <c r="Y163" s="696"/>
    </row>
    <row r="164" spans="14:25" x14ac:dyDescent="0.25">
      <c r="N164" s="251">
        <v>42894</v>
      </c>
      <c r="O164" s="252">
        <v>69200.774343285157</v>
      </c>
      <c r="P164" s="252">
        <v>-26512.426416288636</v>
      </c>
      <c r="Q164" s="252">
        <v>0</v>
      </c>
      <c r="R164" s="249">
        <v>-31875.175999999996</v>
      </c>
      <c r="S164" s="252">
        <v>419.63150465663699</v>
      </c>
      <c r="T164" s="252">
        <v>11427.617473240009</v>
      </c>
      <c r="U164" s="252"/>
      <c r="V164" s="252"/>
      <c r="Y164" s="696"/>
    </row>
    <row r="165" spans="14:25" x14ac:dyDescent="0.25">
      <c r="N165" s="251">
        <v>42895</v>
      </c>
      <c r="O165" s="252">
        <v>66343.770439919826</v>
      </c>
      <c r="P165" s="252">
        <v>-27799.170798607451</v>
      </c>
      <c r="Q165" s="252">
        <v>0</v>
      </c>
      <c r="R165" s="249">
        <v>-24790.273000000001</v>
      </c>
      <c r="S165" s="252">
        <v>433.24229082529126</v>
      </c>
      <c r="T165" s="252">
        <v>10548.668791561893</v>
      </c>
      <c r="U165" s="252"/>
      <c r="V165" s="252"/>
      <c r="Y165" s="696"/>
    </row>
    <row r="166" spans="14:25" x14ac:dyDescent="0.25">
      <c r="N166" s="251">
        <v>42896</v>
      </c>
      <c r="O166" s="252">
        <v>65513.681822977109</v>
      </c>
      <c r="P166" s="252">
        <v>-28586.657875303303</v>
      </c>
      <c r="Q166" s="252">
        <v>0</v>
      </c>
      <c r="R166" s="249">
        <v>-26351.164000000001</v>
      </c>
      <c r="S166" s="252">
        <v>422.95093787885708</v>
      </c>
      <c r="T166" s="252">
        <v>9125.2500024944547</v>
      </c>
      <c r="U166" s="252"/>
      <c r="V166" s="252"/>
      <c r="Y166" s="696"/>
    </row>
    <row r="167" spans="14:25" x14ac:dyDescent="0.25">
      <c r="N167" s="251">
        <v>42897</v>
      </c>
      <c r="O167" s="252">
        <v>61078.825825509019</v>
      </c>
      <c r="P167" s="252">
        <v>-27296.858318388015</v>
      </c>
      <c r="Q167" s="252">
        <v>5.367</v>
      </c>
      <c r="R167" s="249">
        <v>-26338.74</v>
      </c>
      <c r="S167" s="252">
        <v>420.72518064103718</v>
      </c>
      <c r="T167" s="252">
        <v>8974.6613396824796</v>
      </c>
      <c r="U167" s="252"/>
      <c r="V167" s="252"/>
      <c r="Y167" s="696"/>
    </row>
    <row r="168" spans="14:25" x14ac:dyDescent="0.25">
      <c r="N168" s="251">
        <v>42898</v>
      </c>
      <c r="O168" s="252">
        <v>60702.976052326201</v>
      </c>
      <c r="P168" s="252">
        <v>-25127.853149066359</v>
      </c>
      <c r="Q168" s="252">
        <v>0</v>
      </c>
      <c r="R168" s="249">
        <v>-24540.425999999999</v>
      </c>
      <c r="S168" s="252">
        <v>422.77806416206238</v>
      </c>
      <c r="T168" s="252">
        <v>11380.389602892727</v>
      </c>
      <c r="U168" s="252"/>
      <c r="V168" s="252"/>
      <c r="Y168" s="696"/>
    </row>
    <row r="169" spans="14:25" x14ac:dyDescent="0.25">
      <c r="N169" s="251">
        <v>42899</v>
      </c>
      <c r="O169" s="252">
        <v>60718.190737419558</v>
      </c>
      <c r="P169" s="252">
        <v>-24166.659985230508</v>
      </c>
      <c r="Q169" s="252">
        <v>0</v>
      </c>
      <c r="R169" s="249">
        <v>-25040.417000000001</v>
      </c>
      <c r="S169" s="252">
        <v>408.57863104583356</v>
      </c>
      <c r="T169" s="252">
        <v>11050.849011276252</v>
      </c>
      <c r="U169" s="252"/>
      <c r="V169" s="252"/>
      <c r="Y169" s="696"/>
    </row>
    <row r="170" spans="14:25" x14ac:dyDescent="0.25">
      <c r="N170" s="251">
        <v>42900</v>
      </c>
      <c r="O170" s="252">
        <v>63502.375778035654</v>
      </c>
      <c r="P170" s="252">
        <v>-25726.321341913706</v>
      </c>
      <c r="Q170" s="252">
        <v>0</v>
      </c>
      <c r="R170" s="249">
        <v>-25018.951000000001</v>
      </c>
      <c r="S170" s="252">
        <v>406.56738449891935</v>
      </c>
      <c r="T170" s="252">
        <v>13277.974543709875</v>
      </c>
      <c r="U170" s="252"/>
      <c r="V170" s="252"/>
      <c r="Y170" s="696"/>
    </row>
    <row r="171" spans="14:25" x14ac:dyDescent="0.25">
      <c r="N171" s="251">
        <v>42901</v>
      </c>
      <c r="O171" s="252">
        <v>61374.742061398887</v>
      </c>
      <c r="P171" s="252">
        <v>-24354.418187572526</v>
      </c>
      <c r="Q171" s="252">
        <v>0</v>
      </c>
      <c r="R171" s="249">
        <v>-26627.674999999999</v>
      </c>
      <c r="S171" s="252">
        <v>414.18725262058041</v>
      </c>
      <c r="T171" s="252">
        <v>10632.68325971217</v>
      </c>
      <c r="U171" s="252"/>
      <c r="V171" s="252"/>
      <c r="Y171" s="696"/>
    </row>
    <row r="172" spans="14:25" x14ac:dyDescent="0.25">
      <c r="N172" s="251">
        <v>42902</v>
      </c>
      <c r="O172" s="252">
        <v>65359.569574849673</v>
      </c>
      <c r="P172" s="252">
        <v>-28513.75778035658</v>
      </c>
      <c r="Q172" s="252">
        <v>0</v>
      </c>
      <c r="R172" s="249">
        <v>-28157.006000000005</v>
      </c>
      <c r="S172" s="252">
        <v>415.76652030289262</v>
      </c>
      <c r="T172" s="252">
        <v>10260.330099660407</v>
      </c>
      <c r="U172" s="252"/>
      <c r="V172" s="252"/>
      <c r="Y172" s="696"/>
    </row>
    <row r="173" spans="14:25" x14ac:dyDescent="0.25">
      <c r="N173" s="251">
        <v>42903</v>
      </c>
      <c r="O173" s="252">
        <v>65745.559658191793</v>
      </c>
      <c r="P173" s="252">
        <v>-28403.918134824351</v>
      </c>
      <c r="Q173" s="252">
        <v>0</v>
      </c>
      <c r="R173" s="249">
        <v>-28782.160000000003</v>
      </c>
      <c r="S173" s="252">
        <v>412.28680935644962</v>
      </c>
      <c r="T173" s="252">
        <v>9146.1463347856225</v>
      </c>
      <c r="U173" s="252"/>
      <c r="V173" s="252"/>
      <c r="Y173" s="696"/>
    </row>
    <row r="174" spans="14:25" x14ac:dyDescent="0.25">
      <c r="N174" s="251">
        <v>42904</v>
      </c>
      <c r="O174" s="252">
        <v>65948.026163097384</v>
      </c>
      <c r="P174" s="252">
        <v>-27434.392868446041</v>
      </c>
      <c r="Q174" s="252">
        <v>0</v>
      </c>
      <c r="R174" s="249">
        <v>-27633.728000000003</v>
      </c>
      <c r="S174" s="252">
        <v>411.11081562125759</v>
      </c>
      <c r="T174" s="252">
        <v>9441.7594617185605</v>
      </c>
      <c r="U174" s="252"/>
      <c r="V174" s="252"/>
      <c r="Y174" s="696"/>
    </row>
    <row r="175" spans="14:25" x14ac:dyDescent="0.25">
      <c r="N175" s="251">
        <v>42905</v>
      </c>
      <c r="O175" s="252">
        <v>68848.16963814749</v>
      </c>
      <c r="P175" s="252">
        <v>-27012.520308049374</v>
      </c>
      <c r="Q175" s="252">
        <v>0</v>
      </c>
      <c r="R175" s="249">
        <v>-26669.490999999998</v>
      </c>
      <c r="S175" s="252">
        <v>419.84934879307616</v>
      </c>
      <c r="T175" s="252">
        <v>13748.36163710252</v>
      </c>
      <c r="U175" s="252"/>
      <c r="V175" s="252"/>
      <c r="Y175" s="696"/>
    </row>
    <row r="176" spans="14:25" x14ac:dyDescent="0.25">
      <c r="N176" s="251">
        <v>42906</v>
      </c>
      <c r="O176" s="252">
        <v>68501.480113936064</v>
      </c>
      <c r="P176" s="252">
        <v>-33878.410169849143</v>
      </c>
      <c r="Q176" s="252">
        <v>0</v>
      </c>
      <c r="R176" s="249">
        <v>-24780.038999999997</v>
      </c>
      <c r="S176" s="252">
        <v>418.43869307238623</v>
      </c>
      <c r="T176" s="252">
        <v>13637.896607876919</v>
      </c>
      <c r="U176" s="252"/>
      <c r="V176" s="252"/>
      <c r="Y176" s="696"/>
    </row>
    <row r="177" spans="14:25" x14ac:dyDescent="0.25">
      <c r="N177" s="251">
        <v>42907</v>
      </c>
      <c r="O177" s="252">
        <v>70662.00021099273</v>
      </c>
      <c r="P177" s="252">
        <v>-33273.562612089881</v>
      </c>
      <c r="Q177" s="252">
        <v>0</v>
      </c>
      <c r="R177" s="249">
        <v>-22781.614000000005</v>
      </c>
      <c r="S177" s="252">
        <v>432.68181792466413</v>
      </c>
      <c r="T177" s="252">
        <v>13399.146208116164</v>
      </c>
      <c r="U177" s="252"/>
      <c r="V177" s="252"/>
      <c r="Y177" s="696"/>
    </row>
    <row r="178" spans="14:25" x14ac:dyDescent="0.25">
      <c r="N178" s="251">
        <v>42908</v>
      </c>
      <c r="O178" s="252">
        <v>62040.949467243379</v>
      </c>
      <c r="P178" s="252">
        <v>-24036.260154024687</v>
      </c>
      <c r="Q178" s="252">
        <v>0</v>
      </c>
      <c r="R178" s="249">
        <v>-26013.51</v>
      </c>
      <c r="S178" s="252">
        <v>440.25595650243469</v>
      </c>
      <c r="T178" s="252">
        <v>13059.180659753873</v>
      </c>
      <c r="U178" s="252"/>
      <c r="V178" s="252"/>
      <c r="Y178" s="696"/>
    </row>
    <row r="179" spans="14:25" x14ac:dyDescent="0.25">
      <c r="N179" s="251">
        <v>42909</v>
      </c>
      <c r="O179" s="252">
        <v>62030.778563139575</v>
      </c>
      <c r="P179" s="252">
        <v>-24415.400358687628</v>
      </c>
      <c r="Q179" s="252">
        <v>0</v>
      </c>
      <c r="R179" s="249">
        <v>-26047.620999999996</v>
      </c>
      <c r="S179" s="252">
        <v>447.41339597624199</v>
      </c>
      <c r="T179" s="252">
        <v>12184.046438710273</v>
      </c>
      <c r="U179" s="252"/>
      <c r="V179" s="252"/>
      <c r="Y179" s="696"/>
    </row>
    <row r="180" spans="14:25" x14ac:dyDescent="0.25">
      <c r="N180" s="251">
        <v>42910</v>
      </c>
      <c r="O180" s="252">
        <v>66267.886907901688</v>
      </c>
      <c r="P180" s="252">
        <v>-25594.535288532548</v>
      </c>
      <c r="Q180" s="252">
        <v>0</v>
      </c>
      <c r="R180" s="249">
        <v>-29663.444</v>
      </c>
      <c r="S180" s="252">
        <v>436.40909037123976</v>
      </c>
      <c r="T180" s="252">
        <v>8287.7401260625393</v>
      </c>
      <c r="U180" s="252"/>
      <c r="V180" s="252"/>
      <c r="Y180" s="696"/>
    </row>
    <row r="181" spans="14:25" x14ac:dyDescent="0.25">
      <c r="N181" s="251">
        <v>42911</v>
      </c>
      <c r="O181" s="252">
        <v>65885.701023314701</v>
      </c>
      <c r="P181" s="252">
        <v>-26388.911277560928</v>
      </c>
      <c r="Q181" s="252">
        <v>0</v>
      </c>
      <c r="R181" s="249">
        <v>-29474.240999999998</v>
      </c>
      <c r="S181" s="252">
        <v>433.86614613675408</v>
      </c>
      <c r="T181" s="252">
        <v>8659.5105075861884</v>
      </c>
      <c r="U181" s="252"/>
      <c r="V181" s="252"/>
      <c r="Y181" s="696"/>
    </row>
    <row r="182" spans="14:25" x14ac:dyDescent="0.25">
      <c r="N182" s="251">
        <v>42912</v>
      </c>
      <c r="O182" s="252">
        <v>72685.936280198337</v>
      </c>
      <c r="P182" s="252">
        <v>-33824.68825825509</v>
      </c>
      <c r="Q182" s="252">
        <v>0</v>
      </c>
      <c r="R182" s="249">
        <v>-25222.633000000002</v>
      </c>
      <c r="S182" s="252">
        <v>445.73811857350557</v>
      </c>
      <c r="T182" s="252">
        <v>12599.378193209468</v>
      </c>
      <c r="U182" s="252"/>
      <c r="V182" s="252"/>
      <c r="Y182" s="696"/>
    </row>
    <row r="183" spans="14:25" x14ac:dyDescent="0.25">
      <c r="N183" s="251">
        <v>42913</v>
      </c>
      <c r="O183" s="252">
        <v>64284.998417554605</v>
      </c>
      <c r="P183" s="252">
        <v>-26690.050638252982</v>
      </c>
      <c r="Q183" s="252">
        <v>0</v>
      </c>
      <c r="R183" s="249">
        <v>-26992.981</v>
      </c>
      <c r="S183" s="252">
        <v>448.87801640685046</v>
      </c>
      <c r="T183" s="252">
        <v>13754.760822558546</v>
      </c>
      <c r="U183" s="252"/>
      <c r="V183" s="252"/>
      <c r="Y183" s="696"/>
    </row>
    <row r="184" spans="14:25" x14ac:dyDescent="0.25">
      <c r="N184" s="251">
        <v>42914</v>
      </c>
      <c r="O184" s="252">
        <v>64493.604810634031</v>
      </c>
      <c r="P184" s="252">
        <v>-25557.056651545525</v>
      </c>
      <c r="Q184" s="252">
        <v>0</v>
      </c>
      <c r="R184" s="249">
        <v>-25708.371999999999</v>
      </c>
      <c r="S184" s="252">
        <v>437.06727797224283</v>
      </c>
      <c r="T184" s="252">
        <v>12634.599281104569</v>
      </c>
      <c r="U184" s="252"/>
      <c r="V184" s="252"/>
      <c r="Y184" s="696"/>
    </row>
    <row r="185" spans="14:25" x14ac:dyDescent="0.25">
      <c r="N185" s="251">
        <v>42915</v>
      </c>
      <c r="O185" s="252">
        <v>61728.459753138523</v>
      </c>
      <c r="P185" s="252">
        <v>-27325.760101276508</v>
      </c>
      <c r="Q185" s="252">
        <v>0</v>
      </c>
      <c r="R185" s="249">
        <v>-23929.417999999998</v>
      </c>
      <c r="S185" s="252">
        <v>439.55242691570623</v>
      </c>
      <c r="T185" s="252">
        <v>12509.221475632317</v>
      </c>
      <c r="U185" s="252"/>
      <c r="V185" s="252"/>
      <c r="Y185" s="696"/>
    </row>
    <row r="186" spans="14:25" x14ac:dyDescent="0.25">
      <c r="N186" s="251">
        <v>42916</v>
      </c>
      <c r="O186" s="252">
        <v>62305.856102964455</v>
      </c>
      <c r="P186" s="252">
        <v>-25593.569996835107</v>
      </c>
      <c r="Q186" s="252">
        <v>0</v>
      </c>
      <c r="R186" s="249">
        <v>-24855.575000000001</v>
      </c>
      <c r="S186" s="252">
        <v>437.27924986441252</v>
      </c>
      <c r="T186" s="252">
        <v>11850.745658989343</v>
      </c>
      <c r="U186" s="252"/>
      <c r="V186" s="252"/>
      <c r="Y186" s="696"/>
    </row>
    <row r="187" spans="14:25" x14ac:dyDescent="0.25">
      <c r="N187" s="251">
        <v>42917</v>
      </c>
      <c r="O187" s="252">
        <v>56805.572317755039</v>
      </c>
      <c r="P187" s="252">
        <v>-30332.669057917505</v>
      </c>
      <c r="Q187" s="252">
        <v>0</v>
      </c>
      <c r="R187" s="249">
        <v>-18259.266</v>
      </c>
      <c r="S187" s="252">
        <v>431.71836391326093</v>
      </c>
      <c r="T187" s="252">
        <v>8492.324559982193</v>
      </c>
      <c r="U187" s="252"/>
      <c r="V187" s="252"/>
      <c r="Y187" s="696"/>
    </row>
    <row r="188" spans="14:25" x14ac:dyDescent="0.25">
      <c r="N188" s="251">
        <v>42918</v>
      </c>
      <c r="O188" s="252">
        <v>62272.843126912114</v>
      </c>
      <c r="P188" s="252">
        <v>-34537.257094630237</v>
      </c>
      <c r="Q188" s="252">
        <v>0</v>
      </c>
      <c r="R188" s="249">
        <v>-17753.840000000004</v>
      </c>
      <c r="S188" s="252">
        <v>430.58424184862008</v>
      </c>
      <c r="T188" s="252">
        <v>8699.987042922965</v>
      </c>
      <c r="U188" s="252"/>
      <c r="V188" s="252"/>
      <c r="Y188" s="696"/>
    </row>
    <row r="189" spans="14:25" x14ac:dyDescent="0.25">
      <c r="N189" s="251">
        <v>42919</v>
      </c>
      <c r="O189" s="252">
        <v>64725.753771494878</v>
      </c>
      <c r="P189" s="252">
        <v>-34625.813904420298</v>
      </c>
      <c r="Q189" s="252">
        <v>0</v>
      </c>
      <c r="R189" s="249">
        <v>-18479.228999999999</v>
      </c>
      <c r="S189" s="252">
        <v>413.75757393773108</v>
      </c>
      <c r="T189" s="252">
        <v>11975.166323627021</v>
      </c>
      <c r="U189" s="252"/>
      <c r="V189" s="252"/>
      <c r="Y189" s="696"/>
    </row>
    <row r="190" spans="14:25" x14ac:dyDescent="0.25">
      <c r="N190" s="251">
        <v>42920</v>
      </c>
      <c r="O190" s="252">
        <v>56853.913914969933</v>
      </c>
      <c r="P190" s="252">
        <v>-28660.673066779196</v>
      </c>
      <c r="Q190" s="252">
        <v>0</v>
      </c>
      <c r="R190" s="249">
        <v>-17455.242000000002</v>
      </c>
      <c r="S190" s="252">
        <v>405.70302463286322</v>
      </c>
      <c r="T190" s="252">
        <v>12837.844166041696</v>
      </c>
      <c r="U190" s="252"/>
      <c r="V190" s="252"/>
      <c r="Y190" s="696"/>
    </row>
    <row r="191" spans="14:25" x14ac:dyDescent="0.25">
      <c r="N191" s="251">
        <v>42921</v>
      </c>
      <c r="O191" s="252">
        <v>65575.181981221642</v>
      </c>
      <c r="P191" s="252">
        <v>-41063.696592467561</v>
      </c>
      <c r="Q191" s="252">
        <v>0</v>
      </c>
      <c r="R191" s="249">
        <v>-16935.973999999998</v>
      </c>
      <c r="S191" s="252">
        <v>412.76026708284064</v>
      </c>
      <c r="T191" s="252">
        <v>11719.454784412696</v>
      </c>
      <c r="U191" s="252"/>
      <c r="V191" s="252"/>
      <c r="Y191" s="696"/>
    </row>
    <row r="192" spans="14:25" x14ac:dyDescent="0.25">
      <c r="N192" s="251">
        <v>42922</v>
      </c>
      <c r="O192" s="252">
        <v>71621.587720223644</v>
      </c>
      <c r="P192" s="252">
        <v>-42186.249604388657</v>
      </c>
      <c r="Q192" s="252">
        <v>0</v>
      </c>
      <c r="R192" s="249">
        <v>-18039.477999999999</v>
      </c>
      <c r="S192" s="252">
        <v>414.7404278692818</v>
      </c>
      <c r="T192" s="252">
        <v>10985.650478663216</v>
      </c>
      <c r="U192" s="252"/>
      <c r="V192" s="252"/>
      <c r="Y192" s="696"/>
    </row>
    <row r="193" spans="14:25" x14ac:dyDescent="0.25">
      <c r="N193" s="251">
        <v>42923</v>
      </c>
      <c r="O193" s="252">
        <v>71364.961493828479</v>
      </c>
      <c r="P193" s="252">
        <v>-42185.121848296243</v>
      </c>
      <c r="Q193" s="252">
        <v>0</v>
      </c>
      <c r="R193" s="249">
        <v>-17370.396000000001</v>
      </c>
      <c r="S193" s="252">
        <v>414.43017893310912</v>
      </c>
      <c r="T193" s="252">
        <v>10862.728898296795</v>
      </c>
      <c r="U193" s="252"/>
      <c r="V193" s="252"/>
      <c r="Y193" s="696"/>
    </row>
    <row r="194" spans="14:25" x14ac:dyDescent="0.25">
      <c r="N194" s="251">
        <v>42924</v>
      </c>
      <c r="O194" s="252">
        <v>70438.821605654608</v>
      </c>
      <c r="P194" s="252">
        <v>-43238.147483911809</v>
      </c>
      <c r="Q194" s="252">
        <v>0</v>
      </c>
      <c r="R194" s="249">
        <v>-17854.224999999999</v>
      </c>
      <c r="S194" s="252">
        <v>408.45495195459478</v>
      </c>
      <c r="T194" s="252">
        <v>8127.3028017103907</v>
      </c>
      <c r="U194" s="252"/>
      <c r="V194" s="252"/>
      <c r="Y194" s="696"/>
    </row>
    <row r="195" spans="14:25" x14ac:dyDescent="0.25">
      <c r="N195" s="251">
        <v>42925</v>
      </c>
      <c r="O195" s="252">
        <v>69216.148327882693</v>
      </c>
      <c r="P195" s="252">
        <v>-43901.321869395506</v>
      </c>
      <c r="Q195" s="252">
        <v>0</v>
      </c>
      <c r="R195" s="249">
        <v>-17907.259999999998</v>
      </c>
      <c r="S195" s="252">
        <v>403.64601277264381</v>
      </c>
      <c r="T195" s="252">
        <v>8629.982158912595</v>
      </c>
      <c r="U195" s="252"/>
      <c r="V195" s="252"/>
      <c r="Y195" s="696"/>
    </row>
    <row r="196" spans="14:25" x14ac:dyDescent="0.25">
      <c r="N196" s="251">
        <v>42926</v>
      </c>
      <c r="O196" s="252">
        <v>77780.836586137768</v>
      </c>
      <c r="P196" s="252">
        <v>-49336.335056440555</v>
      </c>
      <c r="Q196" s="252">
        <v>0</v>
      </c>
      <c r="R196" s="249">
        <v>-17264.120999999999</v>
      </c>
      <c r="S196" s="252">
        <v>410.65864414661547</v>
      </c>
      <c r="T196" s="252">
        <v>12911.103577757618</v>
      </c>
      <c r="U196" s="252"/>
      <c r="V196" s="252"/>
      <c r="Y196" s="696"/>
    </row>
    <row r="197" spans="14:25" x14ac:dyDescent="0.25">
      <c r="N197" s="251">
        <v>42927</v>
      </c>
      <c r="O197" s="252">
        <v>83512.425361325048</v>
      </c>
      <c r="P197" s="252">
        <v>-57894.649224601759</v>
      </c>
      <c r="Q197" s="252">
        <v>0</v>
      </c>
      <c r="R197" s="249">
        <v>-14868.93</v>
      </c>
      <c r="S197" s="252">
        <v>410.09521197658438</v>
      </c>
      <c r="T197" s="252">
        <v>13463.015474328893</v>
      </c>
      <c r="U197" s="252"/>
      <c r="V197" s="252"/>
      <c r="Y197" s="696"/>
    </row>
    <row r="198" spans="14:25" x14ac:dyDescent="0.25">
      <c r="N198" s="251">
        <v>42928</v>
      </c>
      <c r="O198" s="252">
        <v>88067.045046945888</v>
      </c>
      <c r="P198" s="252">
        <v>-58605.77487076696</v>
      </c>
      <c r="Q198" s="252">
        <v>0</v>
      </c>
      <c r="R198" s="249">
        <v>-14817.459000000001</v>
      </c>
      <c r="S198" s="252">
        <v>413.81385769161295</v>
      </c>
      <c r="T198" s="252">
        <v>13700.790340720157</v>
      </c>
      <c r="U198" s="252"/>
      <c r="V198" s="252"/>
      <c r="Y198" s="696"/>
    </row>
    <row r="199" spans="14:25" x14ac:dyDescent="0.25">
      <c r="N199" s="251">
        <v>42929</v>
      </c>
      <c r="O199" s="252">
        <v>87878.847979744707</v>
      </c>
      <c r="P199" s="252">
        <v>-58676.010127650596</v>
      </c>
      <c r="Q199" s="252">
        <v>0</v>
      </c>
      <c r="R199" s="249">
        <v>-14820.909000000001</v>
      </c>
      <c r="S199" s="252">
        <v>416.04938101486573</v>
      </c>
      <c r="T199" s="252">
        <v>14139.373374500214</v>
      </c>
      <c r="U199" s="252"/>
      <c r="V199" s="252"/>
      <c r="Y199" s="696"/>
    </row>
    <row r="200" spans="14:25" x14ac:dyDescent="0.25">
      <c r="N200" s="251">
        <v>42930</v>
      </c>
      <c r="O200" s="252">
        <v>88397.708619052646</v>
      </c>
      <c r="P200" s="252">
        <v>-59857.592573056238</v>
      </c>
      <c r="Q200" s="252">
        <v>0</v>
      </c>
      <c r="R200" s="249">
        <v>-14798.784</v>
      </c>
      <c r="S200" s="252">
        <v>417.66354775390181</v>
      </c>
      <c r="T200" s="252">
        <v>12951.490624632501</v>
      </c>
      <c r="U200" s="252"/>
      <c r="V200" s="252"/>
      <c r="Y200" s="696"/>
    </row>
    <row r="201" spans="14:25" x14ac:dyDescent="0.25">
      <c r="N201" s="251">
        <v>42931</v>
      </c>
      <c r="O201" s="252">
        <v>84626.786580862972</v>
      </c>
      <c r="P201" s="252">
        <v>-60210.235256883636</v>
      </c>
      <c r="Q201" s="252">
        <v>0</v>
      </c>
      <c r="R201" s="249">
        <v>-15655.171999999999</v>
      </c>
      <c r="S201" s="252">
        <v>409.67936255045998</v>
      </c>
      <c r="T201" s="252">
        <v>9436.1316899980538</v>
      </c>
      <c r="U201" s="252"/>
      <c r="V201" s="252"/>
      <c r="Y201" s="696"/>
    </row>
    <row r="202" spans="14:25" x14ac:dyDescent="0.25">
      <c r="N202" s="251">
        <v>42932</v>
      </c>
      <c r="O202" s="252">
        <v>84722.519253085775</v>
      </c>
      <c r="P202" s="252">
        <v>-56290.086507015512</v>
      </c>
      <c r="Q202" s="252">
        <v>0</v>
      </c>
      <c r="R202" s="249">
        <v>-17640.203000000001</v>
      </c>
      <c r="S202" s="252">
        <v>406.63308822166891</v>
      </c>
      <c r="T202" s="252">
        <v>9594.8664163565354</v>
      </c>
      <c r="U202" s="252"/>
      <c r="V202" s="252"/>
      <c r="Y202" s="696"/>
    </row>
    <row r="203" spans="14:25" x14ac:dyDescent="0.25">
      <c r="N203" s="251">
        <v>42933</v>
      </c>
      <c r="O203" s="252">
        <v>82946.689524211426</v>
      </c>
      <c r="P203" s="252">
        <v>-52504.804304251506</v>
      </c>
      <c r="Q203" s="252">
        <v>0</v>
      </c>
      <c r="R203" s="249">
        <v>-17592.768</v>
      </c>
      <c r="S203" s="252">
        <v>410.72602275719805</v>
      </c>
      <c r="T203" s="252">
        <v>13526.585099363103</v>
      </c>
      <c r="U203" s="252"/>
      <c r="V203" s="252"/>
      <c r="Y203" s="696"/>
    </row>
    <row r="204" spans="14:25" x14ac:dyDescent="0.25">
      <c r="N204" s="251">
        <v>42934</v>
      </c>
      <c r="O204" s="252">
        <v>77361.524422407427</v>
      </c>
      <c r="P204" s="252">
        <v>-47840.751134085876</v>
      </c>
      <c r="Q204" s="252">
        <v>0</v>
      </c>
      <c r="R204" s="249">
        <v>-17245.189999999999</v>
      </c>
      <c r="S204" s="252">
        <v>415.57516008478143</v>
      </c>
      <c r="T204" s="252">
        <v>13589.649273371255</v>
      </c>
      <c r="U204" s="252"/>
      <c r="V204" s="252"/>
      <c r="Y204" s="696"/>
    </row>
    <row r="205" spans="14:25" x14ac:dyDescent="0.25">
      <c r="N205" s="251">
        <v>42935</v>
      </c>
      <c r="O205" s="252">
        <v>82611.373562612091</v>
      </c>
      <c r="P205" s="252">
        <v>-52318.210781728034</v>
      </c>
      <c r="Q205" s="252">
        <v>0</v>
      </c>
      <c r="R205" s="249">
        <v>-16839.649999999998</v>
      </c>
      <c r="S205" s="252">
        <v>414.24360458569191</v>
      </c>
      <c r="T205" s="252">
        <v>13442.233684317656</v>
      </c>
      <c r="U205" s="252"/>
      <c r="V205" s="252"/>
      <c r="Y205" s="696"/>
    </row>
    <row r="206" spans="14:25" x14ac:dyDescent="0.25">
      <c r="N206" s="251">
        <v>42936</v>
      </c>
      <c r="O206" s="252">
        <v>81289.805886696908</v>
      </c>
      <c r="P206" s="252">
        <v>-52242.206983859061</v>
      </c>
      <c r="Q206" s="252">
        <v>0</v>
      </c>
      <c r="R206" s="249">
        <v>-16798.079999999998</v>
      </c>
      <c r="S206" s="252">
        <v>416.20941406451425</v>
      </c>
      <c r="T206" s="252">
        <v>13078.955356317676</v>
      </c>
      <c r="U206" s="252"/>
      <c r="V206" s="252"/>
      <c r="Y206" s="696"/>
    </row>
    <row r="207" spans="14:25" x14ac:dyDescent="0.25">
      <c r="N207" s="251">
        <v>42937</v>
      </c>
      <c r="O207" s="252">
        <v>82316.752822027644</v>
      </c>
      <c r="P207" s="252">
        <v>-54607.329887118889</v>
      </c>
      <c r="Q207" s="252">
        <v>0</v>
      </c>
      <c r="R207" s="249">
        <v>-16215.818000000001</v>
      </c>
      <c r="S207" s="252">
        <v>403.94150630894615</v>
      </c>
      <c r="T207" s="252">
        <v>11908.070923925023</v>
      </c>
      <c r="U207" s="252"/>
      <c r="V207" s="252"/>
      <c r="Y207" s="696"/>
    </row>
    <row r="208" spans="14:25" x14ac:dyDescent="0.25">
      <c r="N208" s="251">
        <v>42938</v>
      </c>
      <c r="O208" s="252">
        <v>86132.519253085775</v>
      </c>
      <c r="P208" s="252">
        <v>-59937.352041354585</v>
      </c>
      <c r="Q208" s="252">
        <v>0</v>
      </c>
      <c r="R208" s="249">
        <v>-17119.306</v>
      </c>
      <c r="S208" s="252">
        <v>402.98169850406924</v>
      </c>
      <c r="T208" s="252">
        <v>8312.7056014831178</v>
      </c>
      <c r="U208" s="252"/>
      <c r="V208" s="252"/>
      <c r="Y208" s="696"/>
    </row>
    <row r="209" spans="14:25" x14ac:dyDescent="0.25">
      <c r="N209" s="251">
        <v>42939</v>
      </c>
      <c r="O209" s="252">
        <v>86285.379259415553</v>
      </c>
      <c r="P209" s="252">
        <v>-59379.432429581182</v>
      </c>
      <c r="Q209" s="252">
        <v>0</v>
      </c>
      <c r="R209" s="249">
        <v>-18825.953000000001</v>
      </c>
      <c r="S209" s="252">
        <v>403.42384284606999</v>
      </c>
      <c r="T209" s="252">
        <v>8625.848708450807</v>
      </c>
      <c r="U209" s="252"/>
      <c r="V209" s="252"/>
      <c r="Y209" s="696"/>
    </row>
    <row r="210" spans="14:25" x14ac:dyDescent="0.25">
      <c r="N210" s="251">
        <v>42940</v>
      </c>
      <c r="O210" s="252">
        <v>88185.01951682668</v>
      </c>
      <c r="P210" s="252">
        <v>-59504.899250975846</v>
      </c>
      <c r="Q210" s="252">
        <v>1468.57</v>
      </c>
      <c r="R210" s="249">
        <v>-19166.613000000005</v>
      </c>
      <c r="S210" s="252">
        <v>406.90361315928669</v>
      </c>
      <c r="T210" s="252">
        <v>12112.596664937866</v>
      </c>
      <c r="U210" s="252"/>
      <c r="V210" s="252"/>
      <c r="Y210" s="696"/>
    </row>
    <row r="211" spans="14:25" x14ac:dyDescent="0.25">
      <c r="N211" s="251">
        <v>42941</v>
      </c>
      <c r="O211" s="252">
        <v>86953.177550374501</v>
      </c>
      <c r="P211" s="252">
        <v>-59253.670218377469</v>
      </c>
      <c r="Q211" s="252">
        <v>1449.749</v>
      </c>
      <c r="R211" s="249">
        <v>-16291.323</v>
      </c>
      <c r="S211" s="252">
        <v>405.11379152097743</v>
      </c>
      <c r="T211" s="252">
        <v>12051.61285562957</v>
      </c>
      <c r="U211" s="252"/>
      <c r="V211" s="252"/>
      <c r="Y211" s="696"/>
    </row>
    <row r="212" spans="14:25" x14ac:dyDescent="0.25">
      <c r="N212" s="251">
        <v>42942</v>
      </c>
      <c r="O212" s="252">
        <v>86045.164046840378</v>
      </c>
      <c r="P212" s="252">
        <v>-60403.270387171644</v>
      </c>
      <c r="Q212" s="252">
        <v>1449.634</v>
      </c>
      <c r="R212" s="249">
        <v>-16232.602999999999</v>
      </c>
      <c r="S212" s="252">
        <v>398.69729430125773</v>
      </c>
      <c r="T212" s="252">
        <v>12240.118610727617</v>
      </c>
      <c r="U212" s="252"/>
      <c r="V212" s="252"/>
      <c r="Y212" s="696"/>
    </row>
    <row r="213" spans="14:25" x14ac:dyDescent="0.25">
      <c r="N213" s="251">
        <v>42943</v>
      </c>
      <c r="O213" s="252">
        <v>88652.930688891225</v>
      </c>
      <c r="P213" s="252">
        <v>-60090.833421246978</v>
      </c>
      <c r="Q213" s="252">
        <v>1449.6569999999999</v>
      </c>
      <c r="R213" s="249">
        <v>-16602.703000000001</v>
      </c>
      <c r="S213" s="252">
        <v>404.64162356061036</v>
      </c>
      <c r="T213" s="252">
        <v>12115.44366179905</v>
      </c>
      <c r="U213" s="252"/>
      <c r="V213" s="252"/>
      <c r="Y213" s="696"/>
    </row>
    <row r="214" spans="14:25" x14ac:dyDescent="0.25">
      <c r="N214" s="251">
        <v>42944</v>
      </c>
      <c r="O214" s="252">
        <v>87684.782150015832</v>
      </c>
      <c r="P214" s="252">
        <v>-61761.031754404481</v>
      </c>
      <c r="Q214" s="252">
        <v>1449.7670000000001</v>
      </c>
      <c r="R214" s="249">
        <v>-16145.005999999998</v>
      </c>
      <c r="S214" s="252">
        <v>400.92572191874274</v>
      </c>
      <c r="T214" s="252">
        <v>11101.876763845752</v>
      </c>
      <c r="U214" s="252"/>
      <c r="V214" s="252"/>
      <c r="Y214" s="696"/>
    </row>
    <row r="215" spans="14:25" x14ac:dyDescent="0.25">
      <c r="N215" s="251">
        <v>42945</v>
      </c>
      <c r="O215" s="252">
        <v>86764.704082709155</v>
      </c>
      <c r="P215" s="252">
        <v>-62393.516193691314</v>
      </c>
      <c r="Q215" s="252">
        <v>2173.3719999999998</v>
      </c>
      <c r="R215" s="249">
        <v>-19159.868999999999</v>
      </c>
      <c r="S215" s="252">
        <v>394.01832823554815</v>
      </c>
      <c r="T215" s="252">
        <v>7805.5585825826056</v>
      </c>
      <c r="U215" s="252"/>
      <c r="V215" s="252"/>
      <c r="Y215" s="696"/>
    </row>
    <row r="216" spans="14:25" x14ac:dyDescent="0.25">
      <c r="N216" s="251">
        <v>42946</v>
      </c>
      <c r="O216" s="252">
        <v>91540.221542356783</v>
      </c>
      <c r="P216" s="252">
        <v>-65474.666104019409</v>
      </c>
      <c r="Q216" s="252">
        <v>1399.1869999999999</v>
      </c>
      <c r="R216" s="249">
        <v>-19372.819</v>
      </c>
      <c r="S216" s="252">
        <v>396.19298990038408</v>
      </c>
      <c r="T216" s="252">
        <v>7898.0797290159844</v>
      </c>
      <c r="U216" s="252"/>
      <c r="V216" s="252"/>
      <c r="Y216" s="696"/>
    </row>
    <row r="217" spans="14:25" x14ac:dyDescent="0.25">
      <c r="N217" s="251">
        <v>42947</v>
      </c>
      <c r="O217" s="252">
        <v>86633.504589091695</v>
      </c>
      <c r="P217" s="252">
        <v>-61619.339592784047</v>
      </c>
      <c r="Q217" s="252">
        <v>10.32</v>
      </c>
      <c r="R217" s="249">
        <v>-15259.998</v>
      </c>
      <c r="S217" s="252">
        <v>401.05025314979082</v>
      </c>
      <c r="T217" s="252">
        <v>10963.145171143411</v>
      </c>
      <c r="U217" s="252"/>
      <c r="V217" s="252"/>
      <c r="Y217" s="696"/>
    </row>
    <row r="218" spans="14:25" x14ac:dyDescent="0.25">
      <c r="N218" s="251">
        <v>42948</v>
      </c>
      <c r="O218" s="252">
        <v>82472.377887962866</v>
      </c>
      <c r="P218" s="252">
        <v>-60346.181031754408</v>
      </c>
      <c r="Q218" s="252">
        <v>0</v>
      </c>
      <c r="R218" s="249">
        <v>-13471.755000000001</v>
      </c>
      <c r="S218" s="252">
        <v>415.19869644982663</v>
      </c>
      <c r="T218" s="252">
        <v>10017.272561686079</v>
      </c>
      <c r="U218" s="252"/>
      <c r="V218" s="252"/>
      <c r="Y218" s="696"/>
    </row>
    <row r="219" spans="14:25" x14ac:dyDescent="0.25">
      <c r="N219" s="251">
        <v>42949</v>
      </c>
      <c r="O219" s="252">
        <v>91513.840067517667</v>
      </c>
      <c r="P219" s="252">
        <v>-69595.890916763368</v>
      </c>
      <c r="Q219" s="252">
        <v>0</v>
      </c>
      <c r="R219" s="249">
        <v>-11327.204</v>
      </c>
      <c r="S219" s="252">
        <v>423.52231225396355</v>
      </c>
      <c r="T219" s="252">
        <v>10260.17437641634</v>
      </c>
      <c r="U219" s="252"/>
      <c r="V219" s="252"/>
      <c r="Y219" s="696"/>
    </row>
    <row r="220" spans="14:25" x14ac:dyDescent="0.25">
      <c r="N220" s="251">
        <v>42950</v>
      </c>
      <c r="O220" s="252">
        <v>93831.596159932495</v>
      </c>
      <c r="P220" s="252">
        <v>-71299.147589408152</v>
      </c>
      <c r="Q220" s="252">
        <v>0</v>
      </c>
      <c r="R220" s="249">
        <v>-14310.673999999999</v>
      </c>
      <c r="S220" s="252">
        <v>431.03430586153007</v>
      </c>
      <c r="T220" s="252">
        <v>11500.912013198869</v>
      </c>
      <c r="U220" s="252"/>
      <c r="V220" s="252"/>
      <c r="Y220" s="696"/>
    </row>
    <row r="221" spans="14:25" x14ac:dyDescent="0.25">
      <c r="N221" s="251">
        <v>42951</v>
      </c>
      <c r="O221" s="252">
        <v>95391.784998417555</v>
      </c>
      <c r="P221" s="252">
        <v>-72083.402257622118</v>
      </c>
      <c r="Q221" s="252">
        <v>0</v>
      </c>
      <c r="R221" s="249">
        <v>-14108.977999999999</v>
      </c>
      <c r="S221" s="252">
        <v>436.68035697936307</v>
      </c>
      <c r="T221" s="252">
        <v>9221.2674996349124</v>
      </c>
      <c r="U221" s="252"/>
      <c r="V221" s="252"/>
      <c r="Y221" s="696"/>
    </row>
    <row r="222" spans="14:25" x14ac:dyDescent="0.25">
      <c r="N222" s="251">
        <v>42952</v>
      </c>
      <c r="O222" s="252">
        <v>90541.260681506479</v>
      </c>
      <c r="P222" s="252">
        <v>-67787.585188311015</v>
      </c>
      <c r="Q222" s="252">
        <v>0</v>
      </c>
      <c r="R222" s="249">
        <v>-14085.861999999999</v>
      </c>
      <c r="S222" s="252">
        <v>429.75780440897006</v>
      </c>
      <c r="T222" s="252">
        <v>7224.9207554083378</v>
      </c>
      <c r="U222" s="252"/>
      <c r="V222" s="252"/>
      <c r="Y222" s="696"/>
    </row>
    <row r="223" spans="14:25" x14ac:dyDescent="0.25">
      <c r="N223" s="251">
        <v>42953</v>
      </c>
      <c r="O223" s="252">
        <v>91733.460280620318</v>
      </c>
      <c r="P223" s="252">
        <v>-69495.707353096324</v>
      </c>
      <c r="Q223" s="252">
        <v>0</v>
      </c>
      <c r="R223" s="249">
        <v>-13984.741</v>
      </c>
      <c r="S223" s="252">
        <v>434.58886247324597</v>
      </c>
      <c r="T223" s="252">
        <v>7847.3610822540541</v>
      </c>
      <c r="U223" s="252"/>
      <c r="V223" s="252"/>
      <c r="Y223" s="696"/>
    </row>
    <row r="224" spans="14:25" x14ac:dyDescent="0.25">
      <c r="N224" s="251">
        <v>42954</v>
      </c>
      <c r="O224" s="252">
        <v>97119.849140204664</v>
      </c>
      <c r="P224" s="252">
        <v>-74790.545416183144</v>
      </c>
      <c r="Q224" s="252">
        <v>0</v>
      </c>
      <c r="R224" s="249">
        <v>-13436.267999999998</v>
      </c>
      <c r="S224" s="252">
        <v>440.56875228382717</v>
      </c>
      <c r="T224" s="252">
        <v>10724.974748353068</v>
      </c>
      <c r="U224" s="252"/>
      <c r="V224" s="252"/>
      <c r="Y224" s="696"/>
    </row>
    <row r="225" spans="14:25" x14ac:dyDescent="0.25">
      <c r="N225" s="251">
        <v>42955</v>
      </c>
      <c r="O225" s="252">
        <v>77245.575482645858</v>
      </c>
      <c r="P225" s="252">
        <v>-58390.672011815594</v>
      </c>
      <c r="Q225" s="252">
        <v>0</v>
      </c>
      <c r="R225" s="249">
        <v>-11809.76</v>
      </c>
      <c r="S225" s="252">
        <v>440.67635926037548</v>
      </c>
      <c r="T225" s="252">
        <v>10316.164089873606</v>
      </c>
      <c r="U225" s="252"/>
      <c r="V225" s="252"/>
      <c r="Y225" s="696"/>
    </row>
    <row r="226" spans="14:25" x14ac:dyDescent="0.25">
      <c r="N226" s="251">
        <v>42956</v>
      </c>
      <c r="O226" s="252">
        <v>78547.767697014453</v>
      </c>
      <c r="P226" s="252">
        <v>-53183.73879101171</v>
      </c>
      <c r="Q226" s="252">
        <v>0</v>
      </c>
      <c r="R226" s="249">
        <v>-11585.468999999997</v>
      </c>
      <c r="S226" s="252">
        <v>431.36210596071732</v>
      </c>
      <c r="T226" s="252">
        <v>11802.558257279821</v>
      </c>
      <c r="U226" s="252"/>
      <c r="V226" s="252"/>
      <c r="Y226" s="696"/>
    </row>
    <row r="227" spans="14:25" x14ac:dyDescent="0.25">
      <c r="N227" s="251">
        <v>42957</v>
      </c>
      <c r="O227" s="252">
        <v>86852.544572212268</v>
      </c>
      <c r="P227" s="252">
        <v>-64808.842704926683</v>
      </c>
      <c r="Q227" s="252">
        <v>2210.5619999999999</v>
      </c>
      <c r="R227" s="249">
        <v>-15399.983999999999</v>
      </c>
      <c r="S227" s="252">
        <v>420.11276418596248</v>
      </c>
      <c r="T227" s="252">
        <v>11601.295377692897</v>
      </c>
      <c r="U227" s="252"/>
      <c r="V227" s="252"/>
      <c r="Y227" s="696"/>
    </row>
    <row r="228" spans="14:25" x14ac:dyDescent="0.25">
      <c r="N228" s="251">
        <v>42958</v>
      </c>
      <c r="O228" s="252">
        <v>86267.181137250765</v>
      </c>
      <c r="P228" s="252">
        <v>-61647.963920244751</v>
      </c>
      <c r="Q228" s="252">
        <v>2893.4259999999999</v>
      </c>
      <c r="R228" s="249">
        <v>-15377.313999999998</v>
      </c>
      <c r="S228" s="252">
        <v>442.10313344346855</v>
      </c>
      <c r="T228" s="252">
        <v>11321.315716472782</v>
      </c>
      <c r="U228" s="252"/>
      <c r="V228" s="252"/>
      <c r="Y228" s="696"/>
    </row>
    <row r="229" spans="14:25" x14ac:dyDescent="0.25">
      <c r="N229" s="251">
        <v>42959</v>
      </c>
      <c r="O229" s="252">
        <v>93726.923726131441</v>
      </c>
      <c r="P229" s="252">
        <v>-71884.750501107716</v>
      </c>
      <c r="Q229" s="252">
        <v>2893.502</v>
      </c>
      <c r="R229" s="249">
        <v>-16355.098999999998</v>
      </c>
      <c r="S229" s="252">
        <v>441.19662290182629</v>
      </c>
      <c r="T229" s="252">
        <v>8221.0754168758122</v>
      </c>
      <c r="U229" s="252"/>
      <c r="V229" s="252"/>
      <c r="Y229" s="696"/>
    </row>
    <row r="230" spans="14:25" x14ac:dyDescent="0.25">
      <c r="N230" s="251">
        <v>42960</v>
      </c>
      <c r="O230" s="252">
        <v>93683.189154974156</v>
      </c>
      <c r="P230" s="252">
        <v>-70463.005591307097</v>
      </c>
      <c r="Q230" s="252">
        <v>2135.0419999999999</v>
      </c>
      <c r="R230" s="249">
        <v>-15630.309000000003</v>
      </c>
      <c r="S230" s="252">
        <v>443.51896457042341</v>
      </c>
      <c r="T230" s="252">
        <v>8555.4767040879015</v>
      </c>
      <c r="U230" s="252"/>
      <c r="V230" s="252"/>
      <c r="Y230" s="696"/>
    </row>
    <row r="231" spans="14:25" x14ac:dyDescent="0.25">
      <c r="N231" s="251">
        <v>42961</v>
      </c>
      <c r="O231" s="252">
        <v>93227.544044730457</v>
      </c>
      <c r="P231" s="252">
        <v>-69523.070999050527</v>
      </c>
      <c r="Q231" s="252">
        <v>0</v>
      </c>
      <c r="R231" s="249">
        <v>-12874.365000000002</v>
      </c>
      <c r="S231" s="252">
        <v>445.94401901001737</v>
      </c>
      <c r="T231" s="252">
        <v>10216.131915738924</v>
      </c>
      <c r="U231" s="252"/>
      <c r="V231" s="252"/>
      <c r="Y231" s="696"/>
    </row>
    <row r="232" spans="14:25" x14ac:dyDescent="0.25">
      <c r="N232" s="251">
        <v>42962</v>
      </c>
      <c r="O232" s="252">
        <v>88128.923937124171</v>
      </c>
      <c r="P232" s="252">
        <v>-65646.744382318808</v>
      </c>
      <c r="Q232" s="252">
        <v>0</v>
      </c>
      <c r="R232" s="249">
        <v>-13313.746000000001</v>
      </c>
      <c r="S232" s="252">
        <v>418.69875214899838</v>
      </c>
      <c r="T232" s="252">
        <v>10233.642235552192</v>
      </c>
      <c r="U232" s="252"/>
      <c r="V232" s="252"/>
      <c r="Y232" s="696"/>
    </row>
    <row r="233" spans="14:25" x14ac:dyDescent="0.25">
      <c r="N233" s="251">
        <v>42963</v>
      </c>
      <c r="O233" s="252">
        <v>90662.683827407949</v>
      </c>
      <c r="P233" s="252">
        <v>-66103.994092203822</v>
      </c>
      <c r="Q233" s="252">
        <v>0</v>
      </c>
      <c r="R233" s="249">
        <v>-13266.36</v>
      </c>
      <c r="S233" s="252">
        <v>414.42075963519903</v>
      </c>
      <c r="T233" s="252">
        <v>12369.189151144366</v>
      </c>
      <c r="U233" s="252"/>
      <c r="V233" s="252"/>
      <c r="Y233" s="696"/>
    </row>
    <row r="234" spans="14:25" x14ac:dyDescent="0.25">
      <c r="N234" s="251">
        <v>42964</v>
      </c>
      <c r="O234" s="252">
        <v>89507.457537714959</v>
      </c>
      <c r="P234" s="252">
        <v>-65630.713155396137</v>
      </c>
      <c r="Q234" s="252">
        <v>1.2909999999999999</v>
      </c>
      <c r="R234" s="249">
        <v>-13515.2</v>
      </c>
      <c r="S234" s="252">
        <v>413.90897090389097</v>
      </c>
      <c r="T234" s="252">
        <v>10333.725730133134</v>
      </c>
      <c r="U234" s="252"/>
      <c r="V234" s="252"/>
      <c r="Y234" s="696"/>
    </row>
    <row r="235" spans="14:25" x14ac:dyDescent="0.25">
      <c r="N235" s="251">
        <v>42965</v>
      </c>
      <c r="O235" s="252">
        <v>92485.064880261634</v>
      </c>
      <c r="P235" s="252">
        <v>-68596.21162569891</v>
      </c>
      <c r="Q235" s="252">
        <v>15.052</v>
      </c>
      <c r="R235" s="249">
        <v>-13779.188</v>
      </c>
      <c r="S235" s="252">
        <v>414.12588333455579</v>
      </c>
      <c r="T235" s="252">
        <v>9560.2862531230858</v>
      </c>
      <c r="U235" s="252"/>
      <c r="V235" s="252"/>
      <c r="Y235" s="696"/>
    </row>
    <row r="236" spans="14:25" x14ac:dyDescent="0.25">
      <c r="N236" s="251">
        <v>42966</v>
      </c>
      <c r="O236" s="252">
        <v>93101.236417343607</v>
      </c>
      <c r="P236" s="252">
        <v>-69538.640151914762</v>
      </c>
      <c r="Q236" s="252">
        <v>0</v>
      </c>
      <c r="R236" s="249">
        <v>-13671.77</v>
      </c>
      <c r="S236" s="252">
        <v>403.38578763756567</v>
      </c>
      <c r="T236" s="252">
        <v>8437.4634255367127</v>
      </c>
      <c r="U236" s="252"/>
      <c r="V236" s="252"/>
      <c r="Y236" s="696"/>
    </row>
    <row r="237" spans="14:25" x14ac:dyDescent="0.25">
      <c r="N237" s="251">
        <v>42967</v>
      </c>
      <c r="O237" s="252">
        <v>92384.398143264072</v>
      </c>
      <c r="P237" s="252">
        <v>-69501.903154341169</v>
      </c>
      <c r="Q237" s="252">
        <v>9.7569999999999997</v>
      </c>
      <c r="R237" s="249">
        <v>-13389.841000000002</v>
      </c>
      <c r="S237" s="252">
        <v>404.43951228641566</v>
      </c>
      <c r="T237" s="252">
        <v>8986.4858042567666</v>
      </c>
      <c r="U237" s="252"/>
      <c r="V237" s="252"/>
      <c r="Y237" s="696"/>
    </row>
    <row r="238" spans="14:25" x14ac:dyDescent="0.25">
      <c r="N238" s="251">
        <v>42968</v>
      </c>
      <c r="O238" s="252">
        <v>83812.653233463454</v>
      </c>
      <c r="P238" s="252">
        <v>-62628.904947779316</v>
      </c>
      <c r="Q238" s="252">
        <v>0</v>
      </c>
      <c r="R238" s="249">
        <v>-11770.26</v>
      </c>
      <c r="S238" s="252">
        <v>412.16434053722139</v>
      </c>
      <c r="T238" s="252">
        <v>10921.955107431269</v>
      </c>
      <c r="U238" s="252"/>
      <c r="V238" s="252"/>
      <c r="Y238" s="696"/>
    </row>
    <row r="239" spans="14:25" x14ac:dyDescent="0.25">
      <c r="N239" s="251">
        <v>42969</v>
      </c>
      <c r="O239" s="252">
        <v>87848.37324612301</v>
      </c>
      <c r="P239" s="252">
        <v>-67587.753982487615</v>
      </c>
      <c r="Q239" s="252">
        <v>0</v>
      </c>
      <c r="R239" s="249">
        <v>-9915.4850000000006</v>
      </c>
      <c r="S239" s="252">
        <v>398.2466190480846</v>
      </c>
      <c r="T239" s="252">
        <v>13266.144022755587</v>
      </c>
      <c r="U239" s="252"/>
      <c r="V239" s="252"/>
      <c r="Y239" s="696"/>
    </row>
    <row r="240" spans="14:25" x14ac:dyDescent="0.25">
      <c r="N240" s="251">
        <v>42970</v>
      </c>
      <c r="O240" s="252">
        <v>87210.993775714742</v>
      </c>
      <c r="P240" s="252">
        <v>-63116.335056440555</v>
      </c>
      <c r="Q240" s="252">
        <v>0</v>
      </c>
      <c r="R240" s="249">
        <v>-9901.2010000000009</v>
      </c>
      <c r="S240" s="252">
        <v>407.32343709093243</v>
      </c>
      <c r="T240" s="252">
        <v>13419.884103970488</v>
      </c>
      <c r="U240" s="252"/>
      <c r="V240" s="252"/>
      <c r="Y240" s="696"/>
    </row>
    <row r="241" spans="14:25" x14ac:dyDescent="0.25">
      <c r="N241" s="251">
        <v>42971</v>
      </c>
      <c r="O241" s="252">
        <v>87556.820339698286</v>
      </c>
      <c r="P241" s="252">
        <v>-66110.259521046522</v>
      </c>
      <c r="Q241" s="252">
        <v>0</v>
      </c>
      <c r="R241" s="249">
        <v>-10155.597</v>
      </c>
      <c r="S241" s="252">
        <v>402.06262561228135</v>
      </c>
      <c r="T241" s="252">
        <v>11048.714274751632</v>
      </c>
      <c r="U241" s="252"/>
      <c r="V241" s="252"/>
      <c r="Y241" s="696"/>
    </row>
    <row r="242" spans="14:25" x14ac:dyDescent="0.25">
      <c r="N242" s="251">
        <v>42972</v>
      </c>
      <c r="O242" s="252">
        <v>88219.897668530437</v>
      </c>
      <c r="P242" s="252">
        <v>-65338.020888279367</v>
      </c>
      <c r="Q242" s="252">
        <v>0</v>
      </c>
      <c r="R242" s="249">
        <v>-12561.982</v>
      </c>
      <c r="S242" s="252">
        <v>406.46789289454466</v>
      </c>
      <c r="T242" s="252">
        <v>11726.607106987829</v>
      </c>
      <c r="U242" s="252"/>
      <c r="V242" s="252"/>
      <c r="Y242" s="696"/>
    </row>
    <row r="243" spans="14:25" x14ac:dyDescent="0.25">
      <c r="N243" s="251">
        <v>42973</v>
      </c>
      <c r="O243" s="252">
        <v>86745.74955164046</v>
      </c>
      <c r="P243" s="252">
        <v>-65452.697541934802</v>
      </c>
      <c r="Q243" s="252">
        <v>0</v>
      </c>
      <c r="R243" s="249">
        <v>-11945.221</v>
      </c>
      <c r="S243" s="252">
        <v>400.42628524473383</v>
      </c>
      <c r="T243" s="252">
        <v>8096.9067949212604</v>
      </c>
      <c r="U243" s="252"/>
      <c r="V243" s="252"/>
      <c r="Y243" s="696"/>
    </row>
    <row r="244" spans="14:25" x14ac:dyDescent="0.25">
      <c r="N244" s="251">
        <v>42974</v>
      </c>
      <c r="O244" s="252">
        <v>87983.368498786789</v>
      </c>
      <c r="P244" s="252">
        <v>-66423.929739423984</v>
      </c>
      <c r="Q244" s="252">
        <v>0</v>
      </c>
      <c r="R244" s="249">
        <v>-11927.901</v>
      </c>
      <c r="S244" s="252">
        <v>400.03442789976941</v>
      </c>
      <c r="T244" s="252">
        <v>8629.0083450131988</v>
      </c>
      <c r="U244" s="252"/>
      <c r="V244" s="252"/>
      <c r="Y244" s="696"/>
    </row>
    <row r="245" spans="14:25" x14ac:dyDescent="0.25">
      <c r="N245" s="251">
        <v>42975</v>
      </c>
      <c r="O245" s="252">
        <v>89576.06182086718</v>
      </c>
      <c r="P245" s="252">
        <v>-67460.151914758957</v>
      </c>
      <c r="Q245" s="252">
        <v>0</v>
      </c>
      <c r="R245" s="249">
        <v>-11438.384</v>
      </c>
      <c r="S245" s="252">
        <v>413.35664642272275</v>
      </c>
      <c r="T245" s="252">
        <v>12386.322400730371</v>
      </c>
      <c r="U245" s="252"/>
      <c r="V245" s="252"/>
      <c r="Y245" s="696"/>
    </row>
    <row r="246" spans="14:25" x14ac:dyDescent="0.25">
      <c r="N246" s="251">
        <v>42976</v>
      </c>
      <c r="O246" s="252">
        <v>96481.233252452803</v>
      </c>
      <c r="P246" s="252">
        <v>-72547.651651018037</v>
      </c>
      <c r="Q246" s="252">
        <v>0</v>
      </c>
      <c r="R246" s="249">
        <v>-11774.147000000001</v>
      </c>
      <c r="S246" s="252">
        <v>417.93332198935951</v>
      </c>
      <c r="T246" s="252">
        <v>12801.624132128445</v>
      </c>
      <c r="U246" s="252"/>
      <c r="V246" s="252"/>
      <c r="Y246" s="696"/>
    </row>
    <row r="247" spans="14:25" x14ac:dyDescent="0.25">
      <c r="N247" s="251">
        <v>42977</v>
      </c>
      <c r="O247" s="252">
        <v>93677.168477687519</v>
      </c>
      <c r="P247" s="252">
        <v>-70163.108977740267</v>
      </c>
      <c r="Q247" s="252">
        <v>0</v>
      </c>
      <c r="R247" s="249">
        <v>-12176.433999999999</v>
      </c>
      <c r="S247" s="252">
        <v>418.19654476011317</v>
      </c>
      <c r="T247" s="252">
        <v>12436.900608248956</v>
      </c>
      <c r="U247" s="252"/>
      <c r="V247" s="252"/>
      <c r="Y247" s="696"/>
    </row>
    <row r="248" spans="14:25" x14ac:dyDescent="0.25">
      <c r="N248" s="251">
        <v>42978</v>
      </c>
      <c r="O248" s="252">
        <v>91094.904525793871</v>
      </c>
      <c r="P248" s="252">
        <v>-69727.746597742385</v>
      </c>
      <c r="Q248" s="252">
        <v>0</v>
      </c>
      <c r="R248" s="249">
        <v>-9416.6059999999998</v>
      </c>
      <c r="S248" s="252">
        <v>417.92305761147833</v>
      </c>
      <c r="T248" s="252">
        <v>12370.481704836488</v>
      </c>
      <c r="U248" s="252"/>
      <c r="V248" s="252"/>
      <c r="Y248" s="696"/>
    </row>
    <row r="249" spans="14:25" x14ac:dyDescent="0.25">
      <c r="N249" s="251">
        <v>42979</v>
      </c>
      <c r="O249" s="252">
        <v>96651.666842493956</v>
      </c>
      <c r="P249" s="252">
        <v>-73145.932060343926</v>
      </c>
      <c r="Q249" s="252">
        <v>0</v>
      </c>
      <c r="R249" s="249">
        <v>-9266.4830000000002</v>
      </c>
      <c r="S249" s="252">
        <v>429.21032553616834</v>
      </c>
      <c r="T249" s="252">
        <v>12196.933598065903</v>
      </c>
      <c r="U249" s="252"/>
      <c r="V249" s="252"/>
      <c r="Y249" s="696"/>
    </row>
    <row r="250" spans="14:25" x14ac:dyDescent="0.25">
      <c r="N250" s="251">
        <v>42980</v>
      </c>
      <c r="O250" s="252">
        <v>96603.508808946091</v>
      </c>
      <c r="P250" s="252">
        <v>-75437.035552273446</v>
      </c>
      <c r="Q250" s="252">
        <v>0</v>
      </c>
      <c r="R250" s="249">
        <v>-12252.810000000001</v>
      </c>
      <c r="S250" s="252">
        <v>431.05871432581984</v>
      </c>
      <c r="T250" s="252">
        <v>9046.1063131957053</v>
      </c>
      <c r="U250" s="252"/>
      <c r="V250" s="252"/>
      <c r="Y250" s="696"/>
    </row>
    <row r="251" spans="14:25" x14ac:dyDescent="0.25">
      <c r="N251" s="251">
        <v>42981</v>
      </c>
      <c r="O251" s="252">
        <v>100840.45257938601</v>
      </c>
      <c r="P251" s="252">
        <v>-77337.559869184523</v>
      </c>
      <c r="Q251" s="252">
        <v>0</v>
      </c>
      <c r="R251" s="249">
        <v>-13015.964000000002</v>
      </c>
      <c r="S251" s="252">
        <v>424.88821341226861</v>
      </c>
      <c r="T251" s="252">
        <v>10287.186678379179</v>
      </c>
      <c r="U251" s="252"/>
      <c r="V251" s="252"/>
      <c r="Y251" s="696"/>
    </row>
    <row r="252" spans="14:25" x14ac:dyDescent="0.25">
      <c r="N252" s="251">
        <v>42982</v>
      </c>
      <c r="O252" s="252">
        <v>101486.34244118577</v>
      </c>
      <c r="P252" s="252">
        <v>-77611.662622639516</v>
      </c>
      <c r="Q252" s="252">
        <v>0</v>
      </c>
      <c r="R252" s="249">
        <v>-10997.751</v>
      </c>
      <c r="S252" s="252">
        <v>430.35067732876576</v>
      </c>
      <c r="T252" s="252">
        <v>14106.081065127219</v>
      </c>
      <c r="U252" s="252"/>
      <c r="V252" s="252"/>
      <c r="Y252" s="696"/>
    </row>
    <row r="253" spans="14:25" x14ac:dyDescent="0.25">
      <c r="N253" s="251">
        <v>42983</v>
      </c>
      <c r="O253" s="252">
        <v>102664.27576748602</v>
      </c>
      <c r="P253" s="252">
        <v>-79780.484228294139</v>
      </c>
      <c r="Q253" s="252">
        <v>0</v>
      </c>
      <c r="R253" s="249">
        <v>-10282.642</v>
      </c>
      <c r="S253" s="252">
        <v>436.19731007369614</v>
      </c>
      <c r="T253" s="252">
        <v>13972.644485438859</v>
      </c>
      <c r="U253" s="252"/>
      <c r="V253" s="252"/>
      <c r="Y253" s="696"/>
    </row>
    <row r="254" spans="14:25" x14ac:dyDescent="0.25">
      <c r="N254" s="251">
        <v>42984</v>
      </c>
      <c r="O254" s="252">
        <v>90272.189049477805</v>
      </c>
      <c r="P254" s="252">
        <v>-68590.064352779838</v>
      </c>
      <c r="Q254" s="252">
        <v>0</v>
      </c>
      <c r="R254" s="249">
        <v>-9580.273000000001</v>
      </c>
      <c r="S254" s="252">
        <v>445.75420010498561</v>
      </c>
      <c r="T254" s="252">
        <v>11881.784630049411</v>
      </c>
      <c r="U254" s="252"/>
      <c r="V254" s="252"/>
      <c r="Y254" s="696"/>
    </row>
    <row r="255" spans="14:25" x14ac:dyDescent="0.25">
      <c r="N255" s="251">
        <v>42985</v>
      </c>
      <c r="O255" s="252">
        <v>90103.611140415669</v>
      </c>
      <c r="P255" s="252">
        <v>-68508.15381369344</v>
      </c>
      <c r="Q255" s="252">
        <v>0</v>
      </c>
      <c r="R255" s="249">
        <v>-11171.395</v>
      </c>
      <c r="S255" s="252">
        <v>433.27732503245051</v>
      </c>
      <c r="T255" s="252">
        <v>12654.63505358542</v>
      </c>
      <c r="U255" s="252"/>
      <c r="V255" s="252"/>
      <c r="Y255" s="696"/>
    </row>
    <row r="256" spans="14:25" x14ac:dyDescent="0.25">
      <c r="N256" s="251">
        <v>42986</v>
      </c>
      <c r="O256" s="252">
        <v>89922.267116784482</v>
      </c>
      <c r="P256" s="252">
        <v>-67497.498681295503</v>
      </c>
      <c r="Q256" s="252">
        <v>0</v>
      </c>
      <c r="R256" s="249">
        <v>-10696.302000000001</v>
      </c>
      <c r="S256" s="252">
        <v>428.42834276841523</v>
      </c>
      <c r="T256" s="252">
        <v>11940.426431237609</v>
      </c>
      <c r="U256" s="252"/>
      <c r="V256" s="252"/>
      <c r="Y256" s="696"/>
    </row>
    <row r="257" spans="14:25" x14ac:dyDescent="0.25">
      <c r="N257" s="251">
        <v>42987</v>
      </c>
      <c r="O257" s="252">
        <v>88957.248654921408</v>
      </c>
      <c r="P257" s="252">
        <v>-65665.40774343285</v>
      </c>
      <c r="Q257" s="252">
        <v>0</v>
      </c>
      <c r="R257" s="249">
        <v>-11732.121000000001</v>
      </c>
      <c r="S257" s="252">
        <v>421.43515339818316</v>
      </c>
      <c r="T257" s="252">
        <v>9777.5935598373871</v>
      </c>
      <c r="U257" s="252"/>
      <c r="V257" s="252"/>
      <c r="Y257" s="696"/>
    </row>
    <row r="258" spans="14:25" x14ac:dyDescent="0.25">
      <c r="N258" s="251">
        <v>42988</v>
      </c>
      <c r="O258" s="252">
        <v>89645.968984070059</v>
      </c>
      <c r="P258" s="252">
        <v>-67500.01160459964</v>
      </c>
      <c r="Q258" s="252">
        <v>0</v>
      </c>
      <c r="R258" s="249">
        <v>-10647.953000000001</v>
      </c>
      <c r="S258" s="252">
        <v>423.06635583068976</v>
      </c>
      <c r="T258" s="252">
        <v>10527.192814971831</v>
      </c>
      <c r="U258" s="252"/>
      <c r="V258" s="252"/>
      <c r="Y258" s="696"/>
    </row>
    <row r="259" spans="14:25" x14ac:dyDescent="0.25">
      <c r="N259" s="251">
        <v>42989</v>
      </c>
      <c r="O259" s="252">
        <v>77428.072581495944</v>
      </c>
      <c r="P259" s="252">
        <v>-54091.829306888918</v>
      </c>
      <c r="Q259" s="252">
        <v>0</v>
      </c>
      <c r="R259" s="249">
        <v>-10099.019</v>
      </c>
      <c r="S259" s="252">
        <v>428.2738969411555</v>
      </c>
      <c r="T259" s="252">
        <v>12696.516923752915</v>
      </c>
      <c r="U259" s="252"/>
      <c r="V259" s="252"/>
      <c r="Y259" s="696"/>
    </row>
    <row r="260" spans="14:25" x14ac:dyDescent="0.25">
      <c r="N260" s="251">
        <v>42990</v>
      </c>
      <c r="O260" s="252">
        <v>75891.799767908</v>
      </c>
      <c r="P260" s="252">
        <v>-59129.683510918876</v>
      </c>
      <c r="Q260" s="252">
        <v>2762.7890000000002</v>
      </c>
      <c r="R260" s="249">
        <v>-8608.0319999999992</v>
      </c>
      <c r="S260" s="252">
        <v>428.27838538172506</v>
      </c>
      <c r="T260" s="252">
        <v>13545.38175241882</v>
      </c>
      <c r="U260" s="252"/>
      <c r="V260" s="252"/>
      <c r="Y260" s="696"/>
    </row>
    <row r="261" spans="14:25" x14ac:dyDescent="0.25">
      <c r="N261" s="251">
        <v>42991</v>
      </c>
      <c r="O261" s="252">
        <v>76898.797341491736</v>
      </c>
      <c r="P261" s="252">
        <v>-59012.637409009396</v>
      </c>
      <c r="Q261" s="252">
        <v>2951.7809999999999</v>
      </c>
      <c r="R261" s="249">
        <v>-8198.6929999999993</v>
      </c>
      <c r="S261" s="252">
        <v>412.92980545959722</v>
      </c>
      <c r="T261" s="252">
        <v>14092.50989722446</v>
      </c>
      <c r="U261" s="252"/>
      <c r="V261" s="252"/>
      <c r="Y261" s="696"/>
    </row>
    <row r="262" spans="14:25" x14ac:dyDescent="0.25">
      <c r="N262" s="251">
        <v>42992</v>
      </c>
      <c r="O262" s="252">
        <v>81287.241270176193</v>
      </c>
      <c r="P262" s="252">
        <v>-63682.642683827406</v>
      </c>
      <c r="Q262" s="252">
        <v>2880.127</v>
      </c>
      <c r="R262" s="249">
        <v>-7728.96</v>
      </c>
      <c r="S262" s="252">
        <v>418.42675686133276</v>
      </c>
      <c r="T262" s="252">
        <v>14685.942722218411</v>
      </c>
      <c r="U262" s="252"/>
      <c r="V262" s="252"/>
      <c r="Y262" s="696"/>
    </row>
    <row r="263" spans="14:25" x14ac:dyDescent="0.25">
      <c r="N263" s="251">
        <v>42993</v>
      </c>
      <c r="O263" s="252">
        <v>84809.487287688564</v>
      </c>
      <c r="P263" s="252">
        <v>-67150.549636037555</v>
      </c>
      <c r="Q263" s="252">
        <v>3692.828</v>
      </c>
      <c r="R263" s="249">
        <v>-5844.1180000000004</v>
      </c>
      <c r="S263" s="252">
        <v>422.02296477667295</v>
      </c>
      <c r="T263" s="252">
        <v>14920.871955053475</v>
      </c>
      <c r="U263" s="252"/>
      <c r="V263" s="252"/>
      <c r="Y263" s="696"/>
    </row>
    <row r="264" spans="14:25" x14ac:dyDescent="0.25">
      <c r="N264" s="251">
        <v>42994</v>
      </c>
      <c r="O264" s="252">
        <v>86154.014136512313</v>
      </c>
      <c r="P264" s="252">
        <v>-68661.352463340008</v>
      </c>
      <c r="Q264" s="252">
        <v>3238.1660000000002</v>
      </c>
      <c r="R264" s="249">
        <v>-5854.1290000000008</v>
      </c>
      <c r="S264" s="252">
        <v>419.60361384788422</v>
      </c>
      <c r="T264" s="252">
        <v>14206.799132003422</v>
      </c>
      <c r="U264" s="252"/>
      <c r="V264" s="252"/>
      <c r="Y264" s="696"/>
    </row>
    <row r="265" spans="14:25" x14ac:dyDescent="0.25">
      <c r="N265" s="251">
        <v>42995</v>
      </c>
      <c r="O265" s="252">
        <v>86358.673910750091</v>
      </c>
      <c r="P265" s="252">
        <v>-69525.646165207305</v>
      </c>
      <c r="Q265" s="252">
        <v>3331.7130000000002</v>
      </c>
      <c r="R265" s="249">
        <v>-5106.0190000000002</v>
      </c>
      <c r="S265" s="252">
        <v>420.0619474920199</v>
      </c>
      <c r="T265" s="252">
        <v>15500.102087728248</v>
      </c>
      <c r="U265" s="252"/>
      <c r="V265" s="252"/>
      <c r="Y265" s="696"/>
    </row>
    <row r="266" spans="14:25" x14ac:dyDescent="0.25">
      <c r="N266" s="251">
        <v>42996</v>
      </c>
      <c r="O266" s="252">
        <v>84436.427893237691</v>
      </c>
      <c r="P266" s="252">
        <v>-66972.191159405003</v>
      </c>
      <c r="Q266" s="252">
        <v>3472.8339999999998</v>
      </c>
      <c r="R266" s="249">
        <v>-3670.73</v>
      </c>
      <c r="S266" s="252">
        <v>421.66402090876988</v>
      </c>
      <c r="T266" s="252">
        <v>20420.566380996224</v>
      </c>
      <c r="U266" s="252"/>
      <c r="V266" s="252"/>
      <c r="Y266" s="696"/>
    </row>
    <row r="267" spans="14:25" x14ac:dyDescent="0.25">
      <c r="N267" s="251">
        <v>42997</v>
      </c>
      <c r="O267" s="252">
        <v>81910.480008439699</v>
      </c>
      <c r="P267" s="252">
        <v>-63378.098955586036</v>
      </c>
      <c r="Q267" s="252">
        <v>7001.317</v>
      </c>
      <c r="R267" s="249">
        <v>-3156.08</v>
      </c>
      <c r="S267" s="252">
        <v>419.49286439802671</v>
      </c>
      <c r="T267" s="252">
        <v>21275.718954118271</v>
      </c>
      <c r="U267" s="252"/>
      <c r="V267" s="252"/>
      <c r="Y267" s="696"/>
    </row>
    <row r="268" spans="14:25" x14ac:dyDescent="0.25">
      <c r="N268" s="251">
        <v>42998</v>
      </c>
      <c r="O268" s="252">
        <v>80536.83827407955</v>
      </c>
      <c r="P268" s="252">
        <v>-62379.957801455857</v>
      </c>
      <c r="Q268" s="252">
        <v>6671.6730000000007</v>
      </c>
      <c r="R268" s="249">
        <v>-2887.337</v>
      </c>
      <c r="S268" s="252">
        <v>422.17110884082706</v>
      </c>
      <c r="T268" s="252">
        <v>21829.451333880406</v>
      </c>
      <c r="U268" s="252"/>
      <c r="V268" s="252"/>
      <c r="Y268" s="696"/>
    </row>
    <row r="269" spans="14:25" x14ac:dyDescent="0.25">
      <c r="N269" s="251">
        <v>42999</v>
      </c>
      <c r="O269" s="252">
        <v>79863.990927313018</v>
      </c>
      <c r="P269" s="252">
        <v>-61461.639413440244</v>
      </c>
      <c r="Q269" s="252">
        <v>6166.951</v>
      </c>
      <c r="R269" s="249">
        <v>-2872.4929999999999</v>
      </c>
      <c r="S269" s="252">
        <v>418.81181913483556</v>
      </c>
      <c r="T269" s="252">
        <v>21823.973867859084</v>
      </c>
      <c r="U269" s="252"/>
      <c r="V269" s="252"/>
      <c r="Y269" s="696"/>
    </row>
    <row r="270" spans="14:25" x14ac:dyDescent="0.25">
      <c r="N270" s="251">
        <v>43000</v>
      </c>
      <c r="O270" s="252">
        <v>100741.29866019622</v>
      </c>
      <c r="P270" s="252">
        <v>-74593.557337271865</v>
      </c>
      <c r="Q270" s="252">
        <v>2811.6680000000001</v>
      </c>
      <c r="R270" s="249">
        <v>-5449.8680000000004</v>
      </c>
      <c r="S270" s="252">
        <v>415.40965354389868</v>
      </c>
      <c r="T270" s="252">
        <v>20348.355073214505</v>
      </c>
      <c r="U270" s="252"/>
      <c r="V270" s="252"/>
      <c r="Y270" s="696"/>
    </row>
    <row r="271" spans="14:25" x14ac:dyDescent="0.25">
      <c r="N271" s="251">
        <v>43001</v>
      </c>
      <c r="O271" s="252">
        <v>102198.35742166894</v>
      </c>
      <c r="P271" s="252">
        <v>-74165.83500369238</v>
      </c>
      <c r="Q271" s="252">
        <v>0</v>
      </c>
      <c r="R271" s="249">
        <v>-11294.74</v>
      </c>
      <c r="S271" s="252">
        <v>405.42736659998559</v>
      </c>
      <c r="T271" s="252">
        <v>17244.435008008601</v>
      </c>
      <c r="U271" s="252"/>
      <c r="V271" s="252"/>
      <c r="Y271" s="696"/>
    </row>
    <row r="272" spans="14:25" x14ac:dyDescent="0.25">
      <c r="N272" s="251">
        <v>43002</v>
      </c>
      <c r="O272" s="252">
        <v>102755.74111193165</v>
      </c>
      <c r="P272" s="252">
        <v>-73716.655765376097</v>
      </c>
      <c r="Q272" s="252">
        <v>0.622</v>
      </c>
      <c r="R272" s="249">
        <v>-10120.876999999999</v>
      </c>
      <c r="S272" s="252">
        <v>410.02802556591138</v>
      </c>
      <c r="T272" s="252">
        <v>17247.424618910423</v>
      </c>
      <c r="U272" s="252"/>
      <c r="V272" s="252"/>
      <c r="Y272" s="696"/>
    </row>
    <row r="273" spans="14:25" x14ac:dyDescent="0.25">
      <c r="N273" s="251">
        <v>43003</v>
      </c>
      <c r="O273" s="252">
        <v>104943.48770967401</v>
      </c>
      <c r="P273" s="252">
        <v>-77225.069100116059</v>
      </c>
      <c r="Q273" s="252">
        <v>5.6669999999999998</v>
      </c>
      <c r="R273" s="249">
        <v>-8907.1219999999994</v>
      </c>
      <c r="S273" s="252">
        <v>417.14932304210839</v>
      </c>
      <c r="T273" s="252">
        <v>20607.216759520848</v>
      </c>
      <c r="U273" s="252"/>
      <c r="V273" s="252"/>
      <c r="Y273" s="696"/>
    </row>
    <row r="274" spans="14:25" x14ac:dyDescent="0.25">
      <c r="N274" s="251">
        <v>43004</v>
      </c>
      <c r="O274" s="252">
        <v>108879.938812111</v>
      </c>
      <c r="P274" s="252">
        <v>-79382.598375356043</v>
      </c>
      <c r="Q274" s="252">
        <v>6.8639999999999999</v>
      </c>
      <c r="R274" s="249">
        <v>-11492.435999999998</v>
      </c>
      <c r="S274" s="252">
        <v>413.79870778773807</v>
      </c>
      <c r="T274" s="252">
        <v>20242.633819990224</v>
      </c>
      <c r="U274" s="252"/>
      <c r="V274" s="252"/>
      <c r="Y274" s="696"/>
    </row>
    <row r="275" spans="14:25" x14ac:dyDescent="0.25">
      <c r="N275" s="251">
        <v>43005</v>
      </c>
      <c r="O275" s="252">
        <v>104790.09283679715</v>
      </c>
      <c r="P275" s="252">
        <v>-75065.187256039659</v>
      </c>
      <c r="Q275" s="252">
        <v>0</v>
      </c>
      <c r="R275" s="249">
        <v>-12543.412</v>
      </c>
      <c r="S275" s="252">
        <v>412.91894536582282</v>
      </c>
      <c r="T275" s="252">
        <v>16823.659319421095</v>
      </c>
      <c r="U275" s="252"/>
      <c r="V275" s="252"/>
      <c r="Y275" s="696"/>
    </row>
    <row r="276" spans="14:25" x14ac:dyDescent="0.25">
      <c r="N276" s="251">
        <v>43006</v>
      </c>
      <c r="O276" s="252">
        <v>104790.82920139255</v>
      </c>
      <c r="P276" s="252">
        <v>-75062.231248021941</v>
      </c>
      <c r="Q276" s="252">
        <v>0</v>
      </c>
      <c r="R276" s="249">
        <v>-12946.477999999999</v>
      </c>
      <c r="S276" s="252">
        <v>414.88208536305808</v>
      </c>
      <c r="T276" s="252">
        <v>16898.530594381635</v>
      </c>
      <c r="U276" s="252"/>
      <c r="V276" s="252"/>
      <c r="Y276" s="696"/>
    </row>
    <row r="277" spans="14:25" x14ac:dyDescent="0.25">
      <c r="N277" s="251">
        <v>43007</v>
      </c>
      <c r="O277" s="252">
        <v>105798.73826352991</v>
      </c>
      <c r="P277" s="252">
        <v>-78926.517565144008</v>
      </c>
      <c r="Q277" s="252">
        <v>0</v>
      </c>
      <c r="R277" s="249">
        <v>-14170.949999999999</v>
      </c>
      <c r="S277" s="252">
        <v>413.47607072958488</v>
      </c>
      <c r="T277" s="252">
        <v>15383.152680287698</v>
      </c>
      <c r="U277" s="252"/>
      <c r="V277" s="252"/>
      <c r="Y277" s="696"/>
    </row>
    <row r="278" spans="14:25" x14ac:dyDescent="0.25">
      <c r="N278" s="251">
        <v>43008</v>
      </c>
      <c r="O278" s="252">
        <v>105990.60660407215</v>
      </c>
      <c r="P278" s="252">
        <v>-76123.775714737843</v>
      </c>
      <c r="Q278" s="252">
        <v>0</v>
      </c>
      <c r="R278" s="249">
        <v>-13738.928</v>
      </c>
      <c r="S278" s="252">
        <v>404.08309360411403</v>
      </c>
      <c r="T278" s="252">
        <v>14469.196285975531</v>
      </c>
      <c r="U278" s="252"/>
      <c r="V278" s="252"/>
      <c r="Y278" s="696"/>
    </row>
    <row r="279" spans="14:25" x14ac:dyDescent="0.25">
      <c r="N279" s="251">
        <v>43009</v>
      </c>
      <c r="O279" s="252">
        <v>104981.1193163836</v>
      </c>
      <c r="P279" s="252">
        <v>-80259.314273657554</v>
      </c>
      <c r="Q279" s="252">
        <v>0</v>
      </c>
      <c r="R279" s="249">
        <v>-7767.9490000000005</v>
      </c>
      <c r="S279" s="252">
        <v>397.55849120857846</v>
      </c>
      <c r="T279" s="252">
        <v>16017.587818141084</v>
      </c>
      <c r="U279" s="252"/>
      <c r="V279" s="252"/>
      <c r="Y279" s="696"/>
    </row>
    <row r="280" spans="14:25" x14ac:dyDescent="0.25">
      <c r="N280" s="251">
        <v>43010</v>
      </c>
      <c r="O280" s="252">
        <v>110809.41555016353</v>
      </c>
      <c r="P280" s="252">
        <v>-87331.632028695007</v>
      </c>
      <c r="Q280" s="252">
        <v>0</v>
      </c>
      <c r="R280" s="249">
        <v>-6753.223</v>
      </c>
      <c r="S280" s="252">
        <v>402.50286069167731</v>
      </c>
      <c r="T280" s="252">
        <v>18249.307472479362</v>
      </c>
      <c r="U280" s="252"/>
      <c r="V280" s="252"/>
      <c r="Y280" s="696"/>
    </row>
    <row r="281" spans="14:25" x14ac:dyDescent="0.25">
      <c r="N281" s="251">
        <v>43011</v>
      </c>
      <c r="O281" s="252">
        <v>105905.15666209516</v>
      </c>
      <c r="P281" s="252">
        <v>-79844.745226289699</v>
      </c>
      <c r="Q281" s="252">
        <v>11.058</v>
      </c>
      <c r="R281" s="249">
        <v>-8148.098</v>
      </c>
      <c r="S281" s="252">
        <v>403.28993613089875</v>
      </c>
      <c r="T281" s="252">
        <v>20161.142818372486</v>
      </c>
      <c r="U281" s="252"/>
      <c r="V281" s="252"/>
      <c r="Y281" s="696"/>
    </row>
    <row r="282" spans="14:25" x14ac:dyDescent="0.25">
      <c r="N282" s="251">
        <v>43012</v>
      </c>
      <c r="O282" s="252">
        <v>120439.22987656927</v>
      </c>
      <c r="P282" s="252">
        <v>-97735.833948728774</v>
      </c>
      <c r="Q282" s="252">
        <v>0</v>
      </c>
      <c r="R282" s="249">
        <v>-5778.3789999999999</v>
      </c>
      <c r="S282" s="252">
        <v>407.92414806078381</v>
      </c>
      <c r="T282" s="252">
        <v>19728.116020231853</v>
      </c>
      <c r="U282" s="252"/>
      <c r="V282" s="252"/>
      <c r="Y282" s="696"/>
    </row>
    <row r="283" spans="14:25" x14ac:dyDescent="0.25">
      <c r="N283" s="251">
        <v>43013</v>
      </c>
      <c r="O283" s="252">
        <v>119491.41998101068</v>
      </c>
      <c r="P283" s="252">
        <v>-97398.044097478647</v>
      </c>
      <c r="Q283" s="252">
        <v>2412.4679999999998</v>
      </c>
      <c r="R283" s="249">
        <v>-5807.107</v>
      </c>
      <c r="S283" s="252">
        <v>409.51480267842805</v>
      </c>
      <c r="T283" s="252">
        <v>20249.228036518296</v>
      </c>
      <c r="U283" s="252"/>
      <c r="V283" s="252"/>
      <c r="Y283" s="696"/>
    </row>
    <row r="284" spans="14:25" x14ac:dyDescent="0.25">
      <c r="N284" s="251">
        <v>43014</v>
      </c>
      <c r="O284" s="252">
        <v>126873.09948306784</v>
      </c>
      <c r="P284" s="252">
        <v>-101246.62095157718</v>
      </c>
      <c r="Q284" s="252">
        <v>2727.453</v>
      </c>
      <c r="R284" s="249">
        <v>-6210.6779999999999</v>
      </c>
      <c r="S284" s="252">
        <v>406.3466142452624</v>
      </c>
      <c r="T284" s="252">
        <v>20939.021739597421</v>
      </c>
      <c r="U284" s="252"/>
      <c r="V284" s="252"/>
      <c r="Y284" s="696"/>
    </row>
    <row r="285" spans="14:25" x14ac:dyDescent="0.25">
      <c r="N285" s="251">
        <v>43015</v>
      </c>
      <c r="O285" s="252">
        <v>119238.05675704189</v>
      </c>
      <c r="P285" s="252">
        <v>-96862.227028167545</v>
      </c>
      <c r="Q285" s="252">
        <v>2541.8319999999999</v>
      </c>
      <c r="R285" s="249">
        <v>-5355.9849999999997</v>
      </c>
      <c r="S285" s="252">
        <v>392.46107710562347</v>
      </c>
      <c r="T285" s="252">
        <v>18661.121000348205</v>
      </c>
      <c r="U285" s="252"/>
      <c r="V285" s="252"/>
      <c r="Y285" s="696"/>
    </row>
    <row r="286" spans="14:25" x14ac:dyDescent="0.25">
      <c r="N286" s="251">
        <v>43016</v>
      </c>
      <c r="O286" s="252">
        <v>118645.71262791434</v>
      </c>
      <c r="P286" s="252">
        <v>-96877.728663361137</v>
      </c>
      <c r="Q286" s="252">
        <v>2644.94</v>
      </c>
      <c r="R286" s="249">
        <v>-3377.7</v>
      </c>
      <c r="S286" s="252">
        <v>392.95725861377144</v>
      </c>
      <c r="T286" s="252">
        <v>20030.077369744729</v>
      </c>
      <c r="U286" s="252"/>
      <c r="V286" s="252"/>
      <c r="Y286" s="696"/>
    </row>
    <row r="287" spans="14:25" x14ac:dyDescent="0.25">
      <c r="N287" s="251">
        <v>43017</v>
      </c>
      <c r="O287" s="252">
        <v>124541.60143475051</v>
      </c>
      <c r="P287" s="252">
        <v>-102886.37936491192</v>
      </c>
      <c r="Q287" s="252">
        <v>3246.4720000000002</v>
      </c>
      <c r="R287" s="249">
        <v>-3246.4720000000002</v>
      </c>
      <c r="S287" s="252">
        <v>402.9444765948071</v>
      </c>
      <c r="T287" s="252">
        <v>25588.057559178767</v>
      </c>
      <c r="U287" s="252"/>
      <c r="V287" s="252"/>
      <c r="Y287" s="696"/>
    </row>
    <row r="288" spans="14:25" x14ac:dyDescent="0.25">
      <c r="N288" s="251">
        <v>43018</v>
      </c>
      <c r="O288" s="252">
        <v>125594.62812532968</v>
      </c>
      <c r="P288" s="252">
        <v>-103493.22291380948</v>
      </c>
      <c r="Q288" s="252">
        <v>935.42</v>
      </c>
      <c r="R288" s="249">
        <v>-100.575</v>
      </c>
      <c r="S288" s="252">
        <v>393.88880490550139</v>
      </c>
      <c r="T288" s="252">
        <v>23162.463689574844</v>
      </c>
      <c r="U288" s="252"/>
      <c r="V288" s="252"/>
      <c r="Y288" s="696"/>
    </row>
    <row r="289" spans="14:25" x14ac:dyDescent="0.25">
      <c r="N289" s="251">
        <v>43019</v>
      </c>
      <c r="O289" s="252">
        <v>124899.65608186519</v>
      </c>
      <c r="P289" s="252">
        <v>-99793.207089355405</v>
      </c>
      <c r="Q289" s="252">
        <v>495.68599999999998</v>
      </c>
      <c r="R289" s="249">
        <v>-3306.1289999999999</v>
      </c>
      <c r="S289" s="252">
        <v>394.77627599890025</v>
      </c>
      <c r="T289" s="252">
        <v>20803.858022023447</v>
      </c>
      <c r="U289" s="252"/>
      <c r="V289" s="252"/>
      <c r="Y289" s="696"/>
    </row>
    <row r="290" spans="14:25" x14ac:dyDescent="0.25">
      <c r="N290" s="251">
        <v>43020</v>
      </c>
      <c r="O290" s="252">
        <v>119602.96128283575</v>
      </c>
      <c r="P290" s="252">
        <v>-96440.61926363541</v>
      </c>
      <c r="Q290" s="252">
        <v>0</v>
      </c>
      <c r="R290" s="249">
        <v>-4051.1779999999999</v>
      </c>
      <c r="S290" s="252">
        <v>399.13117966775991</v>
      </c>
      <c r="T290" s="252">
        <v>20037.637943948026</v>
      </c>
      <c r="U290" s="252"/>
      <c r="V290" s="252"/>
      <c r="Y290" s="696"/>
    </row>
    <row r="291" spans="14:25" x14ac:dyDescent="0.25">
      <c r="N291" s="251">
        <v>43021</v>
      </c>
      <c r="O291" s="252">
        <v>117472.11414706195</v>
      </c>
      <c r="P291" s="252">
        <v>-92766.434223019314</v>
      </c>
      <c r="Q291" s="252">
        <v>0</v>
      </c>
      <c r="R291" s="249">
        <v>-5102.058</v>
      </c>
      <c r="S291" s="252">
        <v>396.49828922225049</v>
      </c>
      <c r="T291" s="252">
        <v>21020.408120406111</v>
      </c>
      <c r="U291" s="252"/>
      <c r="V291" s="252"/>
      <c r="Y291" s="696"/>
    </row>
    <row r="292" spans="14:25" x14ac:dyDescent="0.25">
      <c r="N292" s="251">
        <v>43022</v>
      </c>
      <c r="O292" s="252">
        <v>101813.4834898196</v>
      </c>
      <c r="P292" s="252">
        <v>-77970.670956851987</v>
      </c>
      <c r="Q292" s="252">
        <v>0</v>
      </c>
      <c r="R292" s="249">
        <v>-6426.1910000000007</v>
      </c>
      <c r="S292" s="252">
        <v>389.66903369910312</v>
      </c>
      <c r="T292" s="252">
        <v>16267.106184616512</v>
      </c>
      <c r="U292" s="252"/>
      <c r="V292" s="252"/>
      <c r="Y292" s="696"/>
    </row>
    <row r="293" spans="14:25" x14ac:dyDescent="0.25">
      <c r="N293" s="251">
        <v>43023</v>
      </c>
      <c r="O293" s="252">
        <v>96602.324084819076</v>
      </c>
      <c r="P293" s="252">
        <v>-73735.304356999681</v>
      </c>
      <c r="Q293" s="252">
        <v>0</v>
      </c>
      <c r="R293" s="249">
        <v>-6570.09</v>
      </c>
      <c r="S293" s="252">
        <v>387.00826843366696</v>
      </c>
      <c r="T293" s="252">
        <v>15859.245524941234</v>
      </c>
      <c r="U293" s="252"/>
      <c r="V293" s="252"/>
      <c r="Y293" s="696"/>
    </row>
    <row r="294" spans="14:25" x14ac:dyDescent="0.25">
      <c r="N294" s="251">
        <v>43024</v>
      </c>
      <c r="O294" s="252">
        <v>109649.40922038189</v>
      </c>
      <c r="P294" s="252">
        <v>-84448.318388015614</v>
      </c>
      <c r="Q294" s="252">
        <v>0</v>
      </c>
      <c r="R294" s="249">
        <v>-4422.6190000000006</v>
      </c>
      <c r="S294" s="252">
        <v>391.24254248801617</v>
      </c>
      <c r="T294" s="252">
        <v>19730.419550107203</v>
      </c>
      <c r="U294" s="252"/>
      <c r="V294" s="252"/>
      <c r="Y294" s="696"/>
    </row>
    <row r="295" spans="14:25" x14ac:dyDescent="0.25">
      <c r="N295" s="251">
        <v>43025</v>
      </c>
      <c r="O295" s="252">
        <v>121640.52853676549</v>
      </c>
      <c r="P295" s="252">
        <v>-100359.97679080072</v>
      </c>
      <c r="Q295" s="252">
        <v>0</v>
      </c>
      <c r="R295" s="249">
        <v>-5870.619999999999</v>
      </c>
      <c r="S295" s="252">
        <v>380.53107701307169</v>
      </c>
      <c r="T295" s="252">
        <v>18029.060890775003</v>
      </c>
      <c r="U295" s="252"/>
      <c r="V295" s="252"/>
      <c r="Y295" s="696"/>
    </row>
    <row r="296" spans="14:25" x14ac:dyDescent="0.25">
      <c r="N296" s="251">
        <v>43026</v>
      </c>
      <c r="O296" s="252">
        <v>122314.74417132611</v>
      </c>
      <c r="P296" s="252">
        <v>-99591.05390864014</v>
      </c>
      <c r="Q296" s="252">
        <v>0</v>
      </c>
      <c r="R296" s="249">
        <v>-4693.8729999999996</v>
      </c>
      <c r="S296" s="252">
        <v>380.50138681684513</v>
      </c>
      <c r="T296" s="252">
        <v>21519.46472312387</v>
      </c>
      <c r="U296" s="252"/>
      <c r="V296" s="252"/>
      <c r="Y296" s="696"/>
    </row>
    <row r="297" spans="14:25" x14ac:dyDescent="0.25">
      <c r="N297" s="251">
        <v>43027</v>
      </c>
      <c r="O297" s="252">
        <v>116676.50807047158</v>
      </c>
      <c r="P297" s="252">
        <v>-92087.152653233468</v>
      </c>
      <c r="Q297" s="252">
        <v>280.96800000000002</v>
      </c>
      <c r="R297" s="249">
        <v>-4369.0290000000005</v>
      </c>
      <c r="S297" s="252">
        <v>381.19929605841565</v>
      </c>
      <c r="T297" s="252">
        <v>21696.111262993578</v>
      </c>
      <c r="U297" s="252"/>
      <c r="V297" s="252"/>
      <c r="Y297" s="696"/>
    </row>
    <row r="298" spans="14:25" x14ac:dyDescent="0.25">
      <c r="N298" s="251">
        <v>43028</v>
      </c>
      <c r="O298" s="252">
        <v>108550.41565565989</v>
      </c>
      <c r="P298" s="252">
        <v>-81949.378626437378</v>
      </c>
      <c r="Q298" s="252">
        <v>0</v>
      </c>
      <c r="R298" s="249">
        <v>-5193.6909999999998</v>
      </c>
      <c r="S298" s="252">
        <v>383.1437406419181</v>
      </c>
      <c r="T298" s="252">
        <v>21912.682977926084</v>
      </c>
      <c r="U298" s="252"/>
      <c r="V298" s="252"/>
      <c r="Y298" s="696"/>
    </row>
    <row r="299" spans="14:25" x14ac:dyDescent="0.25">
      <c r="N299" s="251">
        <v>43029</v>
      </c>
      <c r="O299" s="252">
        <v>100594.95832893765</v>
      </c>
      <c r="P299" s="252">
        <v>-73319.595948939765</v>
      </c>
      <c r="Q299" s="252">
        <v>0</v>
      </c>
      <c r="R299" s="249">
        <v>-7643.8089999999993</v>
      </c>
      <c r="S299" s="252">
        <v>372.6684833784534</v>
      </c>
      <c r="T299" s="252">
        <v>17487.504916221111</v>
      </c>
      <c r="U299" s="252"/>
      <c r="V299" s="252"/>
      <c r="Y299" s="696"/>
    </row>
    <row r="300" spans="14:25" x14ac:dyDescent="0.25">
      <c r="N300" s="251">
        <v>43030</v>
      </c>
      <c r="O300" s="252">
        <v>106437.3583711362</v>
      </c>
      <c r="P300" s="252">
        <v>-77891.81137250764</v>
      </c>
      <c r="Q300" s="252">
        <v>0</v>
      </c>
      <c r="R300" s="249">
        <v>-6777.875</v>
      </c>
      <c r="S300" s="252">
        <v>373.79443724494485</v>
      </c>
      <c r="T300" s="252">
        <v>19263.169363224981</v>
      </c>
      <c r="U300" s="252"/>
      <c r="V300" s="252"/>
      <c r="Y300" s="696"/>
    </row>
    <row r="301" spans="14:25" x14ac:dyDescent="0.25">
      <c r="N301" s="251">
        <v>43031</v>
      </c>
      <c r="O301" s="252">
        <v>108873.95822344128</v>
      </c>
      <c r="P301" s="252">
        <v>-82877.690684671368</v>
      </c>
      <c r="Q301" s="252">
        <v>0</v>
      </c>
      <c r="R301" s="249">
        <v>-3744.1890000000003</v>
      </c>
      <c r="S301" s="252">
        <v>365.454019528412</v>
      </c>
      <c r="T301" s="252">
        <v>25708.469830406895</v>
      </c>
      <c r="U301" s="252"/>
      <c r="V301" s="252"/>
      <c r="Y301" s="696"/>
    </row>
    <row r="302" spans="14:25" x14ac:dyDescent="0.25">
      <c r="N302" s="251">
        <v>43032</v>
      </c>
      <c r="O302" s="252">
        <v>115804.74311636249</v>
      </c>
      <c r="P302" s="252">
        <v>-89279.313218693962</v>
      </c>
      <c r="Q302" s="252">
        <v>527.79700000000003</v>
      </c>
      <c r="R302" s="249">
        <v>-3938.7809999999999</v>
      </c>
      <c r="S302" s="252">
        <v>367.4143414186056</v>
      </c>
      <c r="T302" s="252">
        <v>24913.87770208142</v>
      </c>
      <c r="U302" s="252"/>
      <c r="V302" s="252"/>
      <c r="Y302" s="696"/>
    </row>
    <row r="303" spans="14:25" x14ac:dyDescent="0.25">
      <c r="N303" s="251">
        <v>43033</v>
      </c>
      <c r="O303" s="252">
        <v>113980.45257938602</v>
      </c>
      <c r="P303" s="252">
        <v>-87984.020466293921</v>
      </c>
      <c r="Q303" s="252">
        <v>1133.2</v>
      </c>
      <c r="R303" s="249">
        <v>-4230.0619999999999</v>
      </c>
      <c r="S303" s="252">
        <v>368.43131688905282</v>
      </c>
      <c r="T303" s="252">
        <v>22134.070956471929</v>
      </c>
      <c r="U303" s="252"/>
      <c r="V303" s="252"/>
      <c r="Y303" s="696"/>
    </row>
    <row r="304" spans="14:25" x14ac:dyDescent="0.25">
      <c r="N304" s="251">
        <v>43034</v>
      </c>
      <c r="O304" s="252">
        <v>114781.45690473678</v>
      </c>
      <c r="P304" s="252">
        <v>-91194.855997468097</v>
      </c>
      <c r="Q304" s="252">
        <v>1061.4549999999999</v>
      </c>
      <c r="R304" s="249">
        <v>-4333.5950000000003</v>
      </c>
      <c r="S304" s="252">
        <v>381.56526766364988</v>
      </c>
      <c r="T304" s="252">
        <v>22463.291430379457</v>
      </c>
      <c r="U304" s="252"/>
      <c r="V304" s="252"/>
      <c r="Y304" s="696"/>
    </row>
    <row r="305" spans="14:25" x14ac:dyDescent="0.25">
      <c r="N305" s="251">
        <v>43035</v>
      </c>
      <c r="O305" s="252">
        <v>115768.7920666737</v>
      </c>
      <c r="P305" s="252">
        <v>-91040.207827829945</v>
      </c>
      <c r="Q305" s="252">
        <v>533.173</v>
      </c>
      <c r="R305" s="249">
        <v>-4179.0889999999999</v>
      </c>
      <c r="S305" s="252">
        <v>382.37824875491759</v>
      </c>
      <c r="T305" s="252">
        <v>21963.58423464025</v>
      </c>
      <c r="U305" s="252"/>
      <c r="V305" s="252"/>
      <c r="Y305" s="696"/>
    </row>
    <row r="306" spans="14:25" x14ac:dyDescent="0.25">
      <c r="N306" s="251">
        <v>43036</v>
      </c>
      <c r="O306" s="252">
        <v>121797.54509969406</v>
      </c>
      <c r="P306" s="252">
        <v>-92846.653655448885</v>
      </c>
      <c r="Q306" s="252">
        <v>0</v>
      </c>
      <c r="R306" s="249">
        <v>-3904.79</v>
      </c>
      <c r="S306" s="252">
        <v>373.61467173428832</v>
      </c>
      <c r="T306" s="252">
        <v>22220.38745256632</v>
      </c>
      <c r="U306" s="252"/>
      <c r="V306" s="252"/>
      <c r="Y306" s="696"/>
    </row>
    <row r="307" spans="14:25" x14ac:dyDescent="0.25">
      <c r="N307" s="251">
        <v>43037</v>
      </c>
      <c r="O307" s="252">
        <v>115515.31174174491</v>
      </c>
      <c r="P307" s="252">
        <v>-90528.461863065721</v>
      </c>
      <c r="Q307" s="252">
        <v>0</v>
      </c>
      <c r="R307" s="249">
        <v>-2819.5279999999998</v>
      </c>
      <c r="S307" s="252">
        <v>356.52960929066847</v>
      </c>
      <c r="T307" s="252">
        <v>23155.173446515553</v>
      </c>
      <c r="U307" s="252"/>
      <c r="V307" s="252"/>
      <c r="Y307" s="696"/>
    </row>
    <row r="308" spans="14:25" x14ac:dyDescent="0.25">
      <c r="N308" s="251">
        <v>43038</v>
      </c>
      <c r="O308" s="252">
        <v>112515.77803565777</v>
      </c>
      <c r="P308" s="252">
        <v>-86683.962443295721</v>
      </c>
      <c r="Q308" s="252">
        <v>25.353000000000002</v>
      </c>
      <c r="R308" s="249">
        <v>-194.429</v>
      </c>
      <c r="S308" s="252">
        <v>376.55205709644616</v>
      </c>
      <c r="T308" s="252">
        <v>28929.50720524622</v>
      </c>
      <c r="U308" s="252"/>
      <c r="V308" s="252"/>
      <c r="Y308" s="696"/>
    </row>
    <row r="309" spans="14:25" x14ac:dyDescent="0.25">
      <c r="N309" s="251">
        <v>43039</v>
      </c>
      <c r="O309" s="252">
        <v>112986.80240531702</v>
      </c>
      <c r="P309" s="252">
        <v>-85153.564722017094</v>
      </c>
      <c r="Q309" s="252">
        <v>1877.0820000000001</v>
      </c>
      <c r="R309" s="249">
        <v>0</v>
      </c>
      <c r="S309" s="252">
        <v>383.73924042744301</v>
      </c>
      <c r="T309" s="252">
        <v>29443.203678558362</v>
      </c>
      <c r="U309" s="252"/>
      <c r="V309" s="252"/>
      <c r="Y309" s="696"/>
    </row>
    <row r="310" spans="14:25" x14ac:dyDescent="0.25">
      <c r="N310" s="251">
        <v>43040</v>
      </c>
      <c r="O310" s="252">
        <v>112784.70830256357</v>
      </c>
      <c r="P310" s="252">
        <v>-88277.689629707776</v>
      </c>
      <c r="Q310" s="252">
        <v>5268.08</v>
      </c>
      <c r="R310" s="249">
        <v>-40.627000000000002</v>
      </c>
      <c r="S310" s="252">
        <v>414.63915909625774</v>
      </c>
      <c r="T310" s="252">
        <v>29028.742363658141</v>
      </c>
      <c r="U310" s="252"/>
      <c r="V310" s="252"/>
      <c r="Y310" s="696"/>
    </row>
    <row r="311" spans="14:25" x14ac:dyDescent="0.25">
      <c r="N311" s="251">
        <v>43041</v>
      </c>
      <c r="O311" s="252">
        <v>111472.8378520941</v>
      </c>
      <c r="P311" s="252">
        <v>-90740.723705032171</v>
      </c>
      <c r="Q311" s="252">
        <v>7397.2049999999999</v>
      </c>
      <c r="R311" s="249">
        <v>0</v>
      </c>
      <c r="S311" s="252">
        <v>408.22935278691335</v>
      </c>
      <c r="T311" s="252">
        <v>27621.4730239173</v>
      </c>
      <c r="U311" s="252"/>
      <c r="V311" s="252"/>
      <c r="Y311" s="696"/>
    </row>
    <row r="312" spans="14:25" x14ac:dyDescent="0.25">
      <c r="N312" s="251">
        <v>43042</v>
      </c>
      <c r="O312" s="252">
        <v>117698.65281147802</v>
      </c>
      <c r="P312" s="252">
        <v>-98976.800295389796</v>
      </c>
      <c r="Q312" s="252">
        <v>9528.0730000000003</v>
      </c>
      <c r="R312" s="249">
        <v>0</v>
      </c>
      <c r="S312" s="252">
        <v>405.76855110296799</v>
      </c>
      <c r="T312" s="252">
        <v>28617.289552170612</v>
      </c>
      <c r="U312" s="252"/>
      <c r="V312" s="252"/>
      <c r="Y312" s="696"/>
    </row>
    <row r="313" spans="14:25" x14ac:dyDescent="0.25">
      <c r="N313" s="251">
        <v>43043</v>
      </c>
      <c r="O313" s="252">
        <v>119537.04610190949</v>
      </c>
      <c r="P313" s="252">
        <v>-101437.74976263319</v>
      </c>
      <c r="Q313" s="252">
        <v>8115.6440000000002</v>
      </c>
      <c r="R313" s="249">
        <v>0</v>
      </c>
      <c r="S313" s="252">
        <v>385.48906702524658</v>
      </c>
      <c r="T313" s="252">
        <v>24771.846230327112</v>
      </c>
      <c r="U313" s="252"/>
      <c r="V313" s="252"/>
      <c r="Y313" s="696"/>
    </row>
    <row r="314" spans="14:25" x14ac:dyDescent="0.25">
      <c r="N314" s="251">
        <v>43044</v>
      </c>
      <c r="O314" s="252">
        <v>120270.49688785737</v>
      </c>
      <c r="P314" s="252">
        <v>-102305.53328410171</v>
      </c>
      <c r="Q314" s="252">
        <v>6872.7669999999998</v>
      </c>
      <c r="R314" s="249">
        <v>0</v>
      </c>
      <c r="S314" s="252">
        <v>385.13886075903821</v>
      </c>
      <c r="T314" s="252">
        <v>25200.028271999516</v>
      </c>
      <c r="U314" s="252"/>
      <c r="V314" s="252"/>
      <c r="Y314" s="696"/>
    </row>
    <row r="315" spans="14:25" x14ac:dyDescent="0.25">
      <c r="N315" s="251">
        <v>43045</v>
      </c>
      <c r="O315" s="252">
        <v>120117.47863698703</v>
      </c>
      <c r="P315" s="252">
        <v>-99158.135879312176</v>
      </c>
      <c r="Q315" s="252">
        <v>9948.1739999999991</v>
      </c>
      <c r="R315" s="249">
        <v>0</v>
      </c>
      <c r="S315" s="252">
        <v>388.79873189795018</v>
      </c>
      <c r="T315" s="252">
        <v>30411.36636641718</v>
      </c>
      <c r="U315" s="252"/>
      <c r="V315" s="252"/>
      <c r="Y315" s="696"/>
    </row>
    <row r="316" spans="14:25" x14ac:dyDescent="0.25">
      <c r="N316" s="251">
        <v>43046</v>
      </c>
      <c r="O316" s="252">
        <v>118400.5338115835</v>
      </c>
      <c r="P316" s="252">
        <v>-98784.004641839856</v>
      </c>
      <c r="Q316" s="252">
        <v>10994.803</v>
      </c>
      <c r="R316" s="249">
        <v>0</v>
      </c>
      <c r="S316" s="252">
        <v>382.84933437843682</v>
      </c>
      <c r="T316" s="252">
        <v>31059.391170064438</v>
      </c>
      <c r="U316" s="252"/>
      <c r="V316" s="252"/>
      <c r="Y316" s="696"/>
    </row>
    <row r="317" spans="14:25" x14ac:dyDescent="0.25">
      <c r="N317" s="251">
        <v>43047</v>
      </c>
      <c r="O317" s="252">
        <v>112208.21078172803</v>
      </c>
      <c r="P317" s="252">
        <v>-93527.247599957802</v>
      </c>
      <c r="Q317" s="252">
        <v>10990.895</v>
      </c>
      <c r="R317" s="249">
        <v>0</v>
      </c>
      <c r="S317" s="252">
        <v>370.75781826865176</v>
      </c>
      <c r="T317" s="252">
        <v>32068.858478846563</v>
      </c>
      <c r="U317" s="252"/>
      <c r="V317" s="252"/>
      <c r="Y317" s="696"/>
    </row>
    <row r="318" spans="14:25" x14ac:dyDescent="0.25">
      <c r="N318" s="251">
        <v>43048</v>
      </c>
      <c r="O318" s="252">
        <v>110286.46587192743</v>
      </c>
      <c r="P318" s="252">
        <v>-89478.011393606925</v>
      </c>
      <c r="Q318" s="252">
        <v>9243.3829999999998</v>
      </c>
      <c r="R318" s="249">
        <v>-1.462</v>
      </c>
      <c r="S318" s="252">
        <v>375.9231024403627</v>
      </c>
      <c r="T318" s="252">
        <v>30780.058805830718</v>
      </c>
      <c r="U318" s="252"/>
      <c r="V318" s="252"/>
      <c r="Y318" s="696"/>
    </row>
    <row r="319" spans="14:25" x14ac:dyDescent="0.25">
      <c r="N319" s="251">
        <v>43049</v>
      </c>
      <c r="O319" s="252">
        <v>107690.38611667899</v>
      </c>
      <c r="P319" s="252">
        <v>-87835.474206139887</v>
      </c>
      <c r="Q319" s="252">
        <v>11097.501999999999</v>
      </c>
      <c r="R319" s="249">
        <v>0</v>
      </c>
      <c r="S319" s="252">
        <v>381.87342912514674</v>
      </c>
      <c r="T319" s="252">
        <v>28455.566654090897</v>
      </c>
      <c r="U319" s="252"/>
      <c r="V319" s="252"/>
      <c r="Y319" s="696"/>
    </row>
    <row r="320" spans="14:25" x14ac:dyDescent="0.25">
      <c r="N320" s="251">
        <v>43050</v>
      </c>
      <c r="O320" s="252">
        <v>108131.02225973204</v>
      </c>
      <c r="P320" s="252">
        <v>-90352.335689418716</v>
      </c>
      <c r="Q320" s="252">
        <v>8739.2479999999996</v>
      </c>
      <c r="R320" s="249">
        <v>-0.01</v>
      </c>
      <c r="S320" s="252">
        <v>364.69456511000817</v>
      </c>
      <c r="T320" s="252">
        <v>26357.544792169672</v>
      </c>
      <c r="U320" s="252"/>
      <c r="V320" s="252"/>
      <c r="Y320" s="696"/>
    </row>
    <row r="321" spans="14:25" x14ac:dyDescent="0.25">
      <c r="N321" s="251">
        <v>43051</v>
      </c>
      <c r="O321" s="252">
        <v>109099.36174701974</v>
      </c>
      <c r="P321" s="252">
        <v>-90751.104546893141</v>
      </c>
      <c r="Q321" s="252">
        <v>9370.0920000000006</v>
      </c>
      <c r="R321" s="249">
        <v>0</v>
      </c>
      <c r="S321" s="252">
        <v>364.0658670975854</v>
      </c>
      <c r="T321" s="252">
        <v>28194.048348736324</v>
      </c>
      <c r="U321" s="252"/>
      <c r="V321" s="252"/>
      <c r="Y321" s="696"/>
    </row>
    <row r="322" spans="14:25" x14ac:dyDescent="0.25">
      <c r="N322" s="251">
        <v>43052</v>
      </c>
      <c r="O322" s="252">
        <v>109833.70925203082</v>
      </c>
      <c r="P322" s="252">
        <v>-87476.16942715476</v>
      </c>
      <c r="Q322" s="252">
        <v>11542.28</v>
      </c>
      <c r="R322" s="249">
        <v>-449.38600000000002</v>
      </c>
      <c r="S322" s="252">
        <v>376.98205856653641</v>
      </c>
      <c r="T322" s="252">
        <v>35342.391026187703</v>
      </c>
      <c r="U322" s="252"/>
      <c r="V322" s="252"/>
      <c r="Y322" s="696"/>
    </row>
    <row r="323" spans="14:25" x14ac:dyDescent="0.25">
      <c r="N323" s="251">
        <v>43053</v>
      </c>
      <c r="O323" s="252">
        <v>110215.30330203609</v>
      </c>
      <c r="P323" s="252">
        <v>-88353.665998523051</v>
      </c>
      <c r="Q323" s="252">
        <v>13832.422999999999</v>
      </c>
      <c r="R323" s="249">
        <v>0</v>
      </c>
      <c r="S323" s="252">
        <v>384.99619163075596</v>
      </c>
      <c r="T323" s="252">
        <v>35532.220177342664</v>
      </c>
      <c r="U323" s="252"/>
      <c r="V323" s="252"/>
      <c r="Y323" s="696"/>
    </row>
    <row r="324" spans="14:25" x14ac:dyDescent="0.25">
      <c r="N324" s="251">
        <v>43054</v>
      </c>
      <c r="O324" s="252">
        <v>112859.43137461758</v>
      </c>
      <c r="P324" s="252">
        <v>-88431.543411752296</v>
      </c>
      <c r="Q324" s="252">
        <v>11595.457</v>
      </c>
      <c r="R324" s="249">
        <v>0</v>
      </c>
      <c r="S324" s="252">
        <v>379.73130674526777</v>
      </c>
      <c r="T324" s="252">
        <v>35690.273593528174</v>
      </c>
      <c r="U324" s="252"/>
      <c r="V324" s="252"/>
      <c r="Y324" s="696"/>
    </row>
    <row r="325" spans="14:25" x14ac:dyDescent="0.25">
      <c r="N325" s="251">
        <v>43055</v>
      </c>
      <c r="O325" s="252">
        <v>108150.50005274818</v>
      </c>
      <c r="P325" s="252">
        <v>-85810.670956851987</v>
      </c>
      <c r="Q325" s="252">
        <v>11779.236000000001</v>
      </c>
      <c r="R325" s="249">
        <v>0</v>
      </c>
      <c r="S325" s="252">
        <v>390.80883470853496</v>
      </c>
      <c r="T325" s="252">
        <v>34459.579872896677</v>
      </c>
      <c r="U325" s="252"/>
      <c r="V325" s="252"/>
      <c r="Y325" s="696"/>
    </row>
    <row r="326" spans="14:25" x14ac:dyDescent="0.25">
      <c r="N326" s="251">
        <v>43056</v>
      </c>
      <c r="O326" s="252">
        <v>108646.43844287371</v>
      </c>
      <c r="P326" s="252">
        <v>-90522.150015824445</v>
      </c>
      <c r="Q326" s="252">
        <v>11464.067000000001</v>
      </c>
      <c r="R326" s="249">
        <v>0</v>
      </c>
      <c r="S326" s="252">
        <v>386.70662029113817</v>
      </c>
      <c r="T326" s="252">
        <v>32238.131180582619</v>
      </c>
      <c r="U326" s="252"/>
      <c r="V326" s="252"/>
      <c r="Y326" s="696"/>
    </row>
    <row r="327" spans="14:25" x14ac:dyDescent="0.25">
      <c r="N327" s="251">
        <v>43057</v>
      </c>
      <c r="O327" s="252">
        <v>106819.10644582764</v>
      </c>
      <c r="P327" s="252">
        <v>-89165.886696908958</v>
      </c>
      <c r="Q327" s="252">
        <v>10982.625</v>
      </c>
      <c r="R327" s="249">
        <v>0</v>
      </c>
      <c r="S327" s="252">
        <v>373.07726382939421</v>
      </c>
      <c r="T327" s="252">
        <v>28577.23795345068</v>
      </c>
      <c r="U327" s="252"/>
      <c r="V327" s="252"/>
      <c r="Y327" s="696"/>
    </row>
    <row r="328" spans="14:25" x14ac:dyDescent="0.25">
      <c r="N328" s="251">
        <v>43058</v>
      </c>
      <c r="O328" s="252">
        <v>108110.3069944087</v>
      </c>
      <c r="P328" s="252">
        <v>-89825.66198966137</v>
      </c>
      <c r="Q328" s="252">
        <v>12267.002000000002</v>
      </c>
      <c r="R328" s="249">
        <v>0</v>
      </c>
      <c r="S328" s="252">
        <v>372.28472998014712</v>
      </c>
      <c r="T328" s="252">
        <v>30450.287332551568</v>
      </c>
      <c r="U328" s="252"/>
      <c r="V328" s="252"/>
      <c r="Y328" s="696"/>
    </row>
    <row r="329" spans="14:25" x14ac:dyDescent="0.25">
      <c r="N329" s="251">
        <v>43059</v>
      </c>
      <c r="O329" s="252">
        <v>105121.40099166578</v>
      </c>
      <c r="P329" s="252">
        <v>-84515.411963287261</v>
      </c>
      <c r="Q329" s="252">
        <v>13529.711000000001</v>
      </c>
      <c r="R329" s="249">
        <v>0</v>
      </c>
      <c r="S329" s="252">
        <v>392.24894306686679</v>
      </c>
      <c r="T329" s="252">
        <v>36317.933540444938</v>
      </c>
      <c r="U329" s="252"/>
      <c r="V329" s="252"/>
      <c r="Y329" s="696"/>
    </row>
    <row r="330" spans="14:25" x14ac:dyDescent="0.25">
      <c r="N330" s="251">
        <v>43060</v>
      </c>
      <c r="O330" s="252">
        <v>107158.38485072265</v>
      </c>
      <c r="P330" s="252">
        <v>-85217.840489503113</v>
      </c>
      <c r="Q330" s="252">
        <v>12472.215</v>
      </c>
      <c r="R330" s="249">
        <v>0</v>
      </c>
      <c r="S330" s="252">
        <v>391.68927086801426</v>
      </c>
      <c r="T330" s="252">
        <v>35196.564033146256</v>
      </c>
      <c r="U330" s="252"/>
      <c r="V330" s="252"/>
      <c r="Y330" s="696"/>
    </row>
    <row r="331" spans="14:25" x14ac:dyDescent="0.25">
      <c r="N331" s="251">
        <v>43061</v>
      </c>
      <c r="O331" s="252">
        <v>105187.91222702818</v>
      </c>
      <c r="P331" s="252">
        <v>-85787.174807469142</v>
      </c>
      <c r="Q331" s="252">
        <v>12332.027</v>
      </c>
      <c r="R331" s="249">
        <v>0</v>
      </c>
      <c r="S331" s="252">
        <v>410.95857376246653</v>
      </c>
      <c r="T331" s="252">
        <v>31215.844681319475</v>
      </c>
      <c r="U331" s="252"/>
      <c r="V331" s="252"/>
      <c r="Y331" s="696"/>
    </row>
    <row r="332" spans="14:25" x14ac:dyDescent="0.25">
      <c r="N332" s="251">
        <v>43062</v>
      </c>
      <c r="O332" s="252">
        <v>122962.59310053804</v>
      </c>
      <c r="P332" s="252">
        <v>-104872.40109716216</v>
      </c>
      <c r="Q332" s="252">
        <v>10989.642999999998</v>
      </c>
      <c r="R332" s="249">
        <v>-2.246</v>
      </c>
      <c r="S332" s="252">
        <v>421.01427211268833</v>
      </c>
      <c r="T332" s="252">
        <v>31867.110901115757</v>
      </c>
      <c r="U332" s="252"/>
      <c r="V332" s="252"/>
      <c r="Y332" s="696"/>
    </row>
    <row r="333" spans="14:25" x14ac:dyDescent="0.25">
      <c r="N333" s="251">
        <v>43063</v>
      </c>
      <c r="O333" s="252">
        <v>112112.24285262158</v>
      </c>
      <c r="P333" s="252">
        <v>-92484.059499947252</v>
      </c>
      <c r="Q333" s="252">
        <v>11549.763000000001</v>
      </c>
      <c r="R333" s="249">
        <v>0</v>
      </c>
      <c r="S333" s="252">
        <v>421.10013220379085</v>
      </c>
      <c r="T333" s="252">
        <v>32191.149309126275</v>
      </c>
      <c r="U333" s="252"/>
      <c r="V333" s="252"/>
      <c r="Y333" s="696"/>
    </row>
    <row r="334" spans="14:25" x14ac:dyDescent="0.25">
      <c r="N334" s="251">
        <v>43064</v>
      </c>
      <c r="O334" s="252">
        <v>109432.98238210782</v>
      </c>
      <c r="P334" s="252">
        <v>-91684.066884692482</v>
      </c>
      <c r="Q334" s="252">
        <v>11569.966</v>
      </c>
      <c r="R334" s="249">
        <v>0</v>
      </c>
      <c r="S334" s="252">
        <v>413.3883469581001</v>
      </c>
      <c r="T334" s="252">
        <v>27939.339024836441</v>
      </c>
      <c r="U334" s="252"/>
      <c r="V334" s="252"/>
      <c r="Y334" s="696"/>
    </row>
    <row r="335" spans="14:25" x14ac:dyDescent="0.25">
      <c r="N335" s="251">
        <v>43065</v>
      </c>
      <c r="O335" s="252">
        <v>117699.40078067307</v>
      </c>
      <c r="P335" s="252">
        <v>-100945.79702500263</v>
      </c>
      <c r="Q335" s="252">
        <v>12350.275000000001</v>
      </c>
      <c r="R335" s="249">
        <v>0</v>
      </c>
      <c r="S335" s="252">
        <v>401.65005629247594</v>
      </c>
      <c r="T335" s="252">
        <v>30859.602303783915</v>
      </c>
      <c r="U335" s="252"/>
      <c r="V335" s="252"/>
      <c r="Y335" s="696"/>
    </row>
    <row r="336" spans="14:25" x14ac:dyDescent="0.25">
      <c r="N336" s="251">
        <v>43066</v>
      </c>
      <c r="O336" s="252">
        <v>121054.49730984283</v>
      </c>
      <c r="P336" s="252">
        <v>-98728.412279776356</v>
      </c>
      <c r="Q336" s="252">
        <v>16662.368999999999</v>
      </c>
      <c r="R336" s="249">
        <v>0</v>
      </c>
      <c r="S336" s="252">
        <v>405.862202209401</v>
      </c>
      <c r="T336" s="252">
        <v>34844.405853861019</v>
      </c>
      <c r="U336" s="252"/>
      <c r="V336" s="252"/>
      <c r="Y336" s="696"/>
    </row>
    <row r="337" spans="14:25" x14ac:dyDescent="0.25">
      <c r="N337" s="251">
        <v>43067</v>
      </c>
      <c r="O337" s="252">
        <v>106647.83732461231</v>
      </c>
      <c r="P337" s="252">
        <v>-89267.008123219755</v>
      </c>
      <c r="Q337" s="252">
        <v>14241.398000000001</v>
      </c>
      <c r="R337" s="249">
        <v>0</v>
      </c>
      <c r="S337" s="252">
        <v>414.26126244584884</v>
      </c>
      <c r="T337" s="252">
        <v>34673.87309689066</v>
      </c>
      <c r="U337" s="252"/>
      <c r="V337" s="252"/>
      <c r="Y337" s="696"/>
    </row>
    <row r="338" spans="14:25" x14ac:dyDescent="0.25">
      <c r="N338" s="251">
        <v>43068</v>
      </c>
      <c r="O338" s="252">
        <v>120746.84038400676</v>
      </c>
      <c r="P338" s="252">
        <v>-102165.2811478004</v>
      </c>
      <c r="Q338" s="252">
        <v>19636.398999999998</v>
      </c>
      <c r="R338" s="249">
        <v>0</v>
      </c>
      <c r="S338" s="252">
        <v>425.79297819185751</v>
      </c>
      <c r="T338" s="252">
        <v>38458.290947192341</v>
      </c>
      <c r="U338" s="252"/>
      <c r="V338" s="252"/>
      <c r="Y338" s="696"/>
    </row>
    <row r="339" spans="14:25" x14ac:dyDescent="0.25">
      <c r="N339" s="251">
        <v>43069</v>
      </c>
      <c r="O339" s="252">
        <v>119859.92404262054</v>
      </c>
      <c r="P339" s="252">
        <v>-99980.759573794712</v>
      </c>
      <c r="Q339" s="252">
        <v>19064.635999999999</v>
      </c>
      <c r="R339" s="249">
        <v>0</v>
      </c>
      <c r="S339" s="252">
        <v>425.95597855919311</v>
      </c>
      <c r="T339" s="252">
        <v>38630.360174203059</v>
      </c>
      <c r="U339" s="252"/>
      <c r="V339" s="252"/>
      <c r="Y339" s="696"/>
    </row>
    <row r="340" spans="14:25" x14ac:dyDescent="0.25">
      <c r="N340" s="251">
        <v>43070</v>
      </c>
      <c r="O340" s="252">
        <v>109667.42061398881</v>
      </c>
      <c r="P340" s="252">
        <v>-90152.950733199716</v>
      </c>
      <c r="Q340" s="252">
        <v>17779.557999999997</v>
      </c>
      <c r="R340" s="249">
        <v>0</v>
      </c>
      <c r="S340" s="252">
        <v>444.03157406873498</v>
      </c>
      <c r="T340" s="252">
        <v>39579.269594923622</v>
      </c>
      <c r="U340" s="252"/>
      <c r="V340" s="252"/>
      <c r="Y340" s="696"/>
    </row>
    <row r="341" spans="14:25" x14ac:dyDescent="0.25">
      <c r="N341" s="251">
        <v>43071</v>
      </c>
      <c r="O341" s="252">
        <v>103783.41913703976</v>
      </c>
      <c r="P341" s="252">
        <v>-83752.371558181243</v>
      </c>
      <c r="Q341" s="252">
        <v>14826.019</v>
      </c>
      <c r="R341" s="249">
        <v>0</v>
      </c>
      <c r="S341" s="252">
        <v>421.14643116515424</v>
      </c>
      <c r="T341" s="252">
        <v>35405.125252513782</v>
      </c>
      <c r="U341" s="252"/>
      <c r="V341" s="252"/>
      <c r="Y341" s="696"/>
    </row>
    <row r="342" spans="14:25" x14ac:dyDescent="0.25">
      <c r="N342" s="251">
        <v>43072</v>
      </c>
      <c r="O342" s="252">
        <v>101985.19042093049</v>
      </c>
      <c r="P342" s="252">
        <v>-81512.751345078606</v>
      </c>
      <c r="Q342" s="252">
        <v>16227.918000000001</v>
      </c>
      <c r="R342" s="249">
        <v>0</v>
      </c>
      <c r="S342" s="252">
        <v>423.59371924443394</v>
      </c>
      <c r="T342" s="252">
        <v>36249.633410484603</v>
      </c>
      <c r="U342" s="252"/>
      <c r="V342" s="252"/>
      <c r="Y342" s="696"/>
    </row>
    <row r="343" spans="14:25" x14ac:dyDescent="0.25">
      <c r="N343" s="251">
        <v>43073</v>
      </c>
      <c r="O343" s="252">
        <v>103340.50638252981</v>
      </c>
      <c r="P343" s="252">
        <v>-79493.628019833326</v>
      </c>
      <c r="Q343" s="252">
        <v>15937.249</v>
      </c>
      <c r="R343" s="249">
        <v>0</v>
      </c>
      <c r="S343" s="252">
        <v>434.71510213211764</v>
      </c>
      <c r="T343" s="252">
        <v>39171.534770999686</v>
      </c>
      <c r="U343" s="252"/>
      <c r="V343" s="252"/>
      <c r="Y343" s="696"/>
    </row>
    <row r="344" spans="14:25" x14ac:dyDescent="0.25">
      <c r="N344" s="251">
        <v>43074</v>
      </c>
      <c r="O344" s="252">
        <v>116877.15159826986</v>
      </c>
      <c r="P344" s="252">
        <v>-98084.969933537286</v>
      </c>
      <c r="Q344" s="252">
        <v>16376.34</v>
      </c>
      <c r="R344" s="249">
        <v>-692.50400000000002</v>
      </c>
      <c r="S344" s="252">
        <v>427.1178322809169</v>
      </c>
      <c r="T344" s="252">
        <v>37104.05203446652</v>
      </c>
      <c r="U344" s="252"/>
      <c r="V344" s="252"/>
      <c r="Y344" s="696"/>
    </row>
    <row r="345" spans="14:25" x14ac:dyDescent="0.25">
      <c r="N345" s="251">
        <v>43075</v>
      </c>
      <c r="O345" s="252">
        <v>122294.72096212683</v>
      </c>
      <c r="P345" s="252">
        <v>-98353.443401202661</v>
      </c>
      <c r="Q345" s="252">
        <v>16144.305</v>
      </c>
      <c r="R345" s="249">
        <v>-1096.3800000000001</v>
      </c>
      <c r="S345" s="252">
        <v>420.09834426160722</v>
      </c>
      <c r="T345" s="252">
        <v>36042.720198741619</v>
      </c>
      <c r="U345" s="252"/>
      <c r="V345" s="252"/>
      <c r="Y345" s="696"/>
    </row>
    <row r="346" spans="14:25" x14ac:dyDescent="0.25">
      <c r="N346" s="251">
        <v>43076</v>
      </c>
      <c r="O346" s="252">
        <v>103340.51060238421</v>
      </c>
      <c r="P346" s="252">
        <v>-91871.675282202763</v>
      </c>
      <c r="Q346" s="252">
        <v>14379.619000000001</v>
      </c>
      <c r="R346" s="249">
        <v>-24.812999999999999</v>
      </c>
      <c r="S346" s="252">
        <v>429.30249624347141</v>
      </c>
      <c r="T346" s="252">
        <v>35094.19129335045</v>
      </c>
      <c r="U346" s="252"/>
      <c r="V346" s="252"/>
      <c r="Y346" s="696"/>
    </row>
    <row r="347" spans="14:25" x14ac:dyDescent="0.25">
      <c r="N347" s="251">
        <v>43077</v>
      </c>
      <c r="O347" s="252">
        <v>111819.28895453108</v>
      </c>
      <c r="P347" s="252">
        <v>-89733.709252030807</v>
      </c>
      <c r="Q347" s="252">
        <v>13449.334000000003</v>
      </c>
      <c r="R347" s="249">
        <v>-310.60700000000003</v>
      </c>
      <c r="S347" s="252">
        <v>423.15001528701123</v>
      </c>
      <c r="T347" s="252">
        <v>35416.081282935498</v>
      </c>
      <c r="U347" s="252"/>
      <c r="V347" s="252"/>
      <c r="Y347" s="696"/>
    </row>
    <row r="348" spans="14:25" x14ac:dyDescent="0.25">
      <c r="N348" s="251">
        <v>43078</v>
      </c>
      <c r="O348" s="252">
        <v>106293.74090093892</v>
      </c>
      <c r="P348" s="252">
        <v>-86684.108028273025</v>
      </c>
      <c r="Q348" s="252">
        <v>14049.002</v>
      </c>
      <c r="R348" s="249">
        <v>0</v>
      </c>
      <c r="S348" s="252">
        <v>406.17192787345618</v>
      </c>
      <c r="T348" s="252">
        <v>34591.71081644854</v>
      </c>
      <c r="U348" s="252"/>
      <c r="V348" s="252"/>
      <c r="Y348" s="696"/>
    </row>
    <row r="349" spans="14:25" x14ac:dyDescent="0.25">
      <c r="N349" s="251">
        <v>43079</v>
      </c>
      <c r="O349" s="252">
        <v>105469.16130393502</v>
      </c>
      <c r="P349" s="252">
        <v>-86892.404262052965</v>
      </c>
      <c r="Q349" s="252">
        <v>14656.809000000001</v>
      </c>
      <c r="R349" s="249">
        <v>0</v>
      </c>
      <c r="S349" s="252">
        <v>404.6513599155569</v>
      </c>
      <c r="T349" s="252">
        <v>35311.256015795909</v>
      </c>
      <c r="U349" s="252"/>
      <c r="V349" s="252"/>
      <c r="Y349" s="696"/>
    </row>
    <row r="350" spans="14:25" x14ac:dyDescent="0.25">
      <c r="N350" s="251">
        <v>43080</v>
      </c>
      <c r="O350" s="252">
        <v>107803.58371136198</v>
      </c>
      <c r="P350" s="252">
        <v>-86765.886696908958</v>
      </c>
      <c r="Q350" s="252">
        <v>14911.554</v>
      </c>
      <c r="R350" s="249">
        <v>0</v>
      </c>
      <c r="S350" s="252">
        <v>428.27154410247493</v>
      </c>
      <c r="T350" s="252">
        <v>36350.536897691214</v>
      </c>
      <c r="U350" s="252"/>
      <c r="V350" s="252"/>
      <c r="Y350" s="696"/>
    </row>
    <row r="351" spans="14:25" x14ac:dyDescent="0.25">
      <c r="N351" s="251">
        <v>43081</v>
      </c>
      <c r="O351" s="252">
        <v>105084.88342652179</v>
      </c>
      <c r="P351" s="252">
        <v>-89810.01160459964</v>
      </c>
      <c r="Q351" s="252">
        <v>16629.462</v>
      </c>
      <c r="R351" s="249">
        <v>0</v>
      </c>
      <c r="S351" s="252">
        <v>429.70495694429781</v>
      </c>
      <c r="T351" s="252">
        <v>34590.85674604954</v>
      </c>
      <c r="U351" s="252"/>
      <c r="V351" s="252"/>
      <c r="Y351" s="696"/>
    </row>
    <row r="352" spans="14:25" x14ac:dyDescent="0.25">
      <c r="N352" s="251">
        <v>43082</v>
      </c>
      <c r="O352" s="252">
        <v>103754.85599746808</v>
      </c>
      <c r="P352" s="252">
        <v>-81988.316278088416</v>
      </c>
      <c r="Q352" s="252">
        <v>17307.54</v>
      </c>
      <c r="R352" s="249">
        <v>0</v>
      </c>
      <c r="S352" s="252">
        <v>410.37542362651681</v>
      </c>
      <c r="T352" s="252">
        <v>35783.543415991378</v>
      </c>
      <c r="U352" s="252"/>
      <c r="V352" s="252"/>
      <c r="Y352" s="696"/>
    </row>
    <row r="353" spans="14:25" x14ac:dyDescent="0.25">
      <c r="N353" s="251">
        <v>43083</v>
      </c>
      <c r="O353" s="252">
        <v>102467.37630551748</v>
      </c>
      <c r="P353" s="252">
        <v>-80889.657136828784</v>
      </c>
      <c r="Q353" s="252">
        <v>15962.217000000001</v>
      </c>
      <c r="R353" s="249">
        <v>0</v>
      </c>
      <c r="S353" s="252">
        <v>401.21868757932367</v>
      </c>
      <c r="T353" s="252">
        <v>35859.101837600028</v>
      </c>
      <c r="U353" s="252"/>
      <c r="V353" s="252"/>
      <c r="Y353" s="696"/>
    </row>
    <row r="354" spans="14:25" x14ac:dyDescent="0.25">
      <c r="N354" s="251">
        <v>43084</v>
      </c>
      <c r="O354" s="252">
        <v>101273.31997046103</v>
      </c>
      <c r="P354" s="252">
        <v>-81857.599957801445</v>
      </c>
      <c r="Q354" s="252">
        <v>15781.656000000001</v>
      </c>
      <c r="R354" s="249">
        <v>-1.2E-2</v>
      </c>
      <c r="S354" s="252">
        <v>401.38431651655208</v>
      </c>
      <c r="T354" s="252">
        <v>36936.855675858067</v>
      </c>
      <c r="U354" s="252"/>
      <c r="V354" s="252"/>
      <c r="Y354" s="696"/>
    </row>
    <row r="355" spans="14:25" x14ac:dyDescent="0.25">
      <c r="N355" s="251">
        <v>43085</v>
      </c>
      <c r="O355" s="252">
        <v>102263.2355733727</v>
      </c>
      <c r="P355" s="252">
        <v>-81511.073952948631</v>
      </c>
      <c r="Q355" s="252">
        <v>15246.312999999998</v>
      </c>
      <c r="R355" s="249">
        <v>-1567.4190000000001</v>
      </c>
      <c r="S355" s="252">
        <v>384.07949390732415</v>
      </c>
      <c r="T355" s="252">
        <v>33256.049630382237</v>
      </c>
      <c r="U355" s="252"/>
      <c r="V355" s="252"/>
      <c r="Y355" s="696"/>
    </row>
    <row r="356" spans="14:25" x14ac:dyDescent="0.25">
      <c r="N356" s="251">
        <v>43086</v>
      </c>
      <c r="O356" s="252">
        <v>102373.0646692689</v>
      </c>
      <c r="P356" s="252">
        <v>-80596.893132186946</v>
      </c>
      <c r="Q356" s="252">
        <v>15199.197</v>
      </c>
      <c r="R356" s="249">
        <v>-1683.4010000000001</v>
      </c>
      <c r="S356" s="252">
        <v>388.13602282602312</v>
      </c>
      <c r="T356" s="252">
        <v>35137.139094189581</v>
      </c>
      <c r="U356" s="252"/>
      <c r="V356" s="252"/>
      <c r="Y356" s="696"/>
    </row>
    <row r="357" spans="14:25" x14ac:dyDescent="0.25">
      <c r="N357" s="251">
        <v>43087</v>
      </c>
      <c r="O357" s="252">
        <v>109968.16541829308</v>
      </c>
      <c r="P357" s="252">
        <v>-88781.876780251085</v>
      </c>
      <c r="Q357" s="252">
        <v>17734.761000000002</v>
      </c>
      <c r="R357" s="249">
        <v>-1533.845</v>
      </c>
      <c r="S357" s="252">
        <v>410.17477546406593</v>
      </c>
      <c r="T357" s="252">
        <v>42521.224709784416</v>
      </c>
      <c r="U357" s="252"/>
      <c r="V357" s="252"/>
      <c r="Y357" s="696"/>
    </row>
    <row r="358" spans="14:25" x14ac:dyDescent="0.25">
      <c r="N358" s="251">
        <v>43088</v>
      </c>
      <c r="O358" s="252">
        <v>111147.63371663677</v>
      </c>
      <c r="P358" s="252">
        <v>-88922.268171748074</v>
      </c>
      <c r="Q358" s="252">
        <v>21372.885000000002</v>
      </c>
      <c r="R358" s="249">
        <v>0</v>
      </c>
      <c r="S358" s="252">
        <v>405.75927481546489</v>
      </c>
      <c r="T358" s="252">
        <v>44007.256154655435</v>
      </c>
      <c r="U358" s="252"/>
      <c r="V358" s="252"/>
      <c r="Y358" s="696"/>
    </row>
    <row r="359" spans="14:25" x14ac:dyDescent="0.25">
      <c r="N359" s="251">
        <v>43089</v>
      </c>
      <c r="O359" s="252">
        <v>110741.71326089252</v>
      </c>
      <c r="P359" s="252">
        <v>-89142.727080915705</v>
      </c>
      <c r="Q359" s="252">
        <v>21204.875</v>
      </c>
      <c r="R359" s="249">
        <v>0</v>
      </c>
      <c r="S359" s="252">
        <v>398.48964455339905</v>
      </c>
      <c r="T359" s="252">
        <v>41499.951378228041</v>
      </c>
      <c r="U359" s="252"/>
      <c r="V359" s="252"/>
      <c r="Y359" s="696"/>
    </row>
    <row r="360" spans="14:25" x14ac:dyDescent="0.25">
      <c r="N360" s="251">
        <v>43090</v>
      </c>
      <c r="O360" s="252">
        <v>109692.18588458697</v>
      </c>
      <c r="P360" s="252">
        <v>-89232.602595210483</v>
      </c>
      <c r="Q360" s="252">
        <v>18175.830999999998</v>
      </c>
      <c r="R360" s="249">
        <v>0</v>
      </c>
      <c r="S360" s="252">
        <v>413.06208728121078</v>
      </c>
      <c r="T360" s="252">
        <v>38582.163704139777</v>
      </c>
      <c r="U360" s="252"/>
      <c r="V360" s="252"/>
      <c r="Y360" s="696"/>
    </row>
    <row r="361" spans="14:25" x14ac:dyDescent="0.25">
      <c r="N361" s="251">
        <v>43091</v>
      </c>
      <c r="O361" s="252">
        <v>108491.27756092414</v>
      </c>
      <c r="P361" s="252">
        <v>-90180.801772338862</v>
      </c>
      <c r="Q361" s="252">
        <v>16448.156999999999</v>
      </c>
      <c r="R361" s="249">
        <v>-700.88900000000001</v>
      </c>
      <c r="S361" s="252">
        <v>412.73958798766824</v>
      </c>
      <c r="T361" s="252">
        <v>32698.315507880732</v>
      </c>
      <c r="U361" s="252"/>
      <c r="V361" s="252"/>
      <c r="Y361" s="696"/>
    </row>
    <row r="362" spans="14:25" x14ac:dyDescent="0.25">
      <c r="N362" s="251">
        <v>43092</v>
      </c>
      <c r="O362" s="252">
        <v>101933.13429686677</v>
      </c>
      <c r="P362" s="252">
        <v>-83324.85810739531</v>
      </c>
      <c r="Q362" s="252">
        <v>12092.603999999999</v>
      </c>
      <c r="R362" s="249">
        <v>-1077.2449999999999</v>
      </c>
      <c r="S362" s="252">
        <v>392.96553267631089</v>
      </c>
      <c r="T362" s="252">
        <v>28520.705578440073</v>
      </c>
      <c r="U362" s="252"/>
      <c r="V362" s="252"/>
      <c r="Y362" s="696"/>
    </row>
    <row r="363" spans="14:25" x14ac:dyDescent="0.25">
      <c r="N363" s="251">
        <v>43093</v>
      </c>
      <c r="O363" s="252">
        <v>102403.38854309527</v>
      </c>
      <c r="P363" s="252">
        <v>-84189.135984808527</v>
      </c>
      <c r="Q363" s="252">
        <v>10197.573</v>
      </c>
      <c r="R363" s="249">
        <v>-969.98400000000004</v>
      </c>
      <c r="S363" s="252">
        <v>391.14700065571787</v>
      </c>
      <c r="T363" s="252">
        <v>25849.147557069693</v>
      </c>
      <c r="U363" s="252"/>
      <c r="V363" s="252"/>
      <c r="Y363" s="696"/>
    </row>
    <row r="364" spans="14:25" x14ac:dyDescent="0.25">
      <c r="N364" s="251">
        <v>43094</v>
      </c>
      <c r="O364" s="252">
        <v>102583.93712416923</v>
      </c>
      <c r="P364" s="252">
        <v>-85473.53096318178</v>
      </c>
      <c r="Q364" s="252">
        <v>9094.8189999999995</v>
      </c>
      <c r="R364" s="249">
        <v>-726.096</v>
      </c>
      <c r="S364" s="252">
        <v>391.53079596634609</v>
      </c>
      <c r="T364" s="252">
        <v>27413.52953202511</v>
      </c>
      <c r="U364" s="252"/>
      <c r="V364" s="252"/>
      <c r="Y364" s="696"/>
    </row>
    <row r="365" spans="14:25" x14ac:dyDescent="0.25">
      <c r="N365" s="251">
        <v>43095</v>
      </c>
      <c r="O365" s="252">
        <v>102634.84861272287</v>
      </c>
      <c r="P365" s="252">
        <v>-84535.034286317124</v>
      </c>
      <c r="Q365" s="252">
        <v>9855.0069999999996</v>
      </c>
      <c r="R365" s="249">
        <v>-1186.239</v>
      </c>
      <c r="S365" s="252">
        <v>390.17474897335399</v>
      </c>
      <c r="T365" s="252">
        <v>30431.92897454082</v>
      </c>
      <c r="U365" s="252"/>
      <c r="V365" s="252"/>
      <c r="Y365" s="696"/>
    </row>
    <row r="366" spans="14:25" x14ac:dyDescent="0.25">
      <c r="N366" s="251">
        <v>43096</v>
      </c>
      <c r="O366" s="252">
        <v>102229.41871505433</v>
      </c>
      <c r="P366" s="252">
        <v>-83703.740900938923</v>
      </c>
      <c r="Q366" s="252">
        <v>15081.335999999999</v>
      </c>
      <c r="R366" s="249">
        <v>-750.11599999999999</v>
      </c>
      <c r="S366" s="252">
        <v>413.10069320832173</v>
      </c>
      <c r="T366" s="252">
        <v>31133.17939802308</v>
      </c>
      <c r="U366" s="252"/>
      <c r="V366" s="252"/>
      <c r="Y366" s="696"/>
    </row>
    <row r="367" spans="14:25" x14ac:dyDescent="0.25">
      <c r="N367" s="251">
        <v>43097</v>
      </c>
      <c r="O367" s="252">
        <v>101725.86348770969</v>
      </c>
      <c r="P367" s="252">
        <v>-84498.070471568732</v>
      </c>
      <c r="Q367" s="252">
        <v>16186.466</v>
      </c>
      <c r="R367" s="249">
        <v>0</v>
      </c>
      <c r="S367" s="252">
        <v>416.2347505416505</v>
      </c>
      <c r="T367" s="252">
        <v>31834.01767116745</v>
      </c>
      <c r="U367" s="252"/>
      <c r="V367" s="252"/>
      <c r="Y367" s="696"/>
    </row>
    <row r="368" spans="14:25" x14ac:dyDescent="0.25">
      <c r="N368" s="251">
        <v>43098</v>
      </c>
      <c r="O368" s="252">
        <v>98285.614516299203</v>
      </c>
      <c r="P368" s="252">
        <v>-84505.24211414707</v>
      </c>
      <c r="Q368" s="252">
        <v>16838.715</v>
      </c>
      <c r="R368" s="249">
        <v>-637.08299999999997</v>
      </c>
      <c r="S368" s="252">
        <v>410.72114298766439</v>
      </c>
      <c r="T368" s="252">
        <v>33603.218903762783</v>
      </c>
      <c r="U368" s="252"/>
      <c r="V368" s="252"/>
      <c r="Y368" s="696"/>
    </row>
    <row r="369" spans="14:25" x14ac:dyDescent="0.25">
      <c r="N369" s="251">
        <v>43099</v>
      </c>
      <c r="O369" s="252">
        <v>102209.90294334847</v>
      </c>
      <c r="P369" s="252">
        <v>-82975.473151176295</v>
      </c>
      <c r="Q369" s="252">
        <v>12667.503999999999</v>
      </c>
      <c r="R369" s="249">
        <v>-552.56600000000003</v>
      </c>
      <c r="S369" s="252">
        <v>383.11915534518783</v>
      </c>
      <c r="T369" s="252">
        <v>31974.761674432219</v>
      </c>
      <c r="U369" s="252"/>
      <c r="V369" s="252"/>
      <c r="Y369" s="696"/>
    </row>
    <row r="370" spans="14:25" x14ac:dyDescent="0.25">
      <c r="N370" s="251">
        <v>43100</v>
      </c>
      <c r="O370" s="252">
        <v>101201.41154130183</v>
      </c>
      <c r="P370" s="252">
        <v>-83706.479586454268</v>
      </c>
      <c r="Q370" s="252">
        <v>13052.177</v>
      </c>
      <c r="R370" s="249">
        <v>0</v>
      </c>
      <c r="S370" s="252">
        <v>385.26446808891882</v>
      </c>
      <c r="T370" s="252">
        <v>27975.222030286724</v>
      </c>
      <c r="U370" s="252"/>
      <c r="V370" s="252"/>
      <c r="Y370" s="696"/>
    </row>
    <row r="371" spans="14:25" x14ac:dyDescent="0.25">
      <c r="N371" s="251"/>
      <c r="O371" s="252"/>
      <c r="P371" s="252"/>
      <c r="Q371" s="252"/>
      <c r="S371" s="252"/>
      <c r="T371" s="252"/>
      <c r="U371" s="252"/>
      <c r="V371" s="252"/>
      <c r="Y371" s="696"/>
    </row>
    <row r="372" spans="14:25" x14ac:dyDescent="0.25">
      <c r="N372" s="251"/>
      <c r="O372" s="252"/>
      <c r="P372" s="252"/>
      <c r="Q372" s="252"/>
      <c r="R372" s="252"/>
      <c r="S372" s="252"/>
      <c r="T372" s="252"/>
      <c r="U372" s="252"/>
      <c r="V372" s="252"/>
    </row>
    <row r="373" spans="14:25" x14ac:dyDescent="0.25">
      <c r="N373" s="251"/>
      <c r="O373" s="252"/>
      <c r="P373" s="252"/>
      <c r="Q373" s="702"/>
      <c r="R373" s="702"/>
      <c r="S373" s="252"/>
      <c r="T373" s="252"/>
      <c r="U373" s="252"/>
      <c r="V373" s="252"/>
    </row>
    <row r="374" spans="14:25" x14ac:dyDescent="0.25">
      <c r="N374" s="251"/>
      <c r="O374" s="703"/>
      <c r="P374" s="703"/>
      <c r="Q374" s="703"/>
      <c r="R374" s="703"/>
      <c r="S374" s="703"/>
      <c r="T374" s="703"/>
      <c r="U374" s="703"/>
      <c r="V374" s="252"/>
    </row>
  </sheetData>
  <mergeCells count="24">
    <mergeCell ref="B27:C27"/>
    <mergeCell ref="A48:C48"/>
    <mergeCell ref="A37:A47"/>
    <mergeCell ref="B37:B39"/>
    <mergeCell ref="B40:B42"/>
    <mergeCell ref="B43:C43"/>
    <mergeCell ref="B44:C44"/>
    <mergeCell ref="B45:B47"/>
    <mergeCell ref="A2:I2"/>
    <mergeCell ref="J2:L2"/>
    <mergeCell ref="A28:A36"/>
    <mergeCell ref="B28:B30"/>
    <mergeCell ref="B31:B33"/>
    <mergeCell ref="B34:B36"/>
    <mergeCell ref="D4:K4"/>
    <mergeCell ref="F5:K5"/>
    <mergeCell ref="A6:A14"/>
    <mergeCell ref="B6:B8"/>
    <mergeCell ref="B9:B11"/>
    <mergeCell ref="B12:B14"/>
    <mergeCell ref="A15:A27"/>
    <mergeCell ref="B15:B18"/>
    <mergeCell ref="B19:B22"/>
    <mergeCell ref="B23:B26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BreakPreview" zoomScaleNormal="100" zoomScaleSheetLayoutView="100" workbookViewId="0"/>
  </sheetViews>
  <sheetFormatPr defaultRowHeight="12.75" x14ac:dyDescent="0.25"/>
  <cols>
    <col min="1" max="1" width="8.42578125" style="14" customWidth="1"/>
    <col min="2" max="19" width="7.42578125" style="14" customWidth="1"/>
    <col min="20" max="20" width="1.7109375" style="14" customWidth="1"/>
    <col min="21" max="21" width="9.28515625" style="14" bestFit="1" customWidth="1"/>
    <col min="22" max="22" width="11.42578125" style="14" bestFit="1" customWidth="1"/>
    <col min="23" max="261" width="9.140625" style="14"/>
    <col min="262" max="274" width="10.7109375" style="14" customWidth="1"/>
    <col min="275" max="517" width="9.140625" style="14"/>
    <col min="518" max="530" width="10.7109375" style="14" customWidth="1"/>
    <col min="531" max="773" width="9.140625" style="14"/>
    <col min="774" max="786" width="10.7109375" style="14" customWidth="1"/>
    <col min="787" max="1029" width="9.140625" style="14"/>
    <col min="1030" max="1042" width="10.7109375" style="14" customWidth="1"/>
    <col min="1043" max="1285" width="9.140625" style="14"/>
    <col min="1286" max="1298" width="10.7109375" style="14" customWidth="1"/>
    <col min="1299" max="1541" width="9.140625" style="14"/>
    <col min="1542" max="1554" width="10.7109375" style="14" customWidth="1"/>
    <col min="1555" max="1797" width="9.140625" style="14"/>
    <col min="1798" max="1810" width="10.7109375" style="14" customWidth="1"/>
    <col min="1811" max="2053" width="9.140625" style="14"/>
    <col min="2054" max="2066" width="10.7109375" style="14" customWidth="1"/>
    <col min="2067" max="2309" width="9.140625" style="14"/>
    <col min="2310" max="2322" width="10.7109375" style="14" customWidth="1"/>
    <col min="2323" max="2565" width="9.140625" style="14"/>
    <col min="2566" max="2578" width="10.7109375" style="14" customWidth="1"/>
    <col min="2579" max="2821" width="9.140625" style="14"/>
    <col min="2822" max="2834" width="10.7109375" style="14" customWidth="1"/>
    <col min="2835" max="3077" width="9.140625" style="14"/>
    <col min="3078" max="3090" width="10.7109375" style="14" customWidth="1"/>
    <col min="3091" max="3333" width="9.140625" style="14"/>
    <col min="3334" max="3346" width="10.7109375" style="14" customWidth="1"/>
    <col min="3347" max="3589" width="9.140625" style="14"/>
    <col min="3590" max="3602" width="10.7109375" style="14" customWidth="1"/>
    <col min="3603" max="3845" width="9.140625" style="14"/>
    <col min="3846" max="3858" width="10.7109375" style="14" customWidth="1"/>
    <col min="3859" max="4101" width="9.140625" style="14"/>
    <col min="4102" max="4114" width="10.7109375" style="14" customWidth="1"/>
    <col min="4115" max="4357" width="9.140625" style="14"/>
    <col min="4358" max="4370" width="10.7109375" style="14" customWidth="1"/>
    <col min="4371" max="4613" width="9.140625" style="14"/>
    <col min="4614" max="4626" width="10.7109375" style="14" customWidth="1"/>
    <col min="4627" max="4869" width="9.140625" style="14"/>
    <col min="4870" max="4882" width="10.7109375" style="14" customWidth="1"/>
    <col min="4883" max="5125" width="9.140625" style="14"/>
    <col min="5126" max="5138" width="10.7109375" style="14" customWidth="1"/>
    <col min="5139" max="5381" width="9.140625" style="14"/>
    <col min="5382" max="5394" width="10.7109375" style="14" customWidth="1"/>
    <col min="5395" max="5637" width="9.140625" style="14"/>
    <col min="5638" max="5650" width="10.7109375" style="14" customWidth="1"/>
    <col min="5651" max="5893" width="9.140625" style="14"/>
    <col min="5894" max="5906" width="10.7109375" style="14" customWidth="1"/>
    <col min="5907" max="6149" width="9.140625" style="14"/>
    <col min="6150" max="6162" width="10.7109375" style="14" customWidth="1"/>
    <col min="6163" max="6405" width="9.140625" style="14"/>
    <col min="6406" max="6418" width="10.7109375" style="14" customWidth="1"/>
    <col min="6419" max="6661" width="9.140625" style="14"/>
    <col min="6662" max="6674" width="10.7109375" style="14" customWidth="1"/>
    <col min="6675" max="6917" width="9.140625" style="14"/>
    <col min="6918" max="6930" width="10.7109375" style="14" customWidth="1"/>
    <col min="6931" max="7173" width="9.140625" style="14"/>
    <col min="7174" max="7186" width="10.7109375" style="14" customWidth="1"/>
    <col min="7187" max="7429" width="9.140625" style="14"/>
    <col min="7430" max="7442" width="10.7109375" style="14" customWidth="1"/>
    <col min="7443" max="7685" width="9.140625" style="14"/>
    <col min="7686" max="7698" width="10.7109375" style="14" customWidth="1"/>
    <col min="7699" max="7941" width="9.140625" style="14"/>
    <col min="7942" max="7954" width="10.7109375" style="14" customWidth="1"/>
    <col min="7955" max="8197" width="9.140625" style="14"/>
    <col min="8198" max="8210" width="10.7109375" style="14" customWidth="1"/>
    <col min="8211" max="8453" width="9.140625" style="14"/>
    <col min="8454" max="8466" width="10.7109375" style="14" customWidth="1"/>
    <col min="8467" max="8709" width="9.140625" style="14"/>
    <col min="8710" max="8722" width="10.7109375" style="14" customWidth="1"/>
    <col min="8723" max="8965" width="9.140625" style="14"/>
    <col min="8966" max="8978" width="10.7109375" style="14" customWidth="1"/>
    <col min="8979" max="9221" width="9.140625" style="14"/>
    <col min="9222" max="9234" width="10.7109375" style="14" customWidth="1"/>
    <col min="9235" max="9477" width="9.140625" style="14"/>
    <col min="9478" max="9490" width="10.7109375" style="14" customWidth="1"/>
    <col min="9491" max="9733" width="9.140625" style="14"/>
    <col min="9734" max="9746" width="10.7109375" style="14" customWidth="1"/>
    <col min="9747" max="9989" width="9.140625" style="14"/>
    <col min="9990" max="10002" width="10.7109375" style="14" customWidth="1"/>
    <col min="10003" max="10245" width="9.140625" style="14"/>
    <col min="10246" max="10258" width="10.7109375" style="14" customWidth="1"/>
    <col min="10259" max="10501" width="9.140625" style="14"/>
    <col min="10502" max="10514" width="10.7109375" style="14" customWidth="1"/>
    <col min="10515" max="10757" width="9.140625" style="14"/>
    <col min="10758" max="10770" width="10.7109375" style="14" customWidth="1"/>
    <col min="10771" max="11013" width="9.140625" style="14"/>
    <col min="11014" max="11026" width="10.7109375" style="14" customWidth="1"/>
    <col min="11027" max="11269" width="9.140625" style="14"/>
    <col min="11270" max="11282" width="10.7109375" style="14" customWidth="1"/>
    <col min="11283" max="11525" width="9.140625" style="14"/>
    <col min="11526" max="11538" width="10.7109375" style="14" customWidth="1"/>
    <col min="11539" max="11781" width="9.140625" style="14"/>
    <col min="11782" max="11794" width="10.7109375" style="14" customWidth="1"/>
    <col min="11795" max="12037" width="9.140625" style="14"/>
    <col min="12038" max="12050" width="10.7109375" style="14" customWidth="1"/>
    <col min="12051" max="12293" width="9.140625" style="14"/>
    <col min="12294" max="12306" width="10.7109375" style="14" customWidth="1"/>
    <col min="12307" max="12549" width="9.140625" style="14"/>
    <col min="12550" max="12562" width="10.7109375" style="14" customWidth="1"/>
    <col min="12563" max="12805" width="9.140625" style="14"/>
    <col min="12806" max="12818" width="10.7109375" style="14" customWidth="1"/>
    <col min="12819" max="13061" width="9.140625" style="14"/>
    <col min="13062" max="13074" width="10.7109375" style="14" customWidth="1"/>
    <col min="13075" max="13317" width="9.140625" style="14"/>
    <col min="13318" max="13330" width="10.7109375" style="14" customWidth="1"/>
    <col min="13331" max="13573" width="9.140625" style="14"/>
    <col min="13574" max="13586" width="10.7109375" style="14" customWidth="1"/>
    <col min="13587" max="13829" width="9.140625" style="14"/>
    <col min="13830" max="13842" width="10.7109375" style="14" customWidth="1"/>
    <col min="13843" max="14085" width="9.140625" style="14"/>
    <col min="14086" max="14098" width="10.7109375" style="14" customWidth="1"/>
    <col min="14099" max="14341" width="9.140625" style="14"/>
    <col min="14342" max="14354" width="10.7109375" style="14" customWidth="1"/>
    <col min="14355" max="14597" width="9.140625" style="14"/>
    <col min="14598" max="14610" width="10.7109375" style="14" customWidth="1"/>
    <col min="14611" max="14853" width="9.140625" style="14"/>
    <col min="14854" max="14866" width="10.7109375" style="14" customWidth="1"/>
    <col min="14867" max="15109" width="9.140625" style="14"/>
    <col min="15110" max="15122" width="10.7109375" style="14" customWidth="1"/>
    <col min="15123" max="15365" width="9.140625" style="14"/>
    <col min="15366" max="15378" width="10.7109375" style="14" customWidth="1"/>
    <col min="15379" max="15621" width="9.140625" style="14"/>
    <col min="15622" max="15634" width="10.7109375" style="14" customWidth="1"/>
    <col min="15635" max="15877" width="9.140625" style="14"/>
    <col min="15878" max="15890" width="10.7109375" style="14" customWidth="1"/>
    <col min="15891" max="16133" width="9.140625" style="14"/>
    <col min="16134" max="16146" width="10.7109375" style="14" customWidth="1"/>
    <col min="16147" max="16384" width="9.140625" style="14"/>
  </cols>
  <sheetData>
    <row r="1" spans="1:24" x14ac:dyDescent="0.25">
      <c r="T1" s="15"/>
    </row>
    <row r="2" spans="1:24" ht="20.100000000000001" customHeight="1" thickBot="1" x14ac:dyDescent="0.3">
      <c r="A2" s="1953" t="s">
        <v>545</v>
      </c>
      <c r="B2" s="1953"/>
      <c r="C2" s="1953"/>
      <c r="D2" s="1953"/>
      <c r="E2" s="1953"/>
      <c r="F2" s="1953"/>
      <c r="G2" s="1953"/>
      <c r="H2" s="1953"/>
      <c r="I2" s="1953"/>
      <c r="J2" s="1953"/>
      <c r="K2" s="1953"/>
      <c r="L2" s="1953"/>
      <c r="M2" s="1953"/>
      <c r="N2" s="1953"/>
      <c r="O2" s="1953"/>
      <c r="P2" s="1953"/>
      <c r="Q2" s="1953"/>
      <c r="R2" s="1952" t="s">
        <v>144</v>
      </c>
      <c r="S2" s="1952"/>
      <c r="T2" s="1952"/>
    </row>
    <row r="3" spans="1:24" ht="9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</row>
    <row r="4" spans="1:24" ht="42" customHeight="1" x14ac:dyDescent="0.25">
      <c r="A4" s="18"/>
      <c r="B4" s="1944" t="s">
        <v>529</v>
      </c>
      <c r="C4" s="1945"/>
      <c r="D4" s="1945"/>
      <c r="E4" s="1945"/>
      <c r="F4" s="1945"/>
      <c r="G4" s="1945"/>
      <c r="H4" s="1945"/>
      <c r="I4" s="1945"/>
      <c r="J4" s="1945"/>
      <c r="K4" s="1945"/>
      <c r="L4" s="1945"/>
      <c r="M4" s="1945"/>
      <c r="N4" s="1945"/>
      <c r="O4" s="1945"/>
      <c r="P4" s="1945"/>
      <c r="Q4" s="1945"/>
      <c r="R4" s="1945"/>
      <c r="S4" s="1945"/>
    </row>
    <row r="5" spans="1:24" ht="37.5" customHeight="1" x14ac:dyDescent="0.25">
      <c r="A5" s="18"/>
      <c r="B5" s="1946" t="s">
        <v>551</v>
      </c>
      <c r="C5" s="1947"/>
      <c r="D5" s="1947"/>
      <c r="E5" s="1947"/>
      <c r="F5" s="1947"/>
      <c r="G5" s="1947"/>
      <c r="H5" s="1947"/>
      <c r="I5" s="1947"/>
      <c r="J5" s="1948"/>
      <c r="K5" s="1949" t="s">
        <v>62</v>
      </c>
      <c r="L5" s="1950"/>
      <c r="M5" s="1950"/>
      <c r="N5" s="1950"/>
      <c r="O5" s="1950"/>
      <c r="P5" s="1950"/>
      <c r="Q5" s="1950"/>
      <c r="R5" s="1950"/>
      <c r="S5" s="1951"/>
    </row>
    <row r="6" spans="1:24" ht="52.5" customHeight="1" x14ac:dyDescent="0.25">
      <c r="A6" s="248"/>
      <c r="B6" s="1940" t="s">
        <v>183</v>
      </c>
      <c r="C6" s="1941"/>
      <c r="D6" s="1941"/>
      <c r="E6" s="1941" t="s">
        <v>184</v>
      </c>
      <c r="F6" s="1941"/>
      <c r="G6" s="1941"/>
      <c r="H6" s="1942" t="s">
        <v>621</v>
      </c>
      <c r="I6" s="1942" t="s">
        <v>480</v>
      </c>
      <c r="J6" s="1943" t="s">
        <v>76</v>
      </c>
      <c r="K6" s="1940" t="s">
        <v>183</v>
      </c>
      <c r="L6" s="1941"/>
      <c r="M6" s="1941"/>
      <c r="N6" s="1941" t="s">
        <v>184</v>
      </c>
      <c r="O6" s="1941"/>
      <c r="P6" s="1941"/>
      <c r="Q6" s="1942" t="s">
        <v>621</v>
      </c>
      <c r="R6" s="1942" t="s">
        <v>480</v>
      </c>
      <c r="S6" s="1943" t="s">
        <v>76</v>
      </c>
    </row>
    <row r="7" spans="1:24" ht="28.5" customHeight="1" x14ac:dyDescent="0.25">
      <c r="A7" s="21" t="str">
        <f>'12'!A7</f>
        <v>období</v>
      </c>
      <c r="B7" s="253" t="s">
        <v>172</v>
      </c>
      <c r="C7" s="207" t="s">
        <v>173</v>
      </c>
      <c r="D7" s="254" t="s">
        <v>264</v>
      </c>
      <c r="E7" s="255" t="s">
        <v>176</v>
      </c>
      <c r="F7" s="207" t="s">
        <v>177</v>
      </c>
      <c r="G7" s="254" t="s">
        <v>267</v>
      </c>
      <c r="H7" s="1942"/>
      <c r="I7" s="1942"/>
      <c r="J7" s="1943"/>
      <c r="K7" s="253" t="s">
        <v>172</v>
      </c>
      <c r="L7" s="207" t="s">
        <v>173</v>
      </c>
      <c r="M7" s="254" t="s">
        <v>264</v>
      </c>
      <c r="N7" s="255" t="s">
        <v>176</v>
      </c>
      <c r="O7" s="207" t="s">
        <v>177</v>
      </c>
      <c r="P7" s="254" t="s">
        <v>267</v>
      </c>
      <c r="Q7" s="1942"/>
      <c r="R7" s="1942"/>
      <c r="S7" s="1943"/>
      <c r="T7" s="71"/>
    </row>
    <row r="8" spans="1:24" ht="15.95" customHeight="1" x14ac:dyDescent="0.25">
      <c r="A8" s="100" t="str">
        <f>'12'!A8</f>
        <v>leden</v>
      </c>
      <c r="B8" s="24">
        <v>3554.2519312509125</v>
      </c>
      <c r="C8" s="31">
        <v>2969.013029126515</v>
      </c>
      <c r="D8" s="256">
        <v>585.23890212439755</v>
      </c>
      <c r="E8" s="26">
        <v>876.94375400000001</v>
      </c>
      <c r="F8" s="228">
        <v>0.68487599999999993</v>
      </c>
      <c r="G8" s="256">
        <v>876.25887799999998</v>
      </c>
      <c r="H8" s="257">
        <v>11.867870000000003</v>
      </c>
      <c r="I8" s="257">
        <v>-17.515623056128387</v>
      </c>
      <c r="J8" s="258">
        <v>1455.8500270682691</v>
      </c>
      <c r="K8" s="24">
        <v>37873.188211437999</v>
      </c>
      <c r="L8" s="31">
        <v>31670.830494065802</v>
      </c>
      <c r="M8" s="256">
        <v>6202.3577173721969</v>
      </c>
      <c r="N8" s="26">
        <v>9389.7657760000002</v>
      </c>
      <c r="O8" s="228">
        <v>7.3273029999999997</v>
      </c>
      <c r="P8" s="256">
        <v>9382.4384730000002</v>
      </c>
      <c r="Q8" s="257">
        <v>128.5124240817</v>
      </c>
      <c r="R8" s="257">
        <v>-170.24881941897982</v>
      </c>
      <c r="S8" s="258">
        <v>15543.059795034918</v>
      </c>
      <c r="T8" s="212"/>
      <c r="U8" s="212"/>
      <c r="V8" s="55"/>
      <c r="W8" s="55"/>
      <c r="X8" s="32"/>
    </row>
    <row r="9" spans="1:24" ht="15.95" customHeight="1" x14ac:dyDescent="0.25">
      <c r="A9" s="535" t="str">
        <f>'12'!A9</f>
        <v>únor</v>
      </c>
      <c r="B9" s="33">
        <v>2824.4136437688408</v>
      </c>
      <c r="C9" s="37">
        <v>2222.5835438778481</v>
      </c>
      <c r="D9" s="259">
        <v>601.83009989099264</v>
      </c>
      <c r="E9" s="35">
        <v>450.93774999999999</v>
      </c>
      <c r="F9" s="37">
        <v>30.141396</v>
      </c>
      <c r="G9" s="259">
        <v>420.79635400000001</v>
      </c>
      <c r="H9" s="260">
        <v>10.710225999999999</v>
      </c>
      <c r="I9" s="260">
        <v>-12.163063068441465</v>
      </c>
      <c r="J9" s="261">
        <v>1021.1736168225516</v>
      </c>
      <c r="K9" s="33">
        <v>30097.006569276</v>
      </c>
      <c r="L9" s="37">
        <v>23692.666357943101</v>
      </c>
      <c r="M9" s="259">
        <v>6404.3402113328993</v>
      </c>
      <c r="N9" s="35">
        <v>4819.5220272639999</v>
      </c>
      <c r="O9" s="37">
        <v>322.47820100000001</v>
      </c>
      <c r="P9" s="259">
        <v>4497.043826264</v>
      </c>
      <c r="Q9" s="260">
        <v>115.70589516279998</v>
      </c>
      <c r="R9" s="260">
        <v>-120.32916831777804</v>
      </c>
      <c r="S9" s="261">
        <v>10896.760764441924</v>
      </c>
      <c r="T9" s="38"/>
      <c r="U9" s="38"/>
      <c r="V9" s="55"/>
      <c r="W9" s="55"/>
      <c r="X9" s="32"/>
    </row>
    <row r="10" spans="1:24" ht="15.95" customHeight="1" x14ac:dyDescent="0.25">
      <c r="A10" s="1052" t="str">
        <f>'12'!A10</f>
        <v>březen</v>
      </c>
      <c r="B10" s="40">
        <v>2952.9186078118391</v>
      </c>
      <c r="C10" s="46">
        <v>2246.6992840801031</v>
      </c>
      <c r="D10" s="162">
        <v>706.21932373173604</v>
      </c>
      <c r="E10" s="42">
        <v>126.30672300000001</v>
      </c>
      <c r="F10" s="46">
        <v>24.641216</v>
      </c>
      <c r="G10" s="162">
        <v>101.66550700000001</v>
      </c>
      <c r="H10" s="262">
        <v>12.003358999999998</v>
      </c>
      <c r="I10" s="262">
        <v>-16.262702608445192</v>
      </c>
      <c r="J10" s="263">
        <v>803.62548712329112</v>
      </c>
      <c r="K10" s="40">
        <v>31496.179915195004</v>
      </c>
      <c r="L10" s="46">
        <v>23968.078670961197</v>
      </c>
      <c r="M10" s="162">
        <v>7528.1012442338069</v>
      </c>
      <c r="N10" s="42">
        <v>1350.2984203850003</v>
      </c>
      <c r="O10" s="46">
        <v>263.07724885199997</v>
      </c>
      <c r="P10" s="162">
        <v>1087.2211715330004</v>
      </c>
      <c r="Q10" s="262">
        <v>129.1719624408</v>
      </c>
      <c r="R10" s="262">
        <v>-166.69289223810472</v>
      </c>
      <c r="S10" s="263">
        <v>8577.8014859695013</v>
      </c>
      <c r="T10" s="218"/>
      <c r="U10" s="218"/>
      <c r="V10" s="55"/>
      <c r="W10" s="55"/>
      <c r="X10" s="32"/>
    </row>
    <row r="11" spans="1:24" ht="15.95" customHeight="1" x14ac:dyDescent="0.25">
      <c r="A11" s="535" t="str">
        <f>'12'!A11</f>
        <v>duben</v>
      </c>
      <c r="B11" s="24">
        <v>2758.549514310525</v>
      </c>
      <c r="C11" s="228">
        <v>1891.7832998910842</v>
      </c>
      <c r="D11" s="256">
        <v>866.76621441944076</v>
      </c>
      <c r="E11" s="26">
        <v>19.858931999999999</v>
      </c>
      <c r="F11" s="228">
        <v>223.39213000000001</v>
      </c>
      <c r="G11" s="256">
        <v>-203.533198</v>
      </c>
      <c r="H11" s="257">
        <v>12.285959999999999</v>
      </c>
      <c r="I11" s="257">
        <v>-13.56806618516962</v>
      </c>
      <c r="J11" s="258">
        <v>661.95091023427096</v>
      </c>
      <c r="K11" s="24">
        <v>29443.243005986002</v>
      </c>
      <c r="L11" s="228">
        <v>20187.4302457015</v>
      </c>
      <c r="M11" s="256">
        <v>9255.8127602845016</v>
      </c>
      <c r="N11" s="26">
        <v>212.54948099999999</v>
      </c>
      <c r="O11" s="228">
        <v>2389.3761560340004</v>
      </c>
      <c r="P11" s="256">
        <v>-2176.8266750340003</v>
      </c>
      <c r="Q11" s="257">
        <v>132.26214705520002</v>
      </c>
      <c r="R11" s="257">
        <v>-136.26009196670259</v>
      </c>
      <c r="S11" s="258">
        <v>7074.988140339</v>
      </c>
      <c r="T11" s="38"/>
      <c r="U11" s="38"/>
      <c r="V11" s="55"/>
      <c r="W11" s="55"/>
      <c r="X11" s="32"/>
    </row>
    <row r="12" spans="1:24" ht="15.95" customHeight="1" x14ac:dyDescent="0.25">
      <c r="A12" s="535" t="str">
        <f>'12'!A12</f>
        <v>květen</v>
      </c>
      <c r="B12" s="33">
        <v>2621.5140654752736</v>
      </c>
      <c r="C12" s="37">
        <v>1842.8932254528418</v>
      </c>
      <c r="D12" s="259">
        <v>778.62084002243182</v>
      </c>
      <c r="E12" s="35">
        <v>19.121337</v>
      </c>
      <c r="F12" s="37">
        <v>374.35755199999994</v>
      </c>
      <c r="G12" s="259">
        <v>-355.23621499999996</v>
      </c>
      <c r="H12" s="260">
        <v>12.025919999999999</v>
      </c>
      <c r="I12" s="260">
        <v>-9.6646633252819303</v>
      </c>
      <c r="J12" s="261">
        <v>425.74588169714985</v>
      </c>
      <c r="K12" s="33">
        <v>27979.027718328001</v>
      </c>
      <c r="L12" s="37">
        <v>19670.754401989601</v>
      </c>
      <c r="M12" s="259">
        <v>8308.2733163384</v>
      </c>
      <c r="N12" s="35">
        <v>204.522324</v>
      </c>
      <c r="O12" s="37">
        <v>3999.3953279999996</v>
      </c>
      <c r="P12" s="259">
        <v>-3794.8730039999996</v>
      </c>
      <c r="Q12" s="260">
        <v>129.58805166569999</v>
      </c>
      <c r="R12" s="260">
        <v>-93.325282502100805</v>
      </c>
      <c r="S12" s="261">
        <v>4549.6630815019998</v>
      </c>
      <c r="T12" s="38"/>
      <c r="U12" s="38"/>
      <c r="V12" s="55"/>
      <c r="W12" s="55"/>
      <c r="X12" s="32"/>
    </row>
    <row r="13" spans="1:24" ht="15.95" customHeight="1" x14ac:dyDescent="0.25">
      <c r="A13" s="535" t="str">
        <f>'12'!A13</f>
        <v>červen</v>
      </c>
      <c r="B13" s="40">
        <v>2059.0585837919912</v>
      </c>
      <c r="C13" s="46">
        <v>905.67110559839591</v>
      </c>
      <c r="D13" s="162">
        <v>1153.3874781935951</v>
      </c>
      <c r="E13" s="42">
        <v>0</v>
      </c>
      <c r="F13" s="46">
        <v>812.77543900000001</v>
      </c>
      <c r="G13" s="162">
        <v>-812.77543900000001</v>
      </c>
      <c r="H13" s="262">
        <v>12.470312</v>
      </c>
      <c r="I13" s="262">
        <v>-11.909230870620348</v>
      </c>
      <c r="J13" s="263">
        <v>341.17312032297468</v>
      </c>
      <c r="K13" s="40">
        <v>21974.000415352002</v>
      </c>
      <c r="L13" s="46">
        <v>9666.6353332327017</v>
      </c>
      <c r="M13" s="162">
        <v>12307.3650821193</v>
      </c>
      <c r="N13" s="42">
        <v>0</v>
      </c>
      <c r="O13" s="46">
        <v>8682.655585474</v>
      </c>
      <c r="P13" s="162">
        <v>-8682.655585474</v>
      </c>
      <c r="Q13" s="262">
        <v>134.9049018675</v>
      </c>
      <c r="R13" s="262">
        <v>-113.3151327708019</v>
      </c>
      <c r="S13" s="263">
        <v>3646.2992657419995</v>
      </c>
      <c r="T13" s="38"/>
      <c r="U13" s="38"/>
      <c r="V13" s="55"/>
      <c r="W13" s="55"/>
      <c r="X13" s="32"/>
    </row>
    <row r="14" spans="1:24" ht="15.95" customHeight="1" x14ac:dyDescent="0.25">
      <c r="A14" s="535" t="str">
        <f>'12'!A14</f>
        <v>červenec</v>
      </c>
      <c r="B14" s="24">
        <v>2465.3085919154778</v>
      </c>
      <c r="C14" s="228">
        <v>1610.9456359754004</v>
      </c>
      <c r="D14" s="256">
        <v>854.36295594007743</v>
      </c>
      <c r="E14" s="26">
        <v>10.850256</v>
      </c>
      <c r="F14" s="228">
        <v>528.78818699999999</v>
      </c>
      <c r="G14" s="256">
        <v>-517.93793100000005</v>
      </c>
      <c r="H14" s="257">
        <v>12.695032999999999</v>
      </c>
      <c r="I14" s="257">
        <v>-1.8818232543506892</v>
      </c>
      <c r="J14" s="258">
        <v>347.23823468572687</v>
      </c>
      <c r="K14" s="24">
        <v>26290.234619775001</v>
      </c>
      <c r="L14" s="228">
        <v>17187.216308675099</v>
      </c>
      <c r="M14" s="256">
        <v>9103.0183110999023</v>
      </c>
      <c r="N14" s="26">
        <v>116.06675062300002</v>
      </c>
      <c r="O14" s="228">
        <v>5642.7512599620013</v>
      </c>
      <c r="P14" s="256">
        <v>-5526.6845093390011</v>
      </c>
      <c r="Q14" s="257">
        <v>137.50599098719999</v>
      </c>
      <c r="R14" s="257">
        <v>-7.9836995141026561</v>
      </c>
      <c r="S14" s="258">
        <v>3705.8560932339988</v>
      </c>
      <c r="T14" s="38"/>
      <c r="U14" s="38"/>
      <c r="V14" s="55"/>
      <c r="W14" s="55"/>
      <c r="X14" s="32"/>
    </row>
    <row r="15" spans="1:24" ht="15.95" customHeight="1" x14ac:dyDescent="0.25">
      <c r="A15" s="535" t="str">
        <f>'12'!A15</f>
        <v>srpen</v>
      </c>
      <c r="B15" s="33">
        <v>2778.6743929953877</v>
      </c>
      <c r="C15" s="37">
        <v>2077.7880773251809</v>
      </c>
      <c r="D15" s="259">
        <v>700.88631567020684</v>
      </c>
      <c r="E15" s="35">
        <v>10.132531999999999</v>
      </c>
      <c r="F15" s="37">
        <v>397.651005</v>
      </c>
      <c r="G15" s="259">
        <v>-387.51847299999997</v>
      </c>
      <c r="H15" s="260">
        <v>13.03938</v>
      </c>
      <c r="I15" s="260">
        <v>-0.6543573871951085</v>
      </c>
      <c r="J15" s="261">
        <v>325.75286528301183</v>
      </c>
      <c r="K15" s="33">
        <v>29611.176438933999</v>
      </c>
      <c r="L15" s="37">
        <v>22159.665536031898</v>
      </c>
      <c r="M15" s="259">
        <v>7451.5109029021005</v>
      </c>
      <c r="N15" s="35">
        <v>108.36945150700001</v>
      </c>
      <c r="O15" s="37">
        <v>4235.9613471749999</v>
      </c>
      <c r="P15" s="259">
        <v>-4127.5918956679998</v>
      </c>
      <c r="Q15" s="260">
        <v>140.80492499970001</v>
      </c>
      <c r="R15" s="260">
        <v>6.350814855199773</v>
      </c>
      <c r="S15" s="261">
        <v>3471.0747470890001</v>
      </c>
      <c r="T15" s="38"/>
      <c r="U15" s="38"/>
      <c r="V15" s="55"/>
      <c r="W15" s="55"/>
      <c r="X15" s="32"/>
    </row>
    <row r="16" spans="1:24" ht="15.95" customHeight="1" x14ac:dyDescent="0.25">
      <c r="A16" s="535" t="str">
        <f>'12'!A16</f>
        <v>září</v>
      </c>
      <c r="B16" s="40">
        <v>2783.7059373932498</v>
      </c>
      <c r="C16" s="46">
        <v>2100.7987647032523</v>
      </c>
      <c r="D16" s="162">
        <v>682.90717268999742</v>
      </c>
      <c r="E16" s="42">
        <v>42.093180999999994</v>
      </c>
      <c r="F16" s="46">
        <v>271.43229599999995</v>
      </c>
      <c r="G16" s="162">
        <v>-229.33911499999996</v>
      </c>
      <c r="H16" s="262">
        <v>12.642577000000001</v>
      </c>
      <c r="I16" s="262">
        <v>-5.5578846223613949</v>
      </c>
      <c r="J16" s="263">
        <v>460.65275006763619</v>
      </c>
      <c r="K16" s="40">
        <v>29698.721652788001</v>
      </c>
      <c r="L16" s="46">
        <v>22412.235412567003</v>
      </c>
      <c r="M16" s="162">
        <v>7286.4862402209983</v>
      </c>
      <c r="N16" s="42">
        <v>450.843549</v>
      </c>
      <c r="O16" s="46">
        <v>2901.7887598769994</v>
      </c>
      <c r="P16" s="162">
        <v>-2450.9452108769992</v>
      </c>
      <c r="Q16" s="262">
        <v>136.73280901760003</v>
      </c>
      <c r="R16" s="262">
        <v>-52.879897236570713</v>
      </c>
      <c r="S16" s="263">
        <v>4919.3939411250312</v>
      </c>
      <c r="T16" s="38"/>
      <c r="U16" s="38"/>
      <c r="V16" s="55"/>
      <c r="W16" s="55"/>
      <c r="X16" s="32"/>
    </row>
    <row r="17" spans="1:24" ht="15.95" customHeight="1" x14ac:dyDescent="0.25">
      <c r="A17" s="100" t="str">
        <f>'12'!A17</f>
        <v>říjen</v>
      </c>
      <c r="B17" s="24">
        <v>3554.923800851569</v>
      </c>
      <c r="C17" s="228">
        <v>2791.8996379020368</v>
      </c>
      <c r="D17" s="256">
        <v>763.02416294953218</v>
      </c>
      <c r="E17" s="26">
        <v>6.8701340000000002</v>
      </c>
      <c r="F17" s="228">
        <v>130.73356799999999</v>
      </c>
      <c r="G17" s="256">
        <v>-123.86343399999998</v>
      </c>
      <c r="H17" s="257">
        <v>11.995231</v>
      </c>
      <c r="I17" s="257">
        <v>6.1882365398283579</v>
      </c>
      <c r="J17" s="258">
        <v>657.34419648936068</v>
      </c>
      <c r="K17" s="24">
        <v>37883.531428083006</v>
      </c>
      <c r="L17" s="228">
        <v>29769.362651797997</v>
      </c>
      <c r="M17" s="256">
        <v>8114.1687762850088</v>
      </c>
      <c r="N17" s="26">
        <v>73.406027361999989</v>
      </c>
      <c r="O17" s="228">
        <v>1394.368285687</v>
      </c>
      <c r="P17" s="256">
        <v>-1320.962258325</v>
      </c>
      <c r="Q17" s="257">
        <v>129.55107245480002</v>
      </c>
      <c r="R17" s="257">
        <v>81.636966307516204</v>
      </c>
      <c r="S17" s="258">
        <v>7004.3945567223209</v>
      </c>
      <c r="T17" s="38"/>
      <c r="U17" s="38"/>
      <c r="V17" s="55"/>
      <c r="W17" s="55"/>
      <c r="X17" s="32"/>
    </row>
    <row r="18" spans="1:24" ht="15.95" customHeight="1" x14ac:dyDescent="0.25">
      <c r="A18" s="535" t="str">
        <f>'12'!A18</f>
        <v>listopad</v>
      </c>
      <c r="B18" s="33">
        <v>3380.5017288595254</v>
      </c>
      <c r="C18" s="37">
        <v>2786.8863302450295</v>
      </c>
      <c r="D18" s="259">
        <v>593.61539861449592</v>
      </c>
      <c r="E18" s="35">
        <v>345.38526899999999</v>
      </c>
      <c r="F18" s="37">
        <v>0.45164199999999999</v>
      </c>
      <c r="G18" s="259">
        <v>344.933627</v>
      </c>
      <c r="H18" s="260">
        <v>11.816737</v>
      </c>
      <c r="I18" s="260">
        <v>-3.3150554968869548</v>
      </c>
      <c r="J18" s="261">
        <v>947.05070711760902</v>
      </c>
      <c r="K18" s="33">
        <v>36020.708111761996</v>
      </c>
      <c r="L18" s="37">
        <v>29708.6008598921</v>
      </c>
      <c r="M18" s="259">
        <v>6312.1072518698966</v>
      </c>
      <c r="N18" s="35">
        <v>3687.6816315430001</v>
      </c>
      <c r="O18" s="37">
        <v>4.8240093259999997</v>
      </c>
      <c r="P18" s="259">
        <v>3682.857622217</v>
      </c>
      <c r="Q18" s="260">
        <v>128.1218612765</v>
      </c>
      <c r="R18" s="260">
        <v>-27.934899003174156</v>
      </c>
      <c r="S18" s="261">
        <v>10095.151836360219</v>
      </c>
      <c r="T18" s="38"/>
      <c r="U18" s="38"/>
      <c r="V18" s="55"/>
      <c r="W18" s="55"/>
      <c r="X18" s="32"/>
    </row>
    <row r="19" spans="1:24" ht="15.95" customHeight="1" x14ac:dyDescent="0.25">
      <c r="A19" s="21" t="str">
        <f>'12'!A19</f>
        <v>prosinec</v>
      </c>
      <c r="B19" s="40">
        <v>3275.371104527107</v>
      </c>
      <c r="C19" s="46">
        <v>2673.1553745065439</v>
      </c>
      <c r="D19" s="162">
        <v>602.21573002056311</v>
      </c>
      <c r="E19" s="42">
        <v>474.86680199999995</v>
      </c>
      <c r="F19" s="46">
        <v>13.509199000000001</v>
      </c>
      <c r="G19" s="162">
        <v>461.35760299999993</v>
      </c>
      <c r="H19" s="262">
        <v>12.691633000000003</v>
      </c>
      <c r="I19" s="262">
        <v>3.6599904865045101</v>
      </c>
      <c r="J19" s="263">
        <v>1079.9249565070675</v>
      </c>
      <c r="K19" s="40">
        <v>35006.440091841003</v>
      </c>
      <c r="L19" s="46">
        <v>28498.070103435199</v>
      </c>
      <c r="M19" s="162">
        <v>6508.3699884058042</v>
      </c>
      <c r="N19" s="42">
        <v>5068.5369831849994</v>
      </c>
      <c r="O19" s="46">
        <v>144.253342</v>
      </c>
      <c r="P19" s="162">
        <v>4924.2836411849994</v>
      </c>
      <c r="Q19" s="262">
        <v>136.68450199769998</v>
      </c>
      <c r="R19" s="262">
        <v>-57.560112168621274</v>
      </c>
      <c r="S19" s="263">
        <v>11511.778019419884</v>
      </c>
      <c r="T19" s="229"/>
      <c r="U19" s="38"/>
      <c r="V19" s="55"/>
      <c r="W19" s="55"/>
      <c r="X19" s="32"/>
    </row>
    <row r="20" spans="1:24" ht="15.95" customHeight="1" x14ac:dyDescent="0.25">
      <c r="A20" s="100" t="str">
        <f>'12'!A20</f>
        <v>I. čtvrtletí</v>
      </c>
      <c r="B20" s="33">
        <f>SUM(B8:B10)</f>
        <v>9331.5841828315934</v>
      </c>
      <c r="C20" s="49">
        <f>SUM(C8:C10)</f>
        <v>7438.2958570844658</v>
      </c>
      <c r="D20" s="265">
        <f t="shared" ref="D20:J20" si="0">SUM(D8:D10)</f>
        <v>1893.2883257471262</v>
      </c>
      <c r="E20" s="53">
        <f t="shared" si="0"/>
        <v>1454.1882269999999</v>
      </c>
      <c r="F20" s="49">
        <f t="shared" si="0"/>
        <v>55.467488000000003</v>
      </c>
      <c r="G20" s="265">
        <f t="shared" si="0"/>
        <v>1398.7207389999999</v>
      </c>
      <c r="H20" s="1246">
        <f t="shared" si="0"/>
        <v>34.581454999999998</v>
      </c>
      <c r="I20" s="1246">
        <f t="shared" si="0"/>
        <v>-45.941388733015046</v>
      </c>
      <c r="J20" s="1268">
        <f t="shared" si="0"/>
        <v>3280.6491310141118</v>
      </c>
      <c r="K20" s="33">
        <f>SUM(K8:K10)</f>
        <v>99466.374695909006</v>
      </c>
      <c r="L20" s="49">
        <f t="shared" ref="L20:S20" si="1">SUM(L8:L10)</f>
        <v>79331.575522970103</v>
      </c>
      <c r="M20" s="265">
        <f t="shared" si="1"/>
        <v>20134.799172938903</v>
      </c>
      <c r="N20" s="53">
        <f t="shared" si="1"/>
        <v>15559.586223649001</v>
      </c>
      <c r="O20" s="49">
        <f t="shared" si="1"/>
        <v>592.88275285199995</v>
      </c>
      <c r="P20" s="265">
        <f t="shared" si="1"/>
        <v>14966.703470797002</v>
      </c>
      <c r="Q20" s="1246">
        <f t="shared" si="1"/>
        <v>373.39028168530001</v>
      </c>
      <c r="R20" s="1246">
        <f t="shared" si="1"/>
        <v>-457.27087997486257</v>
      </c>
      <c r="S20" s="1268">
        <f t="shared" si="1"/>
        <v>35017.622045446347</v>
      </c>
      <c r="V20" s="55"/>
      <c r="W20" s="55"/>
    </row>
    <row r="21" spans="1:24" ht="15.95" customHeight="1" x14ac:dyDescent="0.25">
      <c r="A21" s="535" t="str">
        <f>'12'!A21</f>
        <v>II. čtvrtletí</v>
      </c>
      <c r="B21" s="33">
        <f>SUM(B11:B13)</f>
        <v>7439.1221635777893</v>
      </c>
      <c r="C21" s="49">
        <f>SUM(C11:C13)</f>
        <v>4640.3476309423222</v>
      </c>
      <c r="D21" s="265">
        <f t="shared" ref="D21:J21" si="2">SUM(D11:D13)</f>
        <v>2798.7745326354679</v>
      </c>
      <c r="E21" s="53">
        <f t="shared" si="2"/>
        <v>38.980269</v>
      </c>
      <c r="F21" s="49">
        <f t="shared" si="2"/>
        <v>1410.5251209999999</v>
      </c>
      <c r="G21" s="265">
        <f t="shared" si="2"/>
        <v>-1371.544852</v>
      </c>
      <c r="H21" s="1246">
        <f t="shared" si="2"/>
        <v>36.782191999999995</v>
      </c>
      <c r="I21" s="1246">
        <f t="shared" si="2"/>
        <v>-35.141960381071897</v>
      </c>
      <c r="J21" s="1268">
        <f t="shared" si="2"/>
        <v>1428.8699122543956</v>
      </c>
      <c r="K21" s="33">
        <f>SUM(K11:K13)</f>
        <v>79396.271139666002</v>
      </c>
      <c r="L21" s="49">
        <f t="shared" ref="L21:S21" si="3">SUM(L11:L13)</f>
        <v>49524.819980923799</v>
      </c>
      <c r="M21" s="265">
        <f t="shared" si="3"/>
        <v>29871.451158742202</v>
      </c>
      <c r="N21" s="53">
        <f t="shared" si="3"/>
        <v>417.07180499999998</v>
      </c>
      <c r="O21" s="49">
        <f t="shared" si="3"/>
        <v>15071.427069507999</v>
      </c>
      <c r="P21" s="265">
        <f t="shared" si="3"/>
        <v>-14654.355264508</v>
      </c>
      <c r="Q21" s="1246">
        <f t="shared" si="3"/>
        <v>396.75510058840007</v>
      </c>
      <c r="R21" s="1246">
        <f t="shared" si="3"/>
        <v>-342.9005072396053</v>
      </c>
      <c r="S21" s="1268">
        <f t="shared" si="3"/>
        <v>15270.950487582999</v>
      </c>
      <c r="V21" s="55"/>
      <c r="W21" s="55"/>
    </row>
    <row r="22" spans="1:24" ht="15.95" customHeight="1" x14ac:dyDescent="0.25">
      <c r="A22" s="535" t="str">
        <f>'12'!A22</f>
        <v>III. čtvrtletí</v>
      </c>
      <c r="B22" s="33">
        <f>SUM(B14:B16)</f>
        <v>8027.6889223041153</v>
      </c>
      <c r="C22" s="49">
        <f>SUM(C14:C16)</f>
        <v>5789.5324780038336</v>
      </c>
      <c r="D22" s="265">
        <f t="shared" ref="D22:J22" si="4">SUM(D14:D16)</f>
        <v>2238.1564443002817</v>
      </c>
      <c r="E22" s="53">
        <f t="shared" si="4"/>
        <v>63.075968999999994</v>
      </c>
      <c r="F22" s="49">
        <f t="shared" si="4"/>
        <v>1197.871488</v>
      </c>
      <c r="G22" s="265">
        <f t="shared" si="4"/>
        <v>-1134.795519</v>
      </c>
      <c r="H22" s="1246">
        <f t="shared" si="4"/>
        <v>38.376989999999999</v>
      </c>
      <c r="I22" s="1246">
        <f t="shared" si="4"/>
        <v>-8.0940652639071935</v>
      </c>
      <c r="J22" s="1268">
        <f t="shared" si="4"/>
        <v>1133.6438500363749</v>
      </c>
      <c r="K22" s="33">
        <f>SUM(K14:K16)</f>
        <v>85600.13271149699</v>
      </c>
      <c r="L22" s="49">
        <f t="shared" ref="L22:S22" si="5">SUM(L14:L16)</f>
        <v>61759.117257273996</v>
      </c>
      <c r="M22" s="265">
        <f t="shared" si="5"/>
        <v>23841.015454223001</v>
      </c>
      <c r="N22" s="53">
        <f t="shared" si="5"/>
        <v>675.27975113000002</v>
      </c>
      <c r="O22" s="49">
        <f t="shared" si="5"/>
        <v>12780.501367014</v>
      </c>
      <c r="P22" s="265">
        <f t="shared" si="5"/>
        <v>-12105.221615883998</v>
      </c>
      <c r="Q22" s="1246">
        <f t="shared" si="5"/>
        <v>415.04372500450006</v>
      </c>
      <c r="R22" s="1246">
        <f t="shared" si="5"/>
        <v>-54.512781895473594</v>
      </c>
      <c r="S22" s="1268">
        <f t="shared" si="5"/>
        <v>12096.324781448031</v>
      </c>
      <c r="V22" s="55"/>
      <c r="W22" s="55"/>
    </row>
    <row r="23" spans="1:24" ht="15.95" customHeight="1" x14ac:dyDescent="0.25">
      <c r="A23" s="21" t="str">
        <f>'12'!A23</f>
        <v>IV. čtvrtletí</v>
      </c>
      <c r="B23" s="40">
        <f>SUM(B17:B19)</f>
        <v>10210.796634238201</v>
      </c>
      <c r="C23" s="50">
        <f>SUM(C17:C19)</f>
        <v>8251.9413426536103</v>
      </c>
      <c r="D23" s="161">
        <f t="shared" ref="D23:J23" si="6">SUM(D17:D19)</f>
        <v>1958.8552915845912</v>
      </c>
      <c r="E23" s="62">
        <f t="shared" si="6"/>
        <v>827.12220499999989</v>
      </c>
      <c r="F23" s="50">
        <f t="shared" si="6"/>
        <v>144.69440899999998</v>
      </c>
      <c r="G23" s="161">
        <f t="shared" si="6"/>
        <v>682.42779599999994</v>
      </c>
      <c r="H23" s="268">
        <f t="shared" si="6"/>
        <v>36.503601000000003</v>
      </c>
      <c r="I23" s="268">
        <f t="shared" si="6"/>
        <v>6.5331715294459132</v>
      </c>
      <c r="J23" s="1269">
        <f t="shared" si="6"/>
        <v>2684.3198601140375</v>
      </c>
      <c r="K23" s="40">
        <f>SUM(K17:K19)</f>
        <v>108910.67963168601</v>
      </c>
      <c r="L23" s="50">
        <f t="shared" ref="L23:S23" si="7">SUM(L17:L19)</f>
        <v>87976.0336151253</v>
      </c>
      <c r="M23" s="161">
        <f t="shared" si="7"/>
        <v>20934.64601656071</v>
      </c>
      <c r="N23" s="62">
        <f t="shared" si="7"/>
        <v>8829.6246420899988</v>
      </c>
      <c r="O23" s="50">
        <f t="shared" si="7"/>
        <v>1543.4456370129999</v>
      </c>
      <c r="P23" s="161">
        <f t="shared" si="7"/>
        <v>7286.1790050769996</v>
      </c>
      <c r="Q23" s="268">
        <f t="shared" si="7"/>
        <v>394.35743572900003</v>
      </c>
      <c r="R23" s="268">
        <f t="shared" si="7"/>
        <v>-3.858044864279222</v>
      </c>
      <c r="S23" s="1269">
        <f t="shared" si="7"/>
        <v>28611.324412502421</v>
      </c>
      <c r="T23" s="71"/>
      <c r="V23" s="55"/>
      <c r="W23" s="55"/>
    </row>
    <row r="24" spans="1:24" ht="15.95" customHeight="1" x14ac:dyDescent="0.25">
      <c r="A24" s="541" t="str">
        <f>'12'!A24</f>
        <v>I. pololetí</v>
      </c>
      <c r="B24" s="24">
        <f>SUM(B8:B13)</f>
        <v>16770.706346409384</v>
      </c>
      <c r="C24" s="31">
        <f>SUM(C8:C13)</f>
        <v>12078.643488026786</v>
      </c>
      <c r="D24" s="66">
        <f t="shared" ref="D24:J24" si="8">SUM(D8:D13)</f>
        <v>4692.0628583825937</v>
      </c>
      <c r="E24" s="51">
        <f t="shared" si="8"/>
        <v>1493.168496</v>
      </c>
      <c r="F24" s="31">
        <f t="shared" si="8"/>
        <v>1465.9926089999999</v>
      </c>
      <c r="G24" s="66">
        <f t="shared" si="8"/>
        <v>27.175886999999875</v>
      </c>
      <c r="H24" s="264">
        <f t="shared" si="8"/>
        <v>71.363646999999986</v>
      </c>
      <c r="I24" s="264">
        <f t="shared" si="8"/>
        <v>-81.083349114086943</v>
      </c>
      <c r="J24" s="1270">
        <f t="shared" si="8"/>
        <v>4709.5190432685076</v>
      </c>
      <c r="K24" s="24">
        <f>SUM(K8:K13)</f>
        <v>178862.64583557501</v>
      </c>
      <c r="L24" s="31">
        <f t="shared" ref="L24:S24" si="9">SUM(L8:L13)</f>
        <v>128856.3955038939</v>
      </c>
      <c r="M24" s="66">
        <f t="shared" si="9"/>
        <v>50006.250331681105</v>
      </c>
      <c r="N24" s="51">
        <f t="shared" si="9"/>
        <v>15976.658028649001</v>
      </c>
      <c r="O24" s="31">
        <f t="shared" si="9"/>
        <v>15664.309822359999</v>
      </c>
      <c r="P24" s="66">
        <f t="shared" si="9"/>
        <v>312.34820628900161</v>
      </c>
      <c r="Q24" s="264">
        <f t="shared" si="9"/>
        <v>770.14538227370008</v>
      </c>
      <c r="R24" s="264">
        <f t="shared" si="9"/>
        <v>-800.17138721446793</v>
      </c>
      <c r="S24" s="1270">
        <f t="shared" si="9"/>
        <v>50288.57253302935</v>
      </c>
      <c r="V24" s="55"/>
      <c r="W24" s="55"/>
    </row>
    <row r="25" spans="1:24" ht="15.95" customHeight="1" x14ac:dyDescent="0.25">
      <c r="A25" s="21" t="str">
        <f>'12'!A25</f>
        <v>II. pololetí</v>
      </c>
      <c r="B25" s="33">
        <f>SUM(B14:B19)</f>
        <v>18238.485556542317</v>
      </c>
      <c r="C25" s="49">
        <f>SUM(C14:C19)</f>
        <v>14041.473820657444</v>
      </c>
      <c r="D25" s="265">
        <f t="shared" ref="D25:J25" si="10">SUM(D14:D19)</f>
        <v>4197.0117358848729</v>
      </c>
      <c r="E25" s="53">
        <f t="shared" si="10"/>
        <v>890.19817399999988</v>
      </c>
      <c r="F25" s="49">
        <f t="shared" si="10"/>
        <v>1342.5658969999999</v>
      </c>
      <c r="G25" s="265">
        <f t="shared" si="10"/>
        <v>-452.36772300000018</v>
      </c>
      <c r="H25" s="1246">
        <f t="shared" si="10"/>
        <v>74.88059100000001</v>
      </c>
      <c r="I25" s="1246">
        <f t="shared" si="10"/>
        <v>-1.5608937344612803</v>
      </c>
      <c r="J25" s="1268">
        <f t="shared" si="10"/>
        <v>3817.9637101504122</v>
      </c>
      <c r="K25" s="33">
        <f>SUM(K14:K19)</f>
        <v>194510.812343183</v>
      </c>
      <c r="L25" s="49">
        <f t="shared" ref="L25:S25" si="11">SUM(L14:L19)</f>
        <v>149735.1508723993</v>
      </c>
      <c r="M25" s="265">
        <f t="shared" si="11"/>
        <v>44775.661470783714</v>
      </c>
      <c r="N25" s="53">
        <f t="shared" si="11"/>
        <v>9504.9043932200002</v>
      </c>
      <c r="O25" s="49">
        <f t="shared" si="11"/>
        <v>14323.947004026999</v>
      </c>
      <c r="P25" s="265">
        <f t="shared" si="11"/>
        <v>-4819.0426108069996</v>
      </c>
      <c r="Q25" s="1246">
        <f t="shared" si="11"/>
        <v>809.40116073349998</v>
      </c>
      <c r="R25" s="1246">
        <f t="shared" si="11"/>
        <v>-58.370826759752816</v>
      </c>
      <c r="S25" s="1268">
        <f t="shared" si="11"/>
        <v>40707.649193950456</v>
      </c>
      <c r="V25" s="55"/>
      <c r="W25" s="55"/>
    </row>
    <row r="26" spans="1:24" ht="15.95" customHeight="1" x14ac:dyDescent="0.25">
      <c r="A26" s="442" t="str">
        <f>'12'!A26</f>
        <v>rok</v>
      </c>
      <c r="B26" s="1271">
        <f>SUM(B8:B19)</f>
        <v>35009.191902951701</v>
      </c>
      <c r="C26" s="1272">
        <f>SUM(C8:C19)</f>
        <v>26120.117308684228</v>
      </c>
      <c r="D26" s="1273">
        <f t="shared" ref="D26:J26" si="12">SUM(D8:D19)</f>
        <v>8889.0745942674657</v>
      </c>
      <c r="E26" s="1274">
        <f t="shared" si="12"/>
        <v>2383.3666699999999</v>
      </c>
      <c r="F26" s="1272">
        <f t="shared" si="12"/>
        <v>2808.5585060000003</v>
      </c>
      <c r="G26" s="1273">
        <f t="shared" si="12"/>
        <v>-425.19183600000031</v>
      </c>
      <c r="H26" s="1275">
        <f t="shared" si="12"/>
        <v>146.24423799999997</v>
      </c>
      <c r="I26" s="1275">
        <f t="shared" si="12"/>
        <v>-82.644242848548231</v>
      </c>
      <c r="J26" s="1276">
        <f t="shared" si="12"/>
        <v>8527.4827534189189</v>
      </c>
      <c r="K26" s="1277">
        <f>SUM(K8:K19)</f>
        <v>373373.45817875804</v>
      </c>
      <c r="L26" s="1278">
        <f t="shared" ref="L26:S26" si="13">SUM(L8:L19)</f>
        <v>278591.54637629323</v>
      </c>
      <c r="M26" s="1279">
        <f t="shared" si="13"/>
        <v>94781.911802464805</v>
      </c>
      <c r="N26" s="1280">
        <f t="shared" si="13"/>
        <v>25481.562421869003</v>
      </c>
      <c r="O26" s="1278">
        <f t="shared" si="13"/>
        <v>29988.256826387002</v>
      </c>
      <c r="P26" s="1279">
        <f t="shared" si="13"/>
        <v>-4506.6944045179998</v>
      </c>
      <c r="Q26" s="1281">
        <f t="shared" si="13"/>
        <v>1579.5465430071999</v>
      </c>
      <c r="R26" s="1281">
        <f t="shared" si="13"/>
        <v>-858.54221397422066</v>
      </c>
      <c r="S26" s="1282">
        <f t="shared" si="13"/>
        <v>90996.221726979813</v>
      </c>
      <c r="T26" s="1060"/>
      <c r="V26" s="55"/>
      <c r="W26" s="55"/>
    </row>
    <row r="27" spans="1:24" ht="12" customHeight="1" x14ac:dyDescent="0.25">
      <c r="A27" s="1061"/>
      <c r="J27" s="1061"/>
      <c r="S27" s="1061"/>
      <c r="V27" s="55"/>
      <c r="W27" s="55"/>
    </row>
    <row r="28" spans="1:24" ht="12" customHeight="1" x14ac:dyDescent="0.25">
      <c r="E28" s="55"/>
      <c r="F28" s="55"/>
      <c r="G28" s="55"/>
      <c r="L28" s="55"/>
      <c r="M28" s="55"/>
      <c r="N28" s="55"/>
    </row>
    <row r="29" spans="1:24" ht="12" customHeight="1" x14ac:dyDescent="0.25">
      <c r="E29" s="55"/>
      <c r="F29" s="55"/>
      <c r="G29" s="55"/>
      <c r="J29" s="55"/>
      <c r="L29" s="55"/>
      <c r="M29" s="55"/>
      <c r="N29" s="55"/>
    </row>
    <row r="30" spans="1:24" ht="12" customHeight="1" x14ac:dyDescent="0.25">
      <c r="E30" s="55"/>
      <c r="F30" s="55"/>
      <c r="G30" s="5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24" ht="12" customHeight="1" x14ac:dyDescent="0.25">
      <c r="E31" s="55"/>
      <c r="F31" s="55"/>
      <c r="G31" s="5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24" ht="12" customHeight="1" x14ac:dyDescent="0.25"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8:19" ht="12" customHeight="1" x14ac:dyDescent="0.25"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8:19" ht="12" customHeight="1" x14ac:dyDescent="0.25"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8:19" ht="12" customHeight="1" x14ac:dyDescent="0.25"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8:19" ht="12" customHeight="1" x14ac:dyDescent="0.25"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8:19" x14ac:dyDescent="0.25"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8:19" x14ac:dyDescent="0.25"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8:19" x14ac:dyDescent="0.25"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1" spans="8:19" x14ac:dyDescent="0.25"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</row>
    <row r="42" spans="8:19" x14ac:dyDescent="0.25"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</row>
    <row r="43" spans="8:19" x14ac:dyDescent="0.25"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</row>
    <row r="44" spans="8:19" x14ac:dyDescent="0.25"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0"/>
    </row>
    <row r="45" spans="8:19" x14ac:dyDescent="0.25"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0"/>
    </row>
    <row r="46" spans="8:19" x14ac:dyDescent="0.25"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</row>
    <row r="47" spans="8:19" x14ac:dyDescent="0.25"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</row>
    <row r="48" spans="8:19" x14ac:dyDescent="0.25"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</row>
    <row r="49" spans="8:19" x14ac:dyDescent="0.25"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</row>
    <row r="50" spans="8:19" x14ac:dyDescent="0.25"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</row>
  </sheetData>
  <mergeCells count="15">
    <mergeCell ref="K6:M6"/>
    <mergeCell ref="N6:P6"/>
    <mergeCell ref="Q6:Q7"/>
    <mergeCell ref="R6:R7"/>
    <mergeCell ref="S6:S7"/>
    <mergeCell ref="B4:S4"/>
    <mergeCell ref="B5:J5"/>
    <mergeCell ref="K5:S5"/>
    <mergeCell ref="R2:T2"/>
    <mergeCell ref="A2:Q2"/>
    <mergeCell ref="B6:D6"/>
    <mergeCell ref="E6:G6"/>
    <mergeCell ref="H6:H7"/>
    <mergeCell ref="I6:I7"/>
    <mergeCell ref="J6:J7"/>
  </mergeCells>
  <pageMargins left="0.23622047244094491" right="0.23622047244094491" top="0.55118110236220474" bottom="0.55118110236220474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view="pageBreakPreview" zoomScaleNormal="100" zoomScaleSheetLayoutView="100" workbookViewId="0">
      <selection activeCell="B18" sqref="B18"/>
    </sheetView>
  </sheetViews>
  <sheetFormatPr defaultRowHeight="12.75" x14ac:dyDescent="0.25"/>
  <cols>
    <col min="1" max="1" width="9.42578125" style="14" customWidth="1"/>
    <col min="2" max="4" width="7.28515625" style="14" customWidth="1"/>
    <col min="5" max="19" width="7.42578125" style="14" customWidth="1"/>
    <col min="20" max="20" width="1.7109375" style="14" customWidth="1"/>
    <col min="21" max="21" width="9.28515625" style="14" bestFit="1" customWidth="1"/>
    <col min="22" max="22" width="11.42578125" style="14" bestFit="1" customWidth="1"/>
    <col min="23" max="261" width="9.140625" style="14"/>
    <col min="262" max="274" width="10.7109375" style="14" customWidth="1"/>
    <col min="275" max="517" width="9.140625" style="14"/>
    <col min="518" max="530" width="10.7109375" style="14" customWidth="1"/>
    <col min="531" max="773" width="9.140625" style="14"/>
    <col min="774" max="786" width="10.7109375" style="14" customWidth="1"/>
    <col min="787" max="1029" width="9.140625" style="14"/>
    <col min="1030" max="1042" width="10.7109375" style="14" customWidth="1"/>
    <col min="1043" max="1285" width="9.140625" style="14"/>
    <col min="1286" max="1298" width="10.7109375" style="14" customWidth="1"/>
    <col min="1299" max="1541" width="9.140625" style="14"/>
    <col min="1542" max="1554" width="10.7109375" style="14" customWidth="1"/>
    <col min="1555" max="1797" width="9.140625" style="14"/>
    <col min="1798" max="1810" width="10.7109375" style="14" customWidth="1"/>
    <col min="1811" max="2053" width="9.140625" style="14"/>
    <col min="2054" max="2066" width="10.7109375" style="14" customWidth="1"/>
    <col min="2067" max="2309" width="9.140625" style="14"/>
    <col min="2310" max="2322" width="10.7109375" style="14" customWidth="1"/>
    <col min="2323" max="2565" width="9.140625" style="14"/>
    <col min="2566" max="2578" width="10.7109375" style="14" customWidth="1"/>
    <col min="2579" max="2821" width="9.140625" style="14"/>
    <col min="2822" max="2834" width="10.7109375" style="14" customWidth="1"/>
    <col min="2835" max="3077" width="9.140625" style="14"/>
    <col min="3078" max="3090" width="10.7109375" style="14" customWidth="1"/>
    <col min="3091" max="3333" width="9.140625" style="14"/>
    <col min="3334" max="3346" width="10.7109375" style="14" customWidth="1"/>
    <col min="3347" max="3589" width="9.140625" style="14"/>
    <col min="3590" max="3602" width="10.7109375" style="14" customWidth="1"/>
    <col min="3603" max="3845" width="9.140625" style="14"/>
    <col min="3846" max="3858" width="10.7109375" style="14" customWidth="1"/>
    <col min="3859" max="4101" width="9.140625" style="14"/>
    <col min="4102" max="4114" width="10.7109375" style="14" customWidth="1"/>
    <col min="4115" max="4357" width="9.140625" style="14"/>
    <col min="4358" max="4370" width="10.7109375" style="14" customWidth="1"/>
    <col min="4371" max="4613" width="9.140625" style="14"/>
    <col min="4614" max="4626" width="10.7109375" style="14" customWidth="1"/>
    <col min="4627" max="4869" width="9.140625" style="14"/>
    <col min="4870" max="4882" width="10.7109375" style="14" customWidth="1"/>
    <col min="4883" max="5125" width="9.140625" style="14"/>
    <col min="5126" max="5138" width="10.7109375" style="14" customWidth="1"/>
    <col min="5139" max="5381" width="9.140625" style="14"/>
    <col min="5382" max="5394" width="10.7109375" style="14" customWidth="1"/>
    <col min="5395" max="5637" width="9.140625" style="14"/>
    <col min="5638" max="5650" width="10.7109375" style="14" customWidth="1"/>
    <col min="5651" max="5893" width="9.140625" style="14"/>
    <col min="5894" max="5906" width="10.7109375" style="14" customWidth="1"/>
    <col min="5907" max="6149" width="9.140625" style="14"/>
    <col min="6150" max="6162" width="10.7109375" style="14" customWidth="1"/>
    <col min="6163" max="6405" width="9.140625" style="14"/>
    <col min="6406" max="6418" width="10.7109375" style="14" customWidth="1"/>
    <col min="6419" max="6661" width="9.140625" style="14"/>
    <col min="6662" max="6674" width="10.7109375" style="14" customWidth="1"/>
    <col min="6675" max="6917" width="9.140625" style="14"/>
    <col min="6918" max="6930" width="10.7109375" style="14" customWidth="1"/>
    <col min="6931" max="7173" width="9.140625" style="14"/>
    <col min="7174" max="7186" width="10.7109375" style="14" customWidth="1"/>
    <col min="7187" max="7429" width="9.140625" style="14"/>
    <col min="7430" max="7442" width="10.7109375" style="14" customWidth="1"/>
    <col min="7443" max="7685" width="9.140625" style="14"/>
    <col min="7686" max="7698" width="10.7109375" style="14" customWidth="1"/>
    <col min="7699" max="7941" width="9.140625" style="14"/>
    <col min="7942" max="7954" width="10.7109375" style="14" customWidth="1"/>
    <col min="7955" max="8197" width="9.140625" style="14"/>
    <col min="8198" max="8210" width="10.7109375" style="14" customWidth="1"/>
    <col min="8211" max="8453" width="9.140625" style="14"/>
    <col min="8454" max="8466" width="10.7109375" style="14" customWidth="1"/>
    <col min="8467" max="8709" width="9.140625" style="14"/>
    <col min="8710" max="8722" width="10.7109375" style="14" customWidth="1"/>
    <col min="8723" max="8965" width="9.140625" style="14"/>
    <col min="8966" max="8978" width="10.7109375" style="14" customWidth="1"/>
    <col min="8979" max="9221" width="9.140625" style="14"/>
    <col min="9222" max="9234" width="10.7109375" style="14" customWidth="1"/>
    <col min="9235" max="9477" width="9.140625" style="14"/>
    <col min="9478" max="9490" width="10.7109375" style="14" customWidth="1"/>
    <col min="9491" max="9733" width="9.140625" style="14"/>
    <col min="9734" max="9746" width="10.7109375" style="14" customWidth="1"/>
    <col min="9747" max="9989" width="9.140625" style="14"/>
    <col min="9990" max="10002" width="10.7109375" style="14" customWidth="1"/>
    <col min="10003" max="10245" width="9.140625" style="14"/>
    <col min="10246" max="10258" width="10.7109375" style="14" customWidth="1"/>
    <col min="10259" max="10501" width="9.140625" style="14"/>
    <col min="10502" max="10514" width="10.7109375" style="14" customWidth="1"/>
    <col min="10515" max="10757" width="9.140625" style="14"/>
    <col min="10758" max="10770" width="10.7109375" style="14" customWidth="1"/>
    <col min="10771" max="11013" width="9.140625" style="14"/>
    <col min="11014" max="11026" width="10.7109375" style="14" customWidth="1"/>
    <col min="11027" max="11269" width="9.140625" style="14"/>
    <col min="11270" max="11282" width="10.7109375" style="14" customWidth="1"/>
    <col min="11283" max="11525" width="9.140625" style="14"/>
    <col min="11526" max="11538" width="10.7109375" style="14" customWidth="1"/>
    <col min="11539" max="11781" width="9.140625" style="14"/>
    <col min="11782" max="11794" width="10.7109375" style="14" customWidth="1"/>
    <col min="11795" max="12037" width="9.140625" style="14"/>
    <col min="12038" max="12050" width="10.7109375" style="14" customWidth="1"/>
    <col min="12051" max="12293" width="9.140625" style="14"/>
    <col min="12294" max="12306" width="10.7109375" style="14" customWidth="1"/>
    <col min="12307" max="12549" width="9.140625" style="14"/>
    <col min="12550" max="12562" width="10.7109375" style="14" customWidth="1"/>
    <col min="12563" max="12805" width="9.140625" style="14"/>
    <col min="12806" max="12818" width="10.7109375" style="14" customWidth="1"/>
    <col min="12819" max="13061" width="9.140625" style="14"/>
    <col min="13062" max="13074" width="10.7109375" style="14" customWidth="1"/>
    <col min="13075" max="13317" width="9.140625" style="14"/>
    <col min="13318" max="13330" width="10.7109375" style="14" customWidth="1"/>
    <col min="13331" max="13573" width="9.140625" style="14"/>
    <col min="13574" max="13586" width="10.7109375" style="14" customWidth="1"/>
    <col min="13587" max="13829" width="9.140625" style="14"/>
    <col min="13830" max="13842" width="10.7109375" style="14" customWidth="1"/>
    <col min="13843" max="14085" width="9.140625" style="14"/>
    <col min="14086" max="14098" width="10.7109375" style="14" customWidth="1"/>
    <col min="14099" max="14341" width="9.140625" style="14"/>
    <col min="14342" max="14354" width="10.7109375" style="14" customWidth="1"/>
    <col min="14355" max="14597" width="9.140625" style="14"/>
    <col min="14598" max="14610" width="10.7109375" style="14" customWidth="1"/>
    <col min="14611" max="14853" width="9.140625" style="14"/>
    <col min="14854" max="14866" width="10.7109375" style="14" customWidth="1"/>
    <col min="14867" max="15109" width="9.140625" style="14"/>
    <col min="15110" max="15122" width="10.7109375" style="14" customWidth="1"/>
    <col min="15123" max="15365" width="9.140625" style="14"/>
    <col min="15366" max="15378" width="10.7109375" style="14" customWidth="1"/>
    <col min="15379" max="15621" width="9.140625" style="14"/>
    <col min="15622" max="15634" width="10.7109375" style="14" customWidth="1"/>
    <col min="15635" max="15877" width="9.140625" style="14"/>
    <col min="15878" max="15890" width="10.7109375" style="14" customWidth="1"/>
    <col min="15891" max="16133" width="9.140625" style="14"/>
    <col min="16134" max="16146" width="10.7109375" style="14" customWidth="1"/>
    <col min="16147" max="16384" width="9.140625" style="14"/>
  </cols>
  <sheetData>
    <row r="1" spans="1:25" x14ac:dyDescent="0.25">
      <c r="T1" s="15"/>
    </row>
    <row r="2" spans="1:25" ht="20.100000000000001" customHeight="1" thickBot="1" x14ac:dyDescent="0.3">
      <c r="A2" s="1953" t="s">
        <v>546</v>
      </c>
      <c r="B2" s="1953"/>
      <c r="C2" s="1953"/>
      <c r="D2" s="1953"/>
      <c r="E2" s="1953"/>
      <c r="F2" s="1953"/>
      <c r="G2" s="1953"/>
      <c r="H2" s="1953"/>
      <c r="I2" s="1953"/>
      <c r="J2" s="1953"/>
      <c r="K2" s="1953"/>
      <c r="L2" s="1953"/>
      <c r="M2" s="1953"/>
      <c r="N2" s="1953"/>
      <c r="O2" s="1953"/>
      <c r="P2" s="1953"/>
      <c r="Q2" s="1953"/>
      <c r="R2" s="1952" t="s">
        <v>142</v>
      </c>
      <c r="S2" s="1952"/>
      <c r="T2" s="1952"/>
    </row>
    <row r="3" spans="1:25" ht="9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</row>
    <row r="4" spans="1:25" ht="42" customHeight="1" x14ac:dyDescent="0.25">
      <c r="A4" s="1055"/>
      <c r="B4" s="1944" t="s">
        <v>547</v>
      </c>
      <c r="C4" s="1945"/>
      <c r="D4" s="1945"/>
      <c r="E4" s="1945"/>
      <c r="F4" s="1945"/>
      <c r="G4" s="1945"/>
      <c r="H4" s="1945"/>
      <c r="I4" s="1945"/>
      <c r="J4" s="1945"/>
      <c r="K4" s="1945"/>
      <c r="L4" s="1945"/>
      <c r="M4" s="1945"/>
      <c r="N4" s="1945"/>
      <c r="O4" s="1945"/>
      <c r="P4" s="1945"/>
      <c r="Q4" s="1945"/>
      <c r="R4" s="1945"/>
      <c r="S4" s="1945"/>
    </row>
    <row r="5" spans="1:25" ht="37.5" customHeight="1" x14ac:dyDescent="0.25">
      <c r="A5" s="1055"/>
      <c r="B5" s="1946" t="s">
        <v>551</v>
      </c>
      <c r="C5" s="1947"/>
      <c r="D5" s="1947"/>
      <c r="E5" s="1947"/>
      <c r="F5" s="1947"/>
      <c r="G5" s="1947"/>
      <c r="H5" s="1947"/>
      <c r="I5" s="1947"/>
      <c r="J5" s="1948"/>
      <c r="K5" s="1949" t="s">
        <v>62</v>
      </c>
      <c r="L5" s="1950"/>
      <c r="M5" s="1950"/>
      <c r="N5" s="1950"/>
      <c r="O5" s="1950"/>
      <c r="P5" s="1950"/>
      <c r="Q5" s="1950"/>
      <c r="R5" s="1950"/>
      <c r="S5" s="1951"/>
    </row>
    <row r="6" spans="1:25" ht="52.5" customHeight="1" x14ac:dyDescent="0.25">
      <c r="A6" s="1051"/>
      <c r="B6" s="1940" t="s">
        <v>183</v>
      </c>
      <c r="C6" s="1941"/>
      <c r="D6" s="1941"/>
      <c r="E6" s="1941" t="s">
        <v>184</v>
      </c>
      <c r="F6" s="1941"/>
      <c r="G6" s="1941"/>
      <c r="H6" s="1942" t="s">
        <v>621</v>
      </c>
      <c r="I6" s="1942" t="s">
        <v>480</v>
      </c>
      <c r="J6" s="1943" t="s">
        <v>76</v>
      </c>
      <c r="K6" s="1940" t="s">
        <v>183</v>
      </c>
      <c r="L6" s="1941"/>
      <c r="M6" s="1941"/>
      <c r="N6" s="1941" t="s">
        <v>184</v>
      </c>
      <c r="O6" s="1941"/>
      <c r="P6" s="1941"/>
      <c r="Q6" s="1942" t="s">
        <v>621</v>
      </c>
      <c r="R6" s="1942" t="s">
        <v>480</v>
      </c>
      <c r="S6" s="1943" t="s">
        <v>76</v>
      </c>
    </row>
    <row r="7" spans="1:25" ht="28.5" customHeight="1" x14ac:dyDescent="0.25">
      <c r="A7" s="1053" t="str">
        <f>'12'!A7</f>
        <v>období</v>
      </c>
      <c r="B7" s="1058" t="s">
        <v>172</v>
      </c>
      <c r="C7" s="1057" t="s">
        <v>173</v>
      </c>
      <c r="D7" s="540" t="s">
        <v>264</v>
      </c>
      <c r="E7" s="1056" t="s">
        <v>176</v>
      </c>
      <c r="F7" s="1057" t="s">
        <v>177</v>
      </c>
      <c r="G7" s="540" t="s">
        <v>267</v>
      </c>
      <c r="H7" s="1942"/>
      <c r="I7" s="1942"/>
      <c r="J7" s="1943"/>
      <c r="K7" s="1244" t="s">
        <v>172</v>
      </c>
      <c r="L7" s="1243" t="s">
        <v>173</v>
      </c>
      <c r="M7" s="540" t="s">
        <v>264</v>
      </c>
      <c r="N7" s="1242" t="s">
        <v>176</v>
      </c>
      <c r="O7" s="1243" t="s">
        <v>177</v>
      </c>
      <c r="P7" s="540" t="s">
        <v>267</v>
      </c>
      <c r="Q7" s="1942"/>
      <c r="R7" s="1942"/>
      <c r="S7" s="1943"/>
      <c r="T7" s="71"/>
    </row>
    <row r="8" spans="1:25" ht="15.95" customHeight="1" x14ac:dyDescent="0.25">
      <c r="A8" s="23">
        <v>2008</v>
      </c>
      <c r="B8" s="33">
        <v>36371.156999999999</v>
      </c>
      <c r="C8" s="49">
        <v>27701.705000000002</v>
      </c>
      <c r="D8" s="259">
        <v>8669.4519999999975</v>
      </c>
      <c r="E8" s="35">
        <v>1829.5</v>
      </c>
      <c r="F8" s="37">
        <v>1952.8</v>
      </c>
      <c r="G8" s="259">
        <v>-123.29999999999995</v>
      </c>
      <c r="H8" s="260">
        <v>124.1</v>
      </c>
      <c r="I8" s="260">
        <v>14.948000000000683</v>
      </c>
      <c r="J8" s="261">
        <v>8685.1999999999989</v>
      </c>
      <c r="K8" s="33">
        <v>383913.21875221073</v>
      </c>
      <c r="L8" s="49">
        <v>292393.86075221072</v>
      </c>
      <c r="M8" s="259">
        <v>91519.358000000007</v>
      </c>
      <c r="N8" s="35">
        <v>19304.8</v>
      </c>
      <c r="O8" s="37">
        <v>20618.599999999999</v>
      </c>
      <c r="P8" s="259">
        <v>-1313.7999999999993</v>
      </c>
      <c r="Q8" s="260">
        <v>1310.3938250428816</v>
      </c>
      <c r="R8" s="260">
        <v>157.14817495713942</v>
      </c>
      <c r="S8" s="261">
        <v>91673.10000000002</v>
      </c>
      <c r="T8" s="212"/>
      <c r="V8" s="55"/>
      <c r="W8" s="55"/>
      <c r="Y8" s="55"/>
    </row>
    <row r="9" spans="1:25" ht="15.95" customHeight="1" x14ac:dyDescent="0.25">
      <c r="A9" s="48">
        <v>2009</v>
      </c>
      <c r="B9" s="40">
        <v>34450.006000000001</v>
      </c>
      <c r="C9" s="46">
        <v>25808.474999999999</v>
      </c>
      <c r="D9" s="162">
        <v>8641.5310000000027</v>
      </c>
      <c r="E9" s="42">
        <v>2224.6999999999998</v>
      </c>
      <c r="F9" s="46">
        <v>2805.8</v>
      </c>
      <c r="G9" s="162">
        <v>-581.10000000000036</v>
      </c>
      <c r="H9" s="262">
        <v>113.2</v>
      </c>
      <c r="I9" s="262">
        <v>-12.330999999999584</v>
      </c>
      <c r="J9" s="263">
        <v>8161.3000000000029</v>
      </c>
      <c r="K9" s="40">
        <v>364605.79300000006</v>
      </c>
      <c r="L9" s="46">
        <v>273142.47400000005</v>
      </c>
      <c r="M9" s="162">
        <v>91463.319000000018</v>
      </c>
      <c r="N9" s="42">
        <v>23467.9</v>
      </c>
      <c r="O9" s="46">
        <v>29777.200000000001</v>
      </c>
      <c r="P9" s="162">
        <v>-6309.2999999999993</v>
      </c>
      <c r="Q9" s="262">
        <v>1198.1863063063063</v>
      </c>
      <c r="R9" s="262">
        <v>-136.0053063062951</v>
      </c>
      <c r="S9" s="263">
        <v>86216.200000000026</v>
      </c>
      <c r="T9" s="229"/>
      <c r="V9" s="55"/>
      <c r="W9" s="55"/>
      <c r="Y9" s="55"/>
    </row>
    <row r="10" spans="1:25" ht="15.95" customHeight="1" x14ac:dyDescent="0.25">
      <c r="A10" s="47">
        <v>2010</v>
      </c>
      <c r="B10" s="33">
        <v>40413.375</v>
      </c>
      <c r="C10" s="37">
        <v>32062.621999999999</v>
      </c>
      <c r="D10" s="259">
        <v>8350.7530000000006</v>
      </c>
      <c r="E10" s="35">
        <v>2255.3069999999998</v>
      </c>
      <c r="F10" s="37">
        <v>1529.1000000000001</v>
      </c>
      <c r="G10" s="259">
        <v>726.20699999999965</v>
      </c>
      <c r="H10" s="260">
        <v>155.82</v>
      </c>
      <c r="I10" s="260">
        <v>-253.58000000000044</v>
      </c>
      <c r="J10" s="261">
        <v>8979.2000000000007</v>
      </c>
      <c r="K10" s="33">
        <v>427874.47</v>
      </c>
      <c r="L10" s="37">
        <v>339448.98178699997</v>
      </c>
      <c r="M10" s="259">
        <v>88425.488213000004</v>
      </c>
      <c r="N10" s="35">
        <v>23934.762000000002</v>
      </c>
      <c r="O10" s="37">
        <v>16227.404</v>
      </c>
      <c r="P10" s="259">
        <v>7707.358000000002</v>
      </c>
      <c r="Q10" s="260">
        <v>1683.0530000000001</v>
      </c>
      <c r="R10" s="260">
        <v>-2677.4992130000028</v>
      </c>
      <c r="S10" s="261">
        <v>95138.400000000009</v>
      </c>
      <c r="T10" s="218"/>
      <c r="V10" s="55"/>
      <c r="W10" s="55"/>
      <c r="Y10" s="55"/>
    </row>
    <row r="11" spans="1:25" ht="15.95" customHeight="1" x14ac:dyDescent="0.25">
      <c r="A11" s="39">
        <v>2011</v>
      </c>
      <c r="B11" s="40">
        <v>38996.630600000004</v>
      </c>
      <c r="C11" s="46">
        <v>29842.631118980171</v>
      </c>
      <c r="D11" s="162">
        <v>9153.9994810198332</v>
      </c>
      <c r="E11" s="42">
        <v>877.50692586541788</v>
      </c>
      <c r="F11" s="46">
        <v>1818.8269760898611</v>
      </c>
      <c r="G11" s="162">
        <v>-941.32005022444321</v>
      </c>
      <c r="H11" s="262">
        <v>145.66999999999999</v>
      </c>
      <c r="I11" s="262">
        <v>-272.54943079538964</v>
      </c>
      <c r="J11" s="263">
        <v>8085.8</v>
      </c>
      <c r="K11" s="40">
        <v>413065.47659999999</v>
      </c>
      <c r="L11" s="46">
        <v>316079.32799999998</v>
      </c>
      <c r="M11" s="162">
        <v>96986.148600000015</v>
      </c>
      <c r="N11" s="42">
        <v>9304.3665313869988</v>
      </c>
      <c r="O11" s="46">
        <v>19302.673764098003</v>
      </c>
      <c r="P11" s="162">
        <v>-9998.307232711004</v>
      </c>
      <c r="Q11" s="262">
        <v>1567.568</v>
      </c>
      <c r="R11" s="262">
        <v>-2909.8093672889954</v>
      </c>
      <c r="S11" s="263">
        <v>85645.60000000002</v>
      </c>
      <c r="T11" s="229"/>
      <c r="V11" s="55"/>
      <c r="W11" s="55"/>
      <c r="Y11" s="55"/>
    </row>
    <row r="12" spans="1:25" ht="15.95" customHeight="1" x14ac:dyDescent="0.25">
      <c r="A12" s="47">
        <v>2012</v>
      </c>
      <c r="B12" s="33">
        <v>39738.238299999997</v>
      </c>
      <c r="C12" s="37">
        <v>32274.464199999995</v>
      </c>
      <c r="D12" s="259">
        <v>7463.7741000000024</v>
      </c>
      <c r="E12" s="35">
        <v>2247.0893000000001</v>
      </c>
      <c r="F12" s="37">
        <v>1543.2272</v>
      </c>
      <c r="G12" s="259">
        <v>703.86210000000005</v>
      </c>
      <c r="H12" s="260">
        <v>167.21199999999999</v>
      </c>
      <c r="I12" s="260">
        <v>-176.62319494967545</v>
      </c>
      <c r="J12" s="261">
        <v>8158.2250050503271</v>
      </c>
      <c r="K12" s="33">
        <v>420718.73438900005</v>
      </c>
      <c r="L12" s="37">
        <v>341874.79828599998</v>
      </c>
      <c r="M12" s="259">
        <v>78843.936103000073</v>
      </c>
      <c r="N12" s="35">
        <v>23834.142576999999</v>
      </c>
      <c r="O12" s="37">
        <v>16352.901785999999</v>
      </c>
      <c r="P12" s="259">
        <v>7481.2407910000002</v>
      </c>
      <c r="Q12" s="260">
        <v>1817.136</v>
      </c>
      <c r="R12" s="260">
        <v>-1816.5305424216058</v>
      </c>
      <c r="S12" s="261">
        <v>86325.782351578469</v>
      </c>
      <c r="T12" s="38"/>
      <c r="V12" s="55"/>
      <c r="W12" s="55"/>
      <c r="Y12" s="55"/>
    </row>
    <row r="13" spans="1:25" ht="15.95" customHeight="1" x14ac:dyDescent="0.25">
      <c r="A13" s="39">
        <v>2013</v>
      </c>
      <c r="B13" s="40">
        <v>43548.725329086417</v>
      </c>
      <c r="C13" s="46">
        <v>35077.457964368274</v>
      </c>
      <c r="D13" s="162">
        <v>8471.2673647181437</v>
      </c>
      <c r="E13" s="42">
        <v>2231.3488715094973</v>
      </c>
      <c r="F13" s="46">
        <v>2477.4173922577916</v>
      </c>
      <c r="G13" s="162">
        <v>-246.0685207482943</v>
      </c>
      <c r="H13" s="262">
        <v>163.43700000000001</v>
      </c>
      <c r="I13" s="262">
        <v>-111.53962130063989</v>
      </c>
      <c r="J13" s="263">
        <v>8277.0962226692081</v>
      </c>
      <c r="K13" s="40">
        <v>462167.02460352005</v>
      </c>
      <c r="L13" s="46">
        <v>372093.25391775998</v>
      </c>
      <c r="M13" s="162">
        <v>90073.770685760072</v>
      </c>
      <c r="N13" s="42">
        <v>23677.778069999993</v>
      </c>
      <c r="O13" s="46">
        <v>26513.362417999993</v>
      </c>
      <c r="P13" s="162">
        <v>-2835.5843480000003</v>
      </c>
      <c r="Q13" s="262">
        <v>1773.85</v>
      </c>
      <c r="R13" s="262">
        <v>-1043.4388007692323</v>
      </c>
      <c r="S13" s="263">
        <v>87968.597536990841</v>
      </c>
      <c r="T13" s="229"/>
      <c r="V13" s="55"/>
      <c r="W13" s="55"/>
      <c r="Y13" s="55"/>
    </row>
    <row r="14" spans="1:25" ht="15.95" customHeight="1" x14ac:dyDescent="0.25">
      <c r="A14" s="47">
        <v>2014</v>
      </c>
      <c r="B14" s="24">
        <v>36540.743128613038</v>
      </c>
      <c r="C14" s="228">
        <v>29291.406111090015</v>
      </c>
      <c r="D14" s="256">
        <v>7249.337017523023</v>
      </c>
      <c r="E14" s="26">
        <v>2146.4485759999998</v>
      </c>
      <c r="F14" s="228">
        <v>2130.9156170000001</v>
      </c>
      <c r="G14" s="256">
        <v>15.532958999999664</v>
      </c>
      <c r="H14" s="257">
        <v>168.00440900000001</v>
      </c>
      <c r="I14" s="257">
        <v>-152.45046350711414</v>
      </c>
      <c r="J14" s="258">
        <v>7280.4239220159088</v>
      </c>
      <c r="K14" s="24">
        <v>388422.298039418</v>
      </c>
      <c r="L14" s="228">
        <v>311501.41890755744</v>
      </c>
      <c r="M14" s="256">
        <v>76920.879131860565</v>
      </c>
      <c r="N14" s="26">
        <v>22916.763144999994</v>
      </c>
      <c r="O14" s="228">
        <v>22677.179189999999</v>
      </c>
      <c r="P14" s="256">
        <v>239.5839549999946</v>
      </c>
      <c r="Q14" s="257">
        <v>1814.2606044805998</v>
      </c>
      <c r="R14" s="257">
        <v>-1565.6041029589833</v>
      </c>
      <c r="S14" s="258">
        <v>77409.119588382178</v>
      </c>
      <c r="T14" s="38"/>
      <c r="V14" s="55"/>
      <c r="W14" s="55"/>
      <c r="Y14" s="55"/>
    </row>
    <row r="15" spans="1:25" ht="15.95" customHeight="1" x14ac:dyDescent="0.25">
      <c r="A15" s="39">
        <v>2015</v>
      </c>
      <c r="B15" s="40">
        <v>35681.669776242663</v>
      </c>
      <c r="C15" s="46">
        <v>28207.871117914867</v>
      </c>
      <c r="D15" s="162">
        <v>7473.7986583277998</v>
      </c>
      <c r="E15" s="42">
        <v>2803.3251729999997</v>
      </c>
      <c r="F15" s="46">
        <v>2656.378365</v>
      </c>
      <c r="G15" s="162">
        <v>146.9468080000002</v>
      </c>
      <c r="H15" s="262">
        <v>158.42110200000002</v>
      </c>
      <c r="I15" s="262">
        <v>-171.601935382862</v>
      </c>
      <c r="J15" s="263">
        <v>7607.5646329449382</v>
      </c>
      <c r="K15" s="40">
        <v>380348.45179984096</v>
      </c>
      <c r="L15" s="46">
        <v>300692.85706401971</v>
      </c>
      <c r="M15" s="162">
        <v>79655.594735821272</v>
      </c>
      <c r="N15" s="42">
        <v>29877.399077000002</v>
      </c>
      <c r="O15" s="46">
        <v>28409.946003000001</v>
      </c>
      <c r="P15" s="162">
        <v>1467.4530739999996</v>
      </c>
      <c r="Q15" s="262">
        <v>1722.2116495963</v>
      </c>
      <c r="R15" s="262">
        <v>-1777.3580356404127</v>
      </c>
      <c r="S15" s="263">
        <v>81067.901423777163</v>
      </c>
      <c r="T15" s="229"/>
      <c r="V15" s="55"/>
      <c r="W15" s="55"/>
      <c r="Y15" s="55"/>
    </row>
    <row r="16" spans="1:25" ht="15.95" customHeight="1" x14ac:dyDescent="0.25">
      <c r="A16" s="269">
        <v>2016</v>
      </c>
      <c r="B16" s="24">
        <v>33974.656483077597</v>
      </c>
      <c r="C16" s="228">
        <v>25851.579346631457</v>
      </c>
      <c r="D16" s="256">
        <v>8123.0771364461389</v>
      </c>
      <c r="E16" s="26">
        <v>2783.0275460000003</v>
      </c>
      <c r="F16" s="228">
        <v>2639.4406550000003</v>
      </c>
      <c r="G16" s="256">
        <v>143.58689099999981</v>
      </c>
      <c r="H16" s="257">
        <v>135.920783</v>
      </c>
      <c r="I16" s="257">
        <v>-147.4490044851363</v>
      </c>
      <c r="J16" s="258">
        <v>8255.1358059610029</v>
      </c>
      <c r="K16" s="24">
        <v>362845.226156599</v>
      </c>
      <c r="L16" s="228">
        <v>276069.58493614907</v>
      </c>
      <c r="M16" s="256">
        <v>86775.641220449994</v>
      </c>
      <c r="N16" s="26">
        <v>29778.373287749997</v>
      </c>
      <c r="O16" s="228">
        <v>28289.563147000001</v>
      </c>
      <c r="P16" s="256">
        <v>1488.8101407499971</v>
      </c>
      <c r="Q16" s="257">
        <v>1472.636014833</v>
      </c>
      <c r="R16" s="257">
        <v>-1493.9224045932206</v>
      </c>
      <c r="S16" s="258">
        <v>88243.164971439764</v>
      </c>
      <c r="T16" s="38"/>
      <c r="V16" s="55"/>
      <c r="W16" s="55"/>
      <c r="Y16" s="55"/>
    </row>
    <row r="17" spans="1:25" ht="15.95" customHeight="1" x14ac:dyDescent="0.25">
      <c r="A17" s="48">
        <v>2017</v>
      </c>
      <c r="B17" s="40">
        <v>35009.191902951701</v>
      </c>
      <c r="C17" s="46">
        <v>26120.117308684228</v>
      </c>
      <c r="D17" s="162">
        <v>8889.0745942674657</v>
      </c>
      <c r="E17" s="42">
        <v>2383.3666699999999</v>
      </c>
      <c r="F17" s="46">
        <v>2808.5585060000003</v>
      </c>
      <c r="G17" s="162">
        <v>-425.19183600000031</v>
      </c>
      <c r="H17" s="262">
        <v>146.24423799999997</v>
      </c>
      <c r="I17" s="262">
        <v>-82.644242848546412</v>
      </c>
      <c r="J17" s="263">
        <v>8527.4827534189189</v>
      </c>
      <c r="K17" s="40">
        <v>373373.45817875804</v>
      </c>
      <c r="L17" s="46">
        <v>278591.54637629323</v>
      </c>
      <c r="M17" s="162">
        <v>94781.911802464805</v>
      </c>
      <c r="N17" s="42">
        <v>25481.562421869003</v>
      </c>
      <c r="O17" s="46">
        <v>29988.256826387002</v>
      </c>
      <c r="P17" s="162">
        <v>-4506.6944045179998</v>
      </c>
      <c r="Q17" s="262">
        <v>1579.5465430071999</v>
      </c>
      <c r="R17" s="262">
        <v>-858.54221397424408</v>
      </c>
      <c r="S17" s="263">
        <v>90996.221726979813</v>
      </c>
      <c r="T17" s="229"/>
      <c r="V17" s="55"/>
      <c r="W17" s="55"/>
      <c r="Y17" s="55"/>
    </row>
    <row r="18" spans="1:25" ht="12" customHeight="1" x14ac:dyDescent="0.25">
      <c r="A18" s="1061"/>
      <c r="E18" s="55"/>
      <c r="F18" s="55"/>
      <c r="G18" s="55"/>
      <c r="J18" s="1061"/>
      <c r="L18" s="55"/>
      <c r="M18" s="55"/>
      <c r="N18" s="55"/>
      <c r="S18" s="1061"/>
    </row>
    <row r="19" spans="1:25" ht="12" customHeight="1" x14ac:dyDescent="0.25">
      <c r="B19" s="1954" t="str">
        <f>B6</f>
        <v>Tok plynu do/z
 plynárenské soustavy ČR</v>
      </c>
      <c r="C19" s="1954"/>
      <c r="D19" s="1954"/>
      <c r="E19" s="1954"/>
      <c r="F19" s="1954"/>
      <c r="G19" s="1954"/>
      <c r="H19" s="1954"/>
      <c r="I19" s="1954"/>
      <c r="J19" s="55"/>
      <c r="K19" s="1955" t="str">
        <f>E6</f>
        <v>Tok plynu ze/do zásobníků plynu, 
které náleží do plynárenské soustavy ČR</v>
      </c>
      <c r="L19" s="1955"/>
      <c r="M19" s="1955"/>
      <c r="N19" s="1955"/>
      <c r="O19" s="1955"/>
      <c r="P19" s="1955"/>
      <c r="Q19" s="1955"/>
      <c r="R19" s="1955"/>
      <c r="S19" s="1955"/>
    </row>
    <row r="20" spans="1:25" ht="9.9499999999999993" customHeight="1" x14ac:dyDescent="0.25">
      <c r="A20" s="496"/>
      <c r="B20" s="983"/>
      <c r="C20" s="983" t="str">
        <f t="shared" ref="C20:C30" si="0">D7</f>
        <v>saldo 
do/z ČR</v>
      </c>
      <c r="D20" s="983" t="str">
        <f>B7</f>
        <v>do ČR</v>
      </c>
      <c r="E20" s="983" t="str">
        <f>C7</f>
        <v>z ČR</v>
      </c>
      <c r="G20" s="496"/>
      <c r="H20" s="496"/>
      <c r="I20" s="496"/>
      <c r="J20" s="85"/>
      <c r="K20" s="85"/>
      <c r="L20" s="85"/>
      <c r="M20" s="611"/>
      <c r="N20" s="611" t="str">
        <f t="shared" ref="N20:N30" si="1">G7</f>
        <v>saldo 
ze/do ZP</v>
      </c>
      <c r="O20" s="611" t="str">
        <f>E7</f>
        <v>ze ZP</v>
      </c>
      <c r="P20" s="611" t="str">
        <f>F7</f>
        <v>do ZP</v>
      </c>
    </row>
    <row r="21" spans="1:25" ht="9.9499999999999993" customHeight="1" x14ac:dyDescent="0.25">
      <c r="B21" s="983">
        <v>2008</v>
      </c>
      <c r="C21" s="862">
        <f t="shared" si="0"/>
        <v>8669.4519999999975</v>
      </c>
      <c r="D21" s="862">
        <f t="shared" ref="D21:D30" si="2">B8</f>
        <v>36371.156999999999</v>
      </c>
      <c r="E21" s="437">
        <f t="shared" ref="E21:E30" si="3">C8*-1</f>
        <v>-27701.705000000002</v>
      </c>
      <c r="G21" s="55"/>
      <c r="H21" s="85"/>
      <c r="I21" s="85"/>
      <c r="J21" s="85"/>
      <c r="K21" s="85"/>
      <c r="L21" s="85"/>
      <c r="M21" s="981">
        <f>A8</f>
        <v>2008</v>
      </c>
      <c r="N21" s="611">
        <f t="shared" si="1"/>
        <v>-123.29999999999995</v>
      </c>
      <c r="O21" s="611">
        <f t="shared" ref="O21:O30" si="4">E8</f>
        <v>1829.5</v>
      </c>
      <c r="P21" s="611">
        <f t="shared" ref="P21:P30" si="5">F8*-1</f>
        <v>-1952.8</v>
      </c>
    </row>
    <row r="22" spans="1:25" ht="9.9499999999999993" customHeight="1" x14ac:dyDescent="0.25">
      <c r="B22" s="983">
        <v>2009</v>
      </c>
      <c r="C22" s="862">
        <f t="shared" si="0"/>
        <v>8641.5310000000027</v>
      </c>
      <c r="D22" s="862">
        <f t="shared" si="2"/>
        <v>34450.006000000001</v>
      </c>
      <c r="E22" s="437">
        <f t="shared" si="3"/>
        <v>-25808.474999999999</v>
      </c>
      <c r="H22" s="85"/>
      <c r="I22" s="85"/>
      <c r="J22" s="85"/>
      <c r="K22" s="85"/>
      <c r="L22" s="85"/>
      <c r="M22" s="981">
        <f t="shared" ref="M22:M30" si="6">A9</f>
        <v>2009</v>
      </c>
      <c r="N22" s="611">
        <f t="shared" si="1"/>
        <v>-581.10000000000036</v>
      </c>
      <c r="O22" s="611">
        <f t="shared" si="4"/>
        <v>2224.6999999999998</v>
      </c>
      <c r="P22" s="611">
        <f t="shared" si="5"/>
        <v>-2805.8</v>
      </c>
    </row>
    <row r="23" spans="1:25" ht="9.9499999999999993" customHeight="1" x14ac:dyDescent="0.25">
      <c r="B23" s="983">
        <v>2010</v>
      </c>
      <c r="C23" s="862">
        <f t="shared" si="0"/>
        <v>8350.7530000000006</v>
      </c>
      <c r="D23" s="862">
        <f t="shared" si="2"/>
        <v>40413.375</v>
      </c>
      <c r="E23" s="437">
        <f t="shared" si="3"/>
        <v>-32062.621999999999</v>
      </c>
      <c r="H23" s="85"/>
      <c r="I23" s="85"/>
      <c r="J23" s="85"/>
      <c r="K23" s="85"/>
      <c r="L23" s="85"/>
      <c r="M23" s="981">
        <f t="shared" si="6"/>
        <v>2010</v>
      </c>
      <c r="N23" s="611">
        <f t="shared" si="1"/>
        <v>726.20699999999965</v>
      </c>
      <c r="O23" s="611">
        <f t="shared" si="4"/>
        <v>2255.3069999999998</v>
      </c>
      <c r="P23" s="611">
        <f t="shared" si="5"/>
        <v>-1529.1000000000001</v>
      </c>
    </row>
    <row r="24" spans="1:25" ht="9.9499999999999993" customHeight="1" x14ac:dyDescent="0.25">
      <c r="B24" s="983">
        <v>2011</v>
      </c>
      <c r="C24" s="862">
        <f t="shared" si="0"/>
        <v>9153.9994810198332</v>
      </c>
      <c r="D24" s="862">
        <f t="shared" si="2"/>
        <v>38996.630600000004</v>
      </c>
      <c r="E24" s="437">
        <f t="shared" si="3"/>
        <v>-29842.631118980171</v>
      </c>
      <c r="H24" s="85"/>
      <c r="I24" s="85"/>
      <c r="J24" s="85"/>
      <c r="K24" s="85"/>
      <c r="L24" s="85"/>
      <c r="M24" s="981">
        <f t="shared" si="6"/>
        <v>2011</v>
      </c>
      <c r="N24" s="611">
        <f t="shared" si="1"/>
        <v>-941.32005022444321</v>
      </c>
      <c r="O24" s="611">
        <f t="shared" si="4"/>
        <v>877.50692586541788</v>
      </c>
      <c r="P24" s="611">
        <f t="shared" si="5"/>
        <v>-1818.8269760898611</v>
      </c>
    </row>
    <row r="25" spans="1:25" ht="9.9499999999999993" customHeight="1" x14ac:dyDescent="0.25">
      <c r="B25" s="983">
        <v>2012</v>
      </c>
      <c r="C25" s="862">
        <f t="shared" si="0"/>
        <v>7463.7741000000024</v>
      </c>
      <c r="D25" s="862">
        <f t="shared" si="2"/>
        <v>39738.238299999997</v>
      </c>
      <c r="E25" s="437">
        <f t="shared" si="3"/>
        <v>-32274.464199999995</v>
      </c>
      <c r="H25" s="85"/>
      <c r="I25" s="85"/>
      <c r="J25" s="85"/>
      <c r="K25" s="85"/>
      <c r="L25" s="85"/>
      <c r="M25" s="981">
        <f t="shared" si="6"/>
        <v>2012</v>
      </c>
      <c r="N25" s="611">
        <f t="shared" si="1"/>
        <v>703.86210000000005</v>
      </c>
      <c r="O25" s="611">
        <f t="shared" si="4"/>
        <v>2247.0893000000001</v>
      </c>
      <c r="P25" s="611">
        <f t="shared" si="5"/>
        <v>-1543.2272</v>
      </c>
    </row>
    <row r="26" spans="1:25" ht="9.9499999999999993" customHeight="1" x14ac:dyDescent="0.25">
      <c r="B26" s="983">
        <v>2013</v>
      </c>
      <c r="C26" s="862">
        <f t="shared" si="0"/>
        <v>8471.2673647181437</v>
      </c>
      <c r="D26" s="862">
        <f t="shared" si="2"/>
        <v>43548.725329086417</v>
      </c>
      <c r="E26" s="437">
        <f t="shared" si="3"/>
        <v>-35077.457964368274</v>
      </c>
      <c r="H26" s="85"/>
      <c r="I26" s="85"/>
      <c r="J26" s="85"/>
      <c r="K26" s="85"/>
      <c r="L26" s="85"/>
      <c r="M26" s="981">
        <f t="shared" si="6"/>
        <v>2013</v>
      </c>
      <c r="N26" s="611">
        <f t="shared" si="1"/>
        <v>-246.0685207482943</v>
      </c>
      <c r="O26" s="611">
        <f t="shared" si="4"/>
        <v>2231.3488715094973</v>
      </c>
      <c r="P26" s="611">
        <f t="shared" si="5"/>
        <v>-2477.4173922577916</v>
      </c>
    </row>
    <row r="27" spans="1:25" ht="9.9499999999999993" customHeight="1" x14ac:dyDescent="0.25">
      <c r="B27" s="983">
        <v>2014</v>
      </c>
      <c r="C27" s="862">
        <f t="shared" si="0"/>
        <v>7249.337017523023</v>
      </c>
      <c r="D27" s="862">
        <f t="shared" si="2"/>
        <v>36540.743128613038</v>
      </c>
      <c r="E27" s="437">
        <f t="shared" si="3"/>
        <v>-29291.406111090015</v>
      </c>
      <c r="H27" s="85"/>
      <c r="I27" s="85"/>
      <c r="J27" s="85"/>
      <c r="K27" s="85"/>
      <c r="L27" s="85"/>
      <c r="M27" s="981">
        <f t="shared" si="6"/>
        <v>2014</v>
      </c>
      <c r="N27" s="611">
        <f t="shared" si="1"/>
        <v>15.532958999999664</v>
      </c>
      <c r="O27" s="611">
        <f t="shared" si="4"/>
        <v>2146.4485759999998</v>
      </c>
      <c r="P27" s="611">
        <f t="shared" si="5"/>
        <v>-2130.9156170000001</v>
      </c>
    </row>
    <row r="28" spans="1:25" ht="9.9499999999999993" customHeight="1" x14ac:dyDescent="0.25">
      <c r="B28" s="983">
        <v>2015</v>
      </c>
      <c r="C28" s="862">
        <f t="shared" si="0"/>
        <v>7473.7986583277998</v>
      </c>
      <c r="D28" s="862">
        <f t="shared" si="2"/>
        <v>35681.669776242663</v>
      </c>
      <c r="E28" s="437">
        <f t="shared" si="3"/>
        <v>-28207.871117914867</v>
      </c>
      <c r="H28" s="85"/>
      <c r="I28" s="85"/>
      <c r="J28" s="85"/>
      <c r="K28" s="85"/>
      <c r="L28" s="85"/>
      <c r="M28" s="981">
        <f t="shared" si="6"/>
        <v>2015</v>
      </c>
      <c r="N28" s="611">
        <f t="shared" si="1"/>
        <v>146.9468080000002</v>
      </c>
      <c r="O28" s="611">
        <f t="shared" si="4"/>
        <v>2803.3251729999997</v>
      </c>
      <c r="P28" s="611">
        <f t="shared" si="5"/>
        <v>-2656.378365</v>
      </c>
    </row>
    <row r="29" spans="1:25" ht="9.9499999999999993" customHeight="1" x14ac:dyDescent="0.25">
      <c r="B29" s="983">
        <v>2016</v>
      </c>
      <c r="C29" s="862">
        <f t="shared" si="0"/>
        <v>8123.0771364461389</v>
      </c>
      <c r="D29" s="862">
        <f t="shared" si="2"/>
        <v>33974.656483077597</v>
      </c>
      <c r="E29" s="437">
        <f t="shared" si="3"/>
        <v>-25851.579346631457</v>
      </c>
      <c r="H29" s="85"/>
      <c r="I29" s="85"/>
      <c r="J29" s="85"/>
      <c r="K29" s="85"/>
      <c r="L29" s="85"/>
      <c r="M29" s="981">
        <f t="shared" si="6"/>
        <v>2016</v>
      </c>
      <c r="N29" s="611">
        <f t="shared" si="1"/>
        <v>143.58689099999981</v>
      </c>
      <c r="O29" s="611">
        <f t="shared" si="4"/>
        <v>2783.0275460000003</v>
      </c>
      <c r="P29" s="611">
        <f t="shared" si="5"/>
        <v>-2639.4406550000003</v>
      </c>
    </row>
    <row r="30" spans="1:25" ht="9.9499999999999993" customHeight="1" x14ac:dyDescent="0.25">
      <c r="B30" s="983">
        <v>2017</v>
      </c>
      <c r="C30" s="862">
        <f t="shared" si="0"/>
        <v>8889.0745942674657</v>
      </c>
      <c r="D30" s="862">
        <f t="shared" si="2"/>
        <v>35009.191902951701</v>
      </c>
      <c r="E30" s="437">
        <f t="shared" si="3"/>
        <v>-26120.117308684228</v>
      </c>
      <c r="M30" s="981">
        <f t="shared" si="6"/>
        <v>2017</v>
      </c>
      <c r="N30" s="611">
        <f t="shared" si="1"/>
        <v>-425.19183600000031</v>
      </c>
      <c r="O30" s="611">
        <f t="shared" si="4"/>
        <v>2383.3666699999999</v>
      </c>
      <c r="P30" s="611">
        <f t="shared" si="5"/>
        <v>-2808.5585060000003</v>
      </c>
    </row>
    <row r="31" spans="1:25" ht="9.9499999999999993" customHeight="1" x14ac:dyDescent="0.25">
      <c r="H31" s="270"/>
      <c r="I31" s="270"/>
      <c r="J31" s="270"/>
      <c r="K31" s="270"/>
      <c r="L31" s="270"/>
      <c r="M31" s="85"/>
      <c r="N31" s="270"/>
      <c r="O31" s="270"/>
      <c r="P31" s="270"/>
      <c r="Q31" s="270"/>
      <c r="R31" s="270"/>
      <c r="S31" s="270"/>
    </row>
    <row r="32" spans="1:25" x14ac:dyDescent="0.25"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</row>
    <row r="33" spans="8:19" x14ac:dyDescent="0.25"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</row>
    <row r="34" spans="8:19" x14ac:dyDescent="0.25"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</row>
    <row r="35" spans="8:19" x14ac:dyDescent="0.25"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</row>
    <row r="36" spans="8:19" x14ac:dyDescent="0.25"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</row>
    <row r="37" spans="8:19" x14ac:dyDescent="0.25"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</row>
    <row r="38" spans="8:19" x14ac:dyDescent="0.25"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</row>
    <row r="39" spans="8:19" x14ac:dyDescent="0.25"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</row>
    <row r="40" spans="8:19" x14ac:dyDescent="0.25"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</row>
  </sheetData>
  <mergeCells count="17">
    <mergeCell ref="A2:Q2"/>
    <mergeCell ref="R2:T2"/>
    <mergeCell ref="B4:S4"/>
    <mergeCell ref="B5:J5"/>
    <mergeCell ref="K5:S5"/>
    <mergeCell ref="Q6:Q7"/>
    <mergeCell ref="R6:R7"/>
    <mergeCell ref="S6:S7"/>
    <mergeCell ref="B19:I19"/>
    <mergeCell ref="K19:S19"/>
    <mergeCell ref="B6:D6"/>
    <mergeCell ref="E6:G6"/>
    <mergeCell ref="H6:H7"/>
    <mergeCell ref="I6:I7"/>
    <mergeCell ref="J6:J7"/>
    <mergeCell ref="K6:M6"/>
    <mergeCell ref="N6:P6"/>
  </mergeCells>
  <pageMargins left="0.23622047244094491" right="0.23622047244094491" top="0.55118110236220474" bottom="0.55118110236220474" header="0.31496062992125984" footer="0.31496062992125984"/>
  <pageSetup paperSize="9" orientation="landscape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53</vt:i4>
      </vt:variant>
      <vt:variant>
        <vt:lpstr>Pojmenované oblasti</vt:lpstr>
      </vt:variant>
      <vt:variant>
        <vt:i4>57</vt:i4>
      </vt:variant>
    </vt:vector>
  </HeadingPairs>
  <TitlesOfParts>
    <vt:vector size="110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'33'!Oblast_tisku</vt:lpstr>
      <vt:lpstr>'34'!Oblast_tisku</vt:lpstr>
      <vt:lpstr>'35'!Oblast_tisku</vt:lpstr>
      <vt:lpstr>'36'!Oblast_tisku</vt:lpstr>
      <vt:lpstr>'37'!Oblast_tisku</vt:lpstr>
      <vt:lpstr>'38'!Oblast_tisku</vt:lpstr>
      <vt:lpstr>'39'!Oblast_tisku</vt:lpstr>
      <vt:lpstr>'4'!Oblast_tisku</vt:lpstr>
      <vt:lpstr>'40'!Oblast_tisku</vt:lpstr>
      <vt:lpstr>'41'!Oblast_tisku</vt:lpstr>
      <vt:lpstr>'42'!Oblast_tisku</vt:lpstr>
      <vt:lpstr>'43'!Oblast_tisku</vt:lpstr>
      <vt:lpstr>'44'!Oblast_tisku</vt:lpstr>
      <vt:lpstr>'45'!Oblast_tisku</vt:lpstr>
      <vt:lpstr>'46'!Oblast_tisku</vt:lpstr>
      <vt:lpstr>'47'!Oblast_tisku</vt:lpstr>
      <vt:lpstr>'48'!Oblast_tisku</vt:lpstr>
      <vt:lpstr>'49'!Oblast_tisku</vt:lpstr>
      <vt:lpstr>'5'!Oblast_tisku</vt:lpstr>
      <vt:lpstr>'50'!Oblast_tisku</vt:lpstr>
      <vt:lpstr>'51'!Oblast_tisku</vt:lpstr>
      <vt:lpstr>'52'!Oblast_tisku</vt:lpstr>
      <vt:lpstr>'6'!Oblast_tisku</vt:lpstr>
      <vt:lpstr>'7'!Oblast_tisku</vt:lpstr>
      <vt:lpstr>'8'!Oblast_tisku</vt:lpstr>
      <vt:lpstr>'9'!Oblast_tisku</vt:lpstr>
      <vt:lpstr>T!Oblast_tisku</vt:lpstr>
      <vt:lpstr>'4'!OLE_LINK42</vt:lpstr>
      <vt:lpstr>'4'!OLE_LINK43</vt:lpstr>
      <vt:lpstr>'4'!OLE_LINK6</vt:lpstr>
      <vt:lpstr>'4'!OLE_LINK7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Liška Jan Ing.</cp:lastModifiedBy>
  <cp:lastPrinted>2018-08-22T08:25:22Z</cp:lastPrinted>
  <dcterms:created xsi:type="dcterms:W3CDTF">2011-03-11T11:42:10Z</dcterms:created>
  <dcterms:modified xsi:type="dcterms:W3CDTF">2018-08-22T08:37:00Z</dcterms:modified>
</cp:coreProperties>
</file>