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drawings/drawing6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40.xml" ContentType="application/vnd.openxmlformats-officedocument.drawingml.chartshapes+xml"/>
  <Override PartName="/xl/workbook.xml" ContentType="application/vnd.openxmlformats-officedocument.spreadsheetml.sheet.main+xml"/>
  <Override PartName="/xl/worksheets/sheet8.xml" ContentType="application/vnd.openxmlformats-officedocument.spreadsheetml.workshee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36.xml" ContentType="application/vnd.openxmlformats-officedocument.drawing+xml"/>
  <Override PartName="/xl/charts/chart119.xml" ContentType="application/vnd.openxmlformats-officedocument.drawingml.chart+xml"/>
  <Override PartName="/xl/worksheets/sheet6.xml" ContentType="application/vnd.openxmlformats-officedocument.spreadsheetml.worksheet+xml"/>
  <Override PartName="/xl/charts/chart120.xml" ContentType="application/vnd.openxmlformats-officedocument.drawingml.chart+xml"/>
  <Override PartName="/xl/drawings/drawing35.xml" ContentType="application/vnd.openxmlformats-officedocument.drawing+xml"/>
  <Override PartName="/xl/charts/chart114.xml" ContentType="application/vnd.openxmlformats-officedocument.drawingml.chart+xml"/>
  <Override PartName="/xl/charts/chart113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4.xml" ContentType="application/vnd.openxmlformats-officedocument.drawing+xml"/>
  <Override PartName="/xl/charts/chart112.xml" ContentType="application/vnd.openxmlformats-officedocument.drawingml.chart+xml"/>
  <Override PartName="/xl/worksheets/sheet5.xml" ContentType="application/vnd.openxmlformats-officedocument.spreadsheetml.worksheet+xml"/>
  <Override PartName="/xl/drawings/drawing39.xml" ContentType="application/vnd.openxmlformats-officedocument.drawing+xml"/>
  <Override PartName="/xl/charts/chart121.xml" ContentType="application/vnd.openxmlformats-officedocument.drawingml.chart+xml"/>
  <Override PartName="/xl/worksheets/sheet2.xml" ContentType="application/vnd.openxmlformats-officedocument.spreadsheetml.workshee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worksheets/sheet4.xml" ContentType="application/vnd.openxmlformats-officedocument.spreadsheetml.workshee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worksheets/sheet3.xml" ContentType="application/vnd.openxmlformats-officedocument.spreadsheetml.worksheet+xml"/>
  <Override PartName="/xl/drawings/drawing33.xml" ContentType="application/vnd.openxmlformats-officedocument.drawing+xml"/>
  <Override PartName="/xl/charts/chart105.xml" ContentType="application/vnd.openxmlformats-officedocument.drawingml.chart+xml"/>
  <Override PartName="/xl/charts/chart10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4.xml" ContentType="application/vnd.openxmlformats-officedocument.drawing+xml"/>
  <Override PartName="/xl/charts/chart87.xml" ContentType="application/vnd.openxmlformats-officedocument.drawingml.chart+xml"/>
  <Override PartName="/xl/drawings/drawing25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+xml"/>
  <Override PartName="/xl/charts/chart83.xml" ContentType="application/vnd.openxmlformats-officedocument.drawingml.chart+xml"/>
  <Override PartName="/xl/drawings/drawing2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81.xml" ContentType="application/vnd.openxmlformats-officedocument.drawingml.chart+xml"/>
  <Override PartName="/xl/worksheets/sheet1.xml" ContentType="application/vnd.openxmlformats-officedocument.spreadsheetml.worksheet+xml"/>
  <Override PartName="/xl/charts/chart91.xml" ContentType="application/vnd.openxmlformats-officedocument.drawingml.chart+xml"/>
  <Override PartName="/xl/drawings/drawing26.xml" ContentType="application/vnd.openxmlformats-officedocument.drawing+xml"/>
  <Override PartName="/xl/charts/chart92.xml" ContentType="application/vnd.openxmlformats-officedocument.drawingml.chart+xml"/>
  <Override PartName="/xl/charts/chart98.xml" ContentType="application/vnd.openxmlformats-officedocument.drawingml.chart+xml"/>
  <Override PartName="/xl/drawings/drawing31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32.xml" ContentType="application/vnd.openxmlformats-officedocument.drawing+xml"/>
  <Override PartName="/xl/charts/chart97.xml" ContentType="application/vnd.openxmlformats-officedocument.drawingml.chart+xml"/>
  <Override PartName="/xl/drawings/drawing30.xml" ContentType="application/vnd.openxmlformats-officedocument.drawing+xml"/>
  <Override PartName="/xl/charts/chart96.xml" ContentType="application/vnd.openxmlformats-officedocument.drawingml.chart+xml"/>
  <Override PartName="/xl/drawings/drawing2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8.xml" ContentType="application/vnd.openxmlformats-officedocument.drawing+xml"/>
  <Override PartName="/xl/charts/chart95.xml" ContentType="application/vnd.openxmlformats-officedocument.drawingml.chart+xml"/>
  <Override PartName="/xl/drawings/drawing29.xml" ContentType="application/vnd.openxmlformats-officedocument.drawing+xml"/>
  <Override PartName="/xl/charts/chart76.xml" ContentType="application/vnd.openxmlformats-officedocument.drawingml.chart+xml"/>
  <Override PartName="/xl/charts/chart82.xml" ContentType="application/vnd.openxmlformats-officedocument.drawingml.chart+xml"/>
  <Override PartName="/xl/charts/chart74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9.xml" ContentType="application/vnd.openxmlformats-officedocument.drawingml.chart+xml"/>
  <Override PartName="/xl/worksheets/sheet7.xml" ContentType="application/vnd.openxmlformats-officedocument.spreadsheetml.workshee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2.xml" ContentType="application/vnd.openxmlformats-officedocument.themeOverride+xml"/>
  <Override PartName="/xl/charts/chart25.xml" ContentType="application/vnd.openxmlformats-officedocument.drawingml.chart+xml"/>
  <Override PartName="/xl/charts/chart75.xml" ContentType="application/vnd.openxmlformats-officedocument.drawingml.chart+xml"/>
  <Override PartName="/xl/charts/chart26.xml" ContentType="application/vnd.openxmlformats-officedocument.drawingml.chart+xml"/>
  <Override PartName="/xl/theme/themeOverride4.xml" ContentType="application/vnd.openxmlformats-officedocument.themeOverride+xml"/>
  <Override PartName="/xl/charts/chart27.xml" ContentType="application/vnd.openxmlformats-officedocument.drawingml.chart+xml"/>
  <Override PartName="/xl/theme/themeOverride5.xml" ContentType="application/vnd.openxmlformats-officedocument.themeOverride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Override6.xml" ContentType="application/vnd.openxmlformats-officedocument.themeOverride+xml"/>
  <Override PartName="/xl/theme/themeOverride3.xml" ContentType="application/vnd.openxmlformats-officedocument.themeOverride+xml"/>
  <Override PartName="/xl/theme/themeOverride7.xml" ContentType="application/vnd.openxmlformats-officedocument.themeOverride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51.xml" ContentType="application/vnd.openxmlformats-officedocument.drawingml.chart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9.xml" ContentType="application/vnd.openxmlformats-officedocument.drawingml.chart+xml"/>
  <Override PartName="/xl/drawings/drawing17.xml" ContentType="application/vnd.openxmlformats-officedocument.drawing+xml"/>
  <Override PartName="/xl/charts/chart60.xml" ContentType="application/vnd.openxmlformats-officedocument.drawingml.chart+xml"/>
  <Override PartName="/xl/drawings/drawing1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0.xml" ContentType="application/vnd.openxmlformats-officedocument.drawing+xml"/>
  <Override PartName="/xl/charts/chart73.xml" ContentType="application/vnd.openxmlformats-officedocument.drawingml.chart+xml"/>
  <Override PartName="/xl/charts/chart68.xml" ContentType="application/vnd.openxmlformats-officedocument.drawingml.chart+xml"/>
  <Override PartName="/xl/charts/chart67.xml" ContentType="application/vnd.openxmlformats-officedocument.drawingml.chart+xml"/>
  <Override PartName="/xl/charts/chart66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8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45.xml" ContentType="application/vnd.openxmlformats-officedocument.drawingml.chart+xml"/>
  <Override PartName="/xl/charts/chart52.xml" ContentType="application/vnd.openxmlformats-officedocument.drawingml.char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theme/themeOverride10.xml" ContentType="application/vnd.openxmlformats-officedocument.themeOverride+xml"/>
  <Override PartName="/xl/charts/chart32.xml" ContentType="application/vnd.openxmlformats-officedocument.drawingml.chart+xml"/>
  <Override PartName="/xl/theme/themeOverride9.xml" ContentType="application/vnd.openxmlformats-officedocument.themeOverride+xml"/>
  <Override PartName="/xl/theme/themeOverride13.xml" ContentType="application/vnd.openxmlformats-officedocument.themeOverride+xml"/>
  <Override PartName="/xl/theme/themeOverride11.xml" ContentType="application/vnd.openxmlformats-officedocument.themeOverride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theme/themeOverride12.xml" ContentType="application/vnd.openxmlformats-officedocument.themeOverride+xml"/>
  <Override PartName="/xl/charts/chart34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40.xml" ContentType="application/vnd.openxmlformats-officedocument.drawingml.chart+xml"/>
  <Override PartName="/xl/charts/chart31.xml" ContentType="application/vnd.openxmlformats-officedocument.drawingml.chart+xml"/>
  <Override PartName="/xl/theme/themeOverride8.xml" ContentType="application/vnd.openxmlformats-officedocument.themeOverride+xml"/>
  <Override PartName="/xl/charts/chart43.xml" ContentType="application/vnd.openxmlformats-officedocument.drawingml.chart+xml"/>
  <Override PartName="/xl/charts/chart30.xml" ContentType="application/vnd.openxmlformats-officedocument.drawingml.char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Roční zprávy ELEKTRO\RZ ELEKTRO 2020_cz\verze_3\"/>
    </mc:Choice>
  </mc:AlternateContent>
  <xr:revisionPtr revIDLastSave="0" documentId="13_ncr:1_{C71FF206-16CC-4182-9251-4E5E78B9AE5E}" xr6:coauthVersionLast="36" xr6:coauthVersionMax="36" xr10:uidLastSave="{00000000-0000-0000-0000-000000000000}"/>
  <bookViews>
    <workbookView xWindow="-120" yWindow="-120" windowWidth="19320" windowHeight="9975" tabRatio="916" xr2:uid="{00000000-000D-0000-FFFF-FFFF00000000}"/>
  </bookViews>
  <sheets>
    <sheet name="Titulní" sheetId="117" r:id="rId1"/>
    <sheet name="Obsah" sheetId="27" r:id="rId2"/>
    <sheet name="Úvod" sheetId="116" r:id="rId3"/>
    <sheet name="1" sheetId="51" r:id="rId4"/>
    <sheet name="2" sheetId="50" r:id="rId5"/>
    <sheet name="3.1" sheetId="7" r:id="rId6"/>
    <sheet name="3.2" sheetId="53" r:id="rId7"/>
    <sheet name="3.3" sheetId="62" r:id="rId8"/>
    <sheet name="3.4" sheetId="103" r:id="rId9"/>
    <sheet name="3.5" sheetId="97" r:id="rId10"/>
    <sheet name="3.6" sheetId="63" r:id="rId11"/>
    <sheet name="3.7" sheetId="105" r:id="rId12"/>
    <sheet name="3.8" sheetId="101" r:id="rId13"/>
    <sheet name="3.9" sheetId="74" r:id="rId14"/>
    <sheet name="4.1,4.2" sheetId="47" r:id="rId15"/>
    <sheet name="4.3" sheetId="57" r:id="rId16"/>
    <sheet name="4.4" sheetId="98" r:id="rId17"/>
    <sheet name="4.5" sheetId="22" r:id="rId18"/>
    <sheet name="4.6" sheetId="107" r:id="rId19"/>
    <sheet name="5.1" sheetId="9" r:id="rId20"/>
    <sheet name="5.2" sheetId="91" r:id="rId21"/>
    <sheet name="5.3" sheetId="92" r:id="rId22"/>
    <sheet name="5.4" sheetId="8" r:id="rId23"/>
    <sheet name="5.5" sheetId="12" r:id="rId24"/>
    <sheet name="5.6" sheetId="46" r:id="rId25"/>
    <sheet name="5.7" sheetId="59" r:id="rId26"/>
    <sheet name="5.8" sheetId="10" r:id="rId27"/>
    <sheet name="5.9" sheetId="80" r:id="rId28"/>
    <sheet name="5.10" sheetId="66" r:id="rId29"/>
    <sheet name="6" sheetId="31" r:id="rId30"/>
    <sheet name="7.1" sheetId="33" r:id="rId31"/>
    <sheet name="7.2,7.3" sheetId="115" r:id="rId32"/>
    <sheet name="8.1" sheetId="36" r:id="rId33"/>
    <sheet name="8.2" sheetId="54" r:id="rId34"/>
    <sheet name="8.3" sheetId="34" r:id="rId35"/>
    <sheet name="8.4" sheetId="70" r:id="rId36"/>
    <sheet name="9.1" sheetId="32" r:id="rId37"/>
    <sheet name="9.2" sheetId="71" r:id="rId38"/>
    <sheet name="9.3" sheetId="100" r:id="rId39"/>
    <sheet name="9.4" sheetId="99" r:id="rId40"/>
    <sheet name="9.5" sheetId="72" r:id="rId41"/>
    <sheet name="9.6" sheetId="113" r:id="rId42"/>
    <sheet name="9.7" sheetId="114" r:id="rId43"/>
    <sheet name="10" sheetId="55" r:id="rId44"/>
  </sheets>
  <definedNames>
    <definedName name="Datum_OTE" localSheetId="40">"5. 5. 2021"</definedName>
    <definedName name="Datum_OTE">"2. 5. 2017"</definedName>
    <definedName name="_xlnm.Print_Area" localSheetId="43">'10'!$A$1:$AG$136</definedName>
    <definedName name="_xlnm.Print_Area" localSheetId="4">'2'!$A$1:$I$63</definedName>
    <definedName name="_xlnm.Print_Area" localSheetId="6">'3.2'!$A$1:$N$45</definedName>
    <definedName name="_xlnm.Print_Area" localSheetId="7">'3.3'!$A$1:$K$46</definedName>
    <definedName name="_xlnm.Print_Area" localSheetId="8">'3.4'!$A$1:$N$44</definedName>
    <definedName name="_xlnm.Print_Area" localSheetId="9">'3.5'!$A$1:$K$46</definedName>
    <definedName name="_xlnm.Print_Area" localSheetId="10">'3.6'!$A$1:$O$44</definedName>
    <definedName name="_xlnm.Print_Area" localSheetId="11">'3.7'!$A$1:$N$44</definedName>
    <definedName name="_xlnm.Print_Area" localSheetId="12">'3.8'!$A$1:$S$44</definedName>
    <definedName name="_xlnm.Print_Area" localSheetId="16">'4.4'!$A$1:$P$46</definedName>
    <definedName name="_xlnm.Print_Area" localSheetId="19">'5.1'!$A$1:$F$44</definedName>
    <definedName name="_xlnm.Print_Area" localSheetId="20">'5.2'!$A$1:$F$44</definedName>
    <definedName name="_xlnm.Print_Area" localSheetId="21">'5.3'!$A$1:$F$44</definedName>
    <definedName name="_xlnm.Print_Area" localSheetId="22">'5.4'!$A$1:$H$39</definedName>
    <definedName name="_xlnm.Print_Area" localSheetId="23">'5.5'!$A$1:$K$35</definedName>
    <definedName name="_xlnm.Print_Area" localSheetId="24">'5.6'!$A$1:$K$35</definedName>
    <definedName name="_xlnm.Print_Area" localSheetId="25">'5.7'!$A$1:$I$44</definedName>
    <definedName name="_xlnm.Print_Area" localSheetId="26">'5.8'!$A$1:$E$42</definedName>
    <definedName name="_xlnm.Print_Area" localSheetId="27">'5.9'!$A$1:$E$34</definedName>
    <definedName name="_xlnm.Print_Area" localSheetId="32">'8.1'!$A$1:$O$45</definedName>
    <definedName name="_xlnm.Print_Area" localSheetId="33">'8.2'!$A$1:$O$45</definedName>
    <definedName name="_xlnm.Print_Area" localSheetId="35">'8.4'!$A$1:$W$46</definedName>
    <definedName name="_xlnm.Print_Area" localSheetId="0">Titulní!$A$1:$B$2</definedName>
    <definedName name="_xlnm.Print_Area" localSheetId="2">Úvod!$A$1:$I$63</definedName>
  </definedNames>
  <calcPr calcId="191029"/>
  <webPublishObjects count="1">
    <webPublishObject id="25343" divId="Roční zpráva_25343" destinationFile="\\FSP\Statistika\NOVÁ STATISTIKA\Zprávy roční\RZ ELEKTRO 2017_cz\verze_2 - nové šablony-pro int. tým\Stránka.mht"/>
  </webPublishObjects>
</workbook>
</file>

<file path=xl/calcChain.xml><?xml version="1.0" encoding="utf-8"?>
<calcChain xmlns="http://schemas.openxmlformats.org/spreadsheetml/2006/main">
  <c r="Q6" i="54" l="1"/>
  <c r="Q7" i="54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5" i="54"/>
  <c r="P6" i="54"/>
  <c r="P7" i="54"/>
  <c r="P8" i="54"/>
  <c r="P9" i="54"/>
  <c r="P10" i="54"/>
  <c r="P11" i="54"/>
  <c r="P12" i="54"/>
  <c r="P13" i="54"/>
  <c r="P14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P28" i="54"/>
  <c r="P5" i="54"/>
  <c r="Q7" i="36" l="1"/>
  <c r="Q8" i="36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6" i="36"/>
  <c r="P7" i="36"/>
  <c r="P8" i="36"/>
  <c r="P9" i="36"/>
  <c r="P10" i="36"/>
  <c r="P11" i="36"/>
  <c r="P12" i="36"/>
  <c r="P13" i="36"/>
  <c r="P14" i="36"/>
  <c r="P15" i="36"/>
  <c r="P16" i="36"/>
  <c r="P17" i="36"/>
  <c r="P18" i="36"/>
  <c r="P19" i="36"/>
  <c r="P20" i="36"/>
  <c r="P21" i="36"/>
  <c r="P22" i="36"/>
  <c r="P23" i="36"/>
  <c r="P24" i="36"/>
  <c r="P25" i="36"/>
  <c r="P26" i="36"/>
  <c r="P27" i="36"/>
  <c r="P28" i="36"/>
  <c r="P29" i="36"/>
  <c r="P6" i="36"/>
  <c r="C4" i="97" l="1"/>
  <c r="D4" i="97"/>
  <c r="E4" i="97"/>
  <c r="F4" i="97"/>
  <c r="G4" i="97"/>
  <c r="B4" i="97"/>
  <c r="W6" i="70" l="1"/>
  <c r="W7" i="70"/>
  <c r="W8" i="70"/>
  <c r="W9" i="70"/>
  <c r="W10" i="70"/>
  <c r="W11" i="70"/>
  <c r="W12" i="70"/>
  <c r="W13" i="70"/>
  <c r="W14" i="70"/>
  <c r="W15" i="70"/>
  <c r="W16" i="70"/>
  <c r="W17" i="70"/>
  <c r="W18" i="70"/>
  <c r="W19" i="70"/>
  <c r="W20" i="70"/>
  <c r="W21" i="70"/>
  <c r="W22" i="70"/>
  <c r="W23" i="70"/>
  <c r="W24" i="70"/>
  <c r="W25" i="70"/>
  <c r="W26" i="70"/>
  <c r="W27" i="70"/>
  <c r="W28" i="70"/>
  <c r="W5" i="70"/>
  <c r="K6" i="70"/>
  <c r="K7" i="70"/>
  <c r="K8" i="70"/>
  <c r="K9" i="70"/>
  <c r="K10" i="70"/>
  <c r="K11" i="70"/>
  <c r="K12" i="70"/>
  <c r="K13" i="70"/>
  <c r="K14" i="70"/>
  <c r="K15" i="70"/>
  <c r="K16" i="70"/>
  <c r="K17" i="70"/>
  <c r="K18" i="70"/>
  <c r="K19" i="70"/>
  <c r="K20" i="70"/>
  <c r="K21" i="70"/>
  <c r="K22" i="70"/>
  <c r="K23" i="70"/>
  <c r="K24" i="70"/>
  <c r="K25" i="70"/>
  <c r="K26" i="70"/>
  <c r="K27" i="70"/>
  <c r="K28" i="70"/>
  <c r="K5" i="70"/>
  <c r="O6" i="54" l="1"/>
  <c r="O7" i="54"/>
  <c r="O8" i="54"/>
  <c r="O9" i="54"/>
  <c r="O10" i="54"/>
  <c r="O11" i="54"/>
  <c r="O12" i="54"/>
  <c r="O13" i="54"/>
  <c r="O14" i="54"/>
  <c r="O15" i="54"/>
  <c r="O16" i="54"/>
  <c r="O17" i="54"/>
  <c r="O18" i="54"/>
  <c r="O19" i="54"/>
  <c r="O20" i="54"/>
  <c r="O21" i="54"/>
  <c r="O22" i="54"/>
  <c r="O23" i="54"/>
  <c r="O24" i="54"/>
  <c r="O25" i="54"/>
  <c r="O26" i="54"/>
  <c r="O27" i="54"/>
  <c r="O28" i="54"/>
  <c r="O5" i="54" l="1"/>
  <c r="E33" i="54" a="1"/>
  <c r="O7" i="36"/>
  <c r="O8" i="36"/>
  <c r="O9" i="36"/>
  <c r="O10" i="36"/>
  <c r="O11" i="36"/>
  <c r="O12" i="36"/>
  <c r="O13" i="36"/>
  <c r="O14" i="36"/>
  <c r="O15" i="36"/>
  <c r="O16" i="36"/>
  <c r="O17" i="36"/>
  <c r="O18" i="36"/>
  <c r="O19" i="36"/>
  <c r="O20" i="36"/>
  <c r="O21" i="36"/>
  <c r="O22" i="36"/>
  <c r="O23" i="36"/>
  <c r="O24" i="36"/>
  <c r="O25" i="36"/>
  <c r="O26" i="36"/>
  <c r="O27" i="36"/>
  <c r="O28" i="36"/>
  <c r="O29" i="36"/>
  <c r="E40" i="54" l="1"/>
  <c r="K42" i="55" s="1"/>
  <c r="E33" i="54"/>
  <c r="K35" i="55" s="1"/>
  <c r="E38" i="54"/>
  <c r="K40" i="55" s="1"/>
  <c r="E36" i="54"/>
  <c r="K38" i="55" s="1"/>
  <c r="E39" i="54"/>
  <c r="K41" i="55" s="1"/>
  <c r="E37" i="54"/>
  <c r="K39" i="55" s="1"/>
  <c r="E42" i="54"/>
  <c r="K44" i="55" s="1"/>
  <c r="E41" i="54"/>
  <c r="K43" i="55" s="1"/>
  <c r="E35" i="54"/>
  <c r="K37" i="55" s="1"/>
  <c r="E34" i="54"/>
  <c r="K36" i="55" s="1"/>
  <c r="O6" i="36"/>
  <c r="E34" i="36" a="1"/>
  <c r="E32" i="54" l="1"/>
  <c r="E34" i="36"/>
  <c r="E41" i="36"/>
  <c r="E42" i="55" s="1"/>
  <c r="E36" i="36"/>
  <c r="E37" i="55" s="1"/>
  <c r="E38" i="36"/>
  <c r="E39" i="55" s="1"/>
  <c r="E37" i="36"/>
  <c r="E38" i="55" s="1"/>
  <c r="E40" i="36"/>
  <c r="E41" i="55" s="1"/>
  <c r="E35" i="36"/>
  <c r="E43" i="36"/>
  <c r="E44" i="55" s="1"/>
  <c r="E39" i="36"/>
  <c r="E40" i="55" s="1"/>
  <c r="E42" i="36"/>
  <c r="E43" i="55" s="1"/>
  <c r="F32" i="54" l="1"/>
  <c r="K45" i="55"/>
  <c r="F33" i="54"/>
  <c r="F37" i="54"/>
  <c r="F40" i="54"/>
  <c r="F42" i="54"/>
  <c r="F41" i="54"/>
  <c r="F39" i="54"/>
  <c r="F34" i="54"/>
  <c r="F35" i="54"/>
  <c r="F38" i="54"/>
  <c r="F36" i="54"/>
  <c r="E33" i="36"/>
  <c r="F33" i="36" l="1"/>
  <c r="E45" i="55"/>
  <c r="F40" i="36"/>
  <c r="F34" i="36"/>
  <c r="F37" i="36"/>
  <c r="F36" i="36"/>
  <c r="F41" i="36"/>
  <c r="F35" i="36"/>
  <c r="F38" i="36"/>
  <c r="F39" i="36"/>
  <c r="F42" i="36"/>
  <c r="F43" i="36"/>
  <c r="C41" i="107" l="1"/>
  <c r="D41" i="107"/>
  <c r="E41" i="107"/>
  <c r="F41" i="107"/>
  <c r="G41" i="107"/>
  <c r="H41" i="107"/>
  <c r="I41" i="107"/>
  <c r="J41" i="107"/>
  <c r="K41" i="107"/>
  <c r="L41" i="107"/>
  <c r="M41" i="107"/>
  <c r="C40" i="107"/>
  <c r="D40" i="107"/>
  <c r="E40" i="107"/>
  <c r="F40" i="107"/>
  <c r="G40" i="107"/>
  <c r="H40" i="107"/>
  <c r="I40" i="107"/>
  <c r="J40" i="107"/>
  <c r="K40" i="107"/>
  <c r="L40" i="107"/>
  <c r="M40" i="107"/>
  <c r="C39" i="107"/>
  <c r="D39" i="107"/>
  <c r="E39" i="107"/>
  <c r="F39" i="107"/>
  <c r="G39" i="107"/>
  <c r="H39" i="107"/>
  <c r="I39" i="107"/>
  <c r="J39" i="107"/>
  <c r="K39" i="107"/>
  <c r="L39" i="107"/>
  <c r="M39" i="107"/>
  <c r="C38" i="107"/>
  <c r="D38" i="107"/>
  <c r="E38" i="107"/>
  <c r="F38" i="107"/>
  <c r="G38" i="107"/>
  <c r="H38" i="107"/>
  <c r="I38" i="107"/>
  <c r="J38" i="107"/>
  <c r="K38" i="107"/>
  <c r="L38" i="107"/>
  <c r="M38" i="107"/>
  <c r="B39" i="107"/>
  <c r="B40" i="107"/>
  <c r="B41" i="107"/>
  <c r="B38" i="107"/>
  <c r="AG93" i="55" l="1"/>
  <c r="AG47" i="55"/>
  <c r="AG1" i="55"/>
  <c r="AC1" i="55"/>
  <c r="K1" i="72"/>
  <c r="O1" i="99"/>
  <c r="M1" i="100"/>
  <c r="M1" i="71"/>
  <c r="N1" i="32"/>
  <c r="W1" i="70"/>
  <c r="N1" i="34"/>
  <c r="O1" i="54"/>
  <c r="O1" i="36"/>
  <c r="N1" i="115"/>
  <c r="N1" i="33"/>
  <c r="M1" i="31"/>
  <c r="K1" i="66"/>
  <c r="E1" i="80"/>
  <c r="E1" i="10"/>
  <c r="I1" i="59"/>
  <c r="K1" i="46"/>
  <c r="K1" i="12"/>
  <c r="H1" i="8"/>
  <c r="F1" i="92"/>
  <c r="F1" i="91"/>
  <c r="F1" i="9"/>
  <c r="N1" i="107"/>
  <c r="N1" i="22"/>
  <c r="P1" i="98"/>
  <c r="J1" i="57"/>
  <c r="J1" i="47"/>
  <c r="K1" i="97"/>
  <c r="K68" i="114"/>
  <c r="K1" i="114"/>
  <c r="N1" i="113"/>
  <c r="K1" i="74"/>
  <c r="S1" i="101"/>
  <c r="N1" i="105"/>
  <c r="O1" i="63"/>
  <c r="N1" i="103"/>
  <c r="K1" i="62"/>
  <c r="N1" i="53"/>
  <c r="K4" i="70" l="1"/>
  <c r="W4" i="70"/>
  <c r="J4" i="66"/>
  <c r="I4" i="66"/>
  <c r="H4" i="66"/>
  <c r="G4" i="66"/>
  <c r="F4" i="66"/>
  <c r="E4" i="66"/>
  <c r="D4" i="66"/>
  <c r="C4" i="66"/>
  <c r="B4" i="66"/>
  <c r="C4" i="107"/>
  <c r="D4" i="107"/>
  <c r="E4" i="107"/>
  <c r="F4" i="107"/>
  <c r="G4" i="107"/>
  <c r="H4" i="107"/>
  <c r="I4" i="107"/>
  <c r="J4" i="107"/>
  <c r="K4" i="107"/>
  <c r="L4" i="107"/>
  <c r="M4" i="107"/>
  <c r="B4" i="107"/>
  <c r="C4" i="115"/>
  <c r="D4" i="115"/>
  <c r="E4" i="115"/>
  <c r="F4" i="115"/>
  <c r="G4" i="115"/>
  <c r="H4" i="115"/>
  <c r="I4" i="115"/>
  <c r="J4" i="115"/>
  <c r="K4" i="115"/>
  <c r="L4" i="115"/>
  <c r="M4" i="115"/>
  <c r="B4" i="115"/>
  <c r="W3" i="70" l="1"/>
  <c r="A1" i="54"/>
  <c r="A2" i="36"/>
  <c r="K3" i="70"/>
  <c r="N4" i="115"/>
  <c r="N4" i="107"/>
  <c r="Y6" i="70" l="1"/>
  <c r="Z6" i="70" s="1"/>
  <c r="Y28" i="70"/>
  <c r="Z28" i="70" s="1"/>
  <c r="Y27" i="70"/>
  <c r="Z27" i="70" s="1"/>
  <c r="Y26" i="70"/>
  <c r="Z26" i="70" s="1"/>
  <c r="Y25" i="70"/>
  <c r="Y24" i="70"/>
  <c r="Z24" i="70" s="1"/>
  <c r="Y23" i="70"/>
  <c r="Z23" i="70" s="1"/>
  <c r="Y22" i="70"/>
  <c r="Z22" i="70" s="1"/>
  <c r="Y21" i="70"/>
  <c r="Z21" i="70" s="1"/>
  <c r="Y20" i="70"/>
  <c r="Z20" i="70" s="1"/>
  <c r="Y19" i="70"/>
  <c r="Z19" i="70" s="1"/>
  <c r="Y18" i="70"/>
  <c r="Z18" i="70" s="1"/>
  <c r="Y17" i="70"/>
  <c r="Z17" i="70" s="1"/>
  <c r="Y16" i="70"/>
  <c r="Z16" i="70" s="1"/>
  <c r="Y15" i="70"/>
  <c r="Z15" i="70" s="1"/>
  <c r="Y14" i="70"/>
  <c r="Z14" i="70" s="1"/>
  <c r="Y13" i="70"/>
  <c r="Z13" i="70" s="1"/>
  <c r="Y12" i="70"/>
  <c r="Z12" i="70" s="1"/>
  <c r="Y11" i="70"/>
  <c r="Z11" i="70" s="1"/>
  <c r="Y10" i="70"/>
  <c r="Z10" i="70" s="1"/>
  <c r="Y9" i="70"/>
  <c r="Z9" i="70" s="1"/>
  <c r="Y8" i="70"/>
  <c r="Z8" i="70" s="1"/>
  <c r="Y7" i="70"/>
  <c r="Z7" i="70" s="1"/>
  <c r="Z25" i="70"/>
  <c r="Z4" i="70"/>
  <c r="AA6" i="70"/>
  <c r="AB6" i="70" s="1"/>
  <c r="AA7" i="70"/>
  <c r="AB7" i="70" s="1"/>
  <c r="AA8" i="70"/>
  <c r="AB8" i="70" s="1"/>
  <c r="AA9" i="70"/>
  <c r="AB9" i="70" s="1"/>
  <c r="AA10" i="70"/>
  <c r="AB10" i="70" s="1"/>
  <c r="AA11" i="70"/>
  <c r="AB11" i="70" s="1"/>
  <c r="AA12" i="70"/>
  <c r="AB12" i="70" s="1"/>
  <c r="AA13" i="70"/>
  <c r="AB13" i="70" s="1"/>
  <c r="AA14" i="70"/>
  <c r="AB14" i="70" s="1"/>
  <c r="AA15" i="70"/>
  <c r="AB15" i="70" s="1"/>
  <c r="AA16" i="70"/>
  <c r="AB16" i="70" s="1"/>
  <c r="AA17" i="70"/>
  <c r="AB17" i="70" s="1"/>
  <c r="AA18" i="70"/>
  <c r="AB18" i="70" s="1"/>
  <c r="AA19" i="70"/>
  <c r="AB19" i="70" s="1"/>
  <c r="AA20" i="70"/>
  <c r="AB20" i="70" s="1"/>
  <c r="AA21" i="70"/>
  <c r="AB21" i="70" s="1"/>
  <c r="AA22" i="70"/>
  <c r="AB22" i="70" s="1"/>
  <c r="AA23" i="70"/>
  <c r="AB23" i="70" s="1"/>
  <c r="AA24" i="70"/>
  <c r="AB24" i="70" s="1"/>
  <c r="AA25" i="70"/>
  <c r="AB25" i="70" s="1"/>
  <c r="AA26" i="70"/>
  <c r="AB26" i="70" s="1"/>
  <c r="AA27" i="70"/>
  <c r="AB27" i="70" s="1"/>
  <c r="AA28" i="70"/>
  <c r="AB28" i="70" s="1"/>
  <c r="AA5" i="70"/>
  <c r="AB5" i="70" s="1"/>
  <c r="Y5" i="70"/>
  <c r="Z5" i="70" s="1"/>
  <c r="M22" i="53" l="1"/>
  <c r="L22" i="53"/>
  <c r="K22" i="53"/>
  <c r="J22" i="53"/>
  <c r="I22" i="53"/>
  <c r="H22" i="53"/>
  <c r="G22" i="53"/>
  <c r="F22" i="53"/>
  <c r="E22" i="53"/>
  <c r="D22" i="53"/>
  <c r="C22" i="53"/>
  <c r="B22" i="53"/>
  <c r="A29" i="115" l="1"/>
  <c r="A28" i="115"/>
  <c r="A27" i="115"/>
  <c r="A26" i="115"/>
  <c r="A23" i="105" l="1"/>
  <c r="A22" i="105"/>
  <c r="A21" i="105"/>
  <c r="A20" i="105"/>
  <c r="A23" i="103"/>
  <c r="A22" i="103"/>
  <c r="A21" i="103"/>
  <c r="A20" i="103"/>
  <c r="B37" i="62"/>
  <c r="A37" i="62"/>
  <c r="B28" i="62"/>
  <c r="A28" i="62"/>
  <c r="U3" i="101" l="1"/>
  <c r="V3" i="101"/>
  <c r="W3" i="101"/>
  <c r="X3" i="101"/>
  <c r="Y3" i="101"/>
  <c r="Z3" i="101"/>
  <c r="AA3" i="101"/>
  <c r="AB3" i="101"/>
  <c r="AC3" i="101"/>
  <c r="AD3" i="101"/>
  <c r="AE3" i="101"/>
  <c r="AF3" i="101"/>
  <c r="AG3" i="101"/>
  <c r="AH3" i="101"/>
  <c r="AI3" i="101"/>
  <c r="AJ3" i="101"/>
  <c r="AK3" i="101"/>
  <c r="U4" i="101"/>
  <c r="V4" i="101"/>
  <c r="W4" i="101"/>
  <c r="X4" i="101"/>
  <c r="Y4" i="101"/>
  <c r="Z4" i="101"/>
  <c r="AA4" i="101"/>
  <c r="AB4" i="101"/>
  <c r="AC4" i="101"/>
  <c r="AD4" i="101"/>
  <c r="AE4" i="101"/>
  <c r="AF4" i="101"/>
  <c r="AG4" i="101"/>
  <c r="AH4" i="101"/>
  <c r="AI4" i="101"/>
  <c r="AJ4" i="101"/>
  <c r="U5" i="101"/>
  <c r="V5" i="101"/>
  <c r="W5" i="101"/>
  <c r="X5" i="101"/>
  <c r="Y5" i="101"/>
  <c r="Z5" i="101"/>
  <c r="AA5" i="101"/>
  <c r="AB5" i="101"/>
  <c r="AC5" i="101"/>
  <c r="AD5" i="101"/>
  <c r="AE5" i="101"/>
  <c r="AF5" i="101"/>
  <c r="AG5" i="101"/>
  <c r="AH5" i="101"/>
  <c r="AI5" i="101"/>
  <c r="AJ5" i="101"/>
  <c r="U6" i="101"/>
  <c r="V6" i="101"/>
  <c r="W6" i="101"/>
  <c r="X6" i="101"/>
  <c r="Y6" i="101"/>
  <c r="Z6" i="101"/>
  <c r="AA6" i="101"/>
  <c r="AB6" i="101"/>
  <c r="AC6" i="101"/>
  <c r="AD6" i="101"/>
  <c r="AE6" i="101"/>
  <c r="AF6" i="101"/>
  <c r="AG6" i="101"/>
  <c r="AH6" i="101"/>
  <c r="AI6" i="101"/>
  <c r="AJ6" i="101"/>
  <c r="U7" i="101"/>
  <c r="V7" i="101"/>
  <c r="W7" i="101"/>
  <c r="X7" i="101"/>
  <c r="Y7" i="101"/>
  <c r="Z7" i="101"/>
  <c r="AA7" i="101"/>
  <c r="AB7" i="101"/>
  <c r="AC7" i="101"/>
  <c r="AD7" i="101"/>
  <c r="AE7" i="101"/>
  <c r="AF7" i="101"/>
  <c r="AG7" i="101"/>
  <c r="AH7" i="101"/>
  <c r="AI7" i="101"/>
  <c r="AJ7" i="101"/>
  <c r="T3" i="101"/>
  <c r="T7" i="101"/>
  <c r="T6" i="101"/>
  <c r="T5" i="101"/>
  <c r="T4" i="101"/>
  <c r="A64" i="114" l="1"/>
  <c r="A123" i="114" s="1"/>
  <c r="M27" i="115" l="1"/>
  <c r="L27" i="115"/>
  <c r="K27" i="115"/>
  <c r="J27" i="115"/>
  <c r="I27" i="115"/>
  <c r="H27" i="115"/>
  <c r="G27" i="115"/>
  <c r="F27" i="115"/>
  <c r="E27" i="115"/>
  <c r="D27" i="115"/>
  <c r="C27" i="115"/>
  <c r="B27" i="115"/>
  <c r="M26" i="115"/>
  <c r="L26" i="115"/>
  <c r="K26" i="115"/>
  <c r="J26" i="115"/>
  <c r="I26" i="115"/>
  <c r="H26" i="115"/>
  <c r="G26" i="115"/>
  <c r="F26" i="115"/>
  <c r="E26" i="115"/>
  <c r="D26" i="115"/>
  <c r="C26" i="115"/>
  <c r="B26" i="115"/>
  <c r="K110" i="114" l="1"/>
  <c r="J110" i="114"/>
  <c r="I110" i="114"/>
  <c r="H110" i="114"/>
  <c r="G110" i="114"/>
  <c r="F110" i="114"/>
  <c r="E110" i="114"/>
  <c r="D110" i="114"/>
  <c r="C110" i="114"/>
  <c r="B110" i="114"/>
  <c r="K95" i="114"/>
  <c r="J95" i="114"/>
  <c r="I95" i="114"/>
  <c r="H95" i="114"/>
  <c r="G95" i="114"/>
  <c r="F95" i="114"/>
  <c r="E95" i="114"/>
  <c r="D95" i="114"/>
  <c r="C95" i="114"/>
  <c r="B95" i="114"/>
  <c r="K81" i="114"/>
  <c r="J81" i="114"/>
  <c r="I81" i="114"/>
  <c r="H81" i="114"/>
  <c r="G81" i="114"/>
  <c r="F81" i="114"/>
  <c r="E81" i="114"/>
  <c r="D81" i="114"/>
  <c r="C81" i="114"/>
  <c r="B81" i="114"/>
  <c r="K72" i="114"/>
  <c r="J72" i="114"/>
  <c r="I72" i="114"/>
  <c r="H72" i="114"/>
  <c r="G72" i="114"/>
  <c r="F72" i="114"/>
  <c r="E72" i="114"/>
  <c r="D72" i="114"/>
  <c r="C72" i="114"/>
  <c r="B72" i="114"/>
  <c r="K51" i="114"/>
  <c r="J51" i="114"/>
  <c r="I51" i="114"/>
  <c r="H51" i="114"/>
  <c r="G51" i="114"/>
  <c r="F51" i="114"/>
  <c r="E51" i="114"/>
  <c r="D51" i="114"/>
  <c r="C51" i="114"/>
  <c r="B51" i="114"/>
  <c r="K36" i="114"/>
  <c r="J36" i="114"/>
  <c r="I36" i="114"/>
  <c r="H36" i="114"/>
  <c r="G36" i="114"/>
  <c r="F36" i="114"/>
  <c r="E36" i="114"/>
  <c r="D36" i="114"/>
  <c r="C36" i="114"/>
  <c r="B36" i="114"/>
  <c r="K20" i="114"/>
  <c r="J20" i="114"/>
  <c r="I20" i="114"/>
  <c r="H20" i="114"/>
  <c r="G20" i="114"/>
  <c r="F20" i="114"/>
  <c r="E20" i="114"/>
  <c r="D20" i="114"/>
  <c r="C20" i="114"/>
  <c r="B20" i="114"/>
  <c r="K5" i="114"/>
  <c r="J5" i="114"/>
  <c r="I5" i="114"/>
  <c r="H5" i="114"/>
  <c r="G5" i="114"/>
  <c r="F5" i="114"/>
  <c r="E5" i="114"/>
  <c r="D5" i="114"/>
  <c r="C5" i="114"/>
  <c r="B5" i="114"/>
  <c r="E29" i="113"/>
  <c r="E28" i="113"/>
  <c r="E27" i="113"/>
  <c r="E26" i="113"/>
  <c r="E25" i="113"/>
  <c r="E24" i="113"/>
  <c r="E23" i="113"/>
  <c r="E22" i="113"/>
  <c r="E21" i="113"/>
  <c r="E20" i="113"/>
  <c r="D19" i="113"/>
  <c r="C19" i="113"/>
  <c r="B19" i="113"/>
  <c r="E18" i="113"/>
  <c r="E16" i="113"/>
  <c r="E15" i="113"/>
  <c r="E14" i="113"/>
  <c r="E13" i="113"/>
  <c r="E12" i="113"/>
  <c r="E11" i="113"/>
  <c r="E10" i="113"/>
  <c r="E9" i="113"/>
  <c r="E8" i="113"/>
  <c r="E7" i="113"/>
  <c r="E6" i="113"/>
  <c r="D5" i="113"/>
  <c r="C5" i="113"/>
  <c r="B5" i="113"/>
  <c r="F31" i="100"/>
  <c r="D16" i="100"/>
  <c r="L5" i="100"/>
  <c r="J5" i="100"/>
  <c r="D5" i="100"/>
  <c r="K5" i="100"/>
  <c r="F26" i="71"/>
  <c r="D26" i="71"/>
  <c r="F22" i="71"/>
  <c r="E22" i="71"/>
  <c r="K10" i="71"/>
  <c r="J10" i="71"/>
  <c r="I10" i="71"/>
  <c r="F10" i="71"/>
  <c r="E10" i="71"/>
  <c r="D10" i="71"/>
  <c r="L10" i="71"/>
  <c r="C10" i="71"/>
  <c r="I6" i="71"/>
  <c r="E6" i="71"/>
  <c r="D6" i="71"/>
  <c r="L6" i="71"/>
  <c r="C6" i="71"/>
  <c r="K6" i="71"/>
  <c r="J6" i="71"/>
  <c r="F6" i="71"/>
  <c r="L11" i="53"/>
  <c r="L34" i="53" s="1"/>
  <c r="H11" i="53"/>
  <c r="H34" i="53" s="1"/>
  <c r="D11" i="53"/>
  <c r="D34" i="53" s="1"/>
  <c r="K25" i="32"/>
  <c r="J25" i="32"/>
  <c r="I25" i="32"/>
  <c r="H25" i="32"/>
  <c r="G25" i="32"/>
  <c r="F25" i="32"/>
  <c r="E25" i="32"/>
  <c r="D25" i="32"/>
  <c r="C25" i="32"/>
  <c r="M25" i="32"/>
  <c r="L25" i="32"/>
  <c r="B25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L10" i="53"/>
  <c r="L33" i="53" s="1"/>
  <c r="K10" i="53"/>
  <c r="H10" i="53"/>
  <c r="H33" i="53" s="1"/>
  <c r="G10" i="53"/>
  <c r="G33" i="53" s="1"/>
  <c r="D10" i="53"/>
  <c r="D33" i="53" s="1"/>
  <c r="C10" i="53"/>
  <c r="K43" i="53"/>
  <c r="G43" i="53"/>
  <c r="C43" i="53"/>
  <c r="M37" i="53"/>
  <c r="J37" i="53"/>
  <c r="I37" i="53"/>
  <c r="F37" i="53"/>
  <c r="E37" i="53"/>
  <c r="B37" i="53"/>
  <c r="L9" i="32"/>
  <c r="K9" i="32"/>
  <c r="J9" i="32"/>
  <c r="I9" i="32"/>
  <c r="H9" i="32"/>
  <c r="G9" i="32"/>
  <c r="F9" i="32"/>
  <c r="E9" i="32"/>
  <c r="D9" i="32"/>
  <c r="C9" i="32"/>
  <c r="M9" i="32"/>
  <c r="L5" i="32"/>
  <c r="K5" i="32"/>
  <c r="J5" i="32"/>
  <c r="I5" i="32"/>
  <c r="H5" i="32"/>
  <c r="G5" i="32"/>
  <c r="F5" i="32"/>
  <c r="E5" i="32"/>
  <c r="D5" i="32"/>
  <c r="C5" i="32"/>
  <c r="B5" i="32"/>
  <c r="M5" i="32"/>
  <c r="N22" i="34"/>
  <c r="M22" i="34"/>
  <c r="L22" i="34"/>
  <c r="K22" i="34"/>
  <c r="J22" i="34"/>
  <c r="I22" i="34"/>
  <c r="H22" i="34"/>
  <c r="G22" i="34"/>
  <c r="F22" i="34"/>
  <c r="E22" i="34"/>
  <c r="D22" i="34"/>
  <c r="C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L44" i="55"/>
  <c r="AA30" i="55"/>
  <c r="X30" i="55"/>
  <c r="Y30" i="55"/>
  <c r="W30" i="55"/>
  <c r="V30" i="55"/>
  <c r="T30" i="55"/>
  <c r="S30" i="55"/>
  <c r="R30" i="55"/>
  <c r="AA29" i="55"/>
  <c r="X29" i="55"/>
  <c r="Y29" i="55"/>
  <c r="W29" i="55"/>
  <c r="V29" i="55"/>
  <c r="T29" i="55"/>
  <c r="S29" i="55"/>
  <c r="R29" i="55"/>
  <c r="AA28" i="55"/>
  <c r="X28" i="55"/>
  <c r="Y28" i="55"/>
  <c r="W28" i="55"/>
  <c r="V28" i="55"/>
  <c r="T28" i="55"/>
  <c r="S28" i="55"/>
  <c r="R28" i="55"/>
  <c r="AA27" i="55"/>
  <c r="X27" i="55"/>
  <c r="Y27" i="55"/>
  <c r="W27" i="55"/>
  <c r="V27" i="55"/>
  <c r="T27" i="55"/>
  <c r="S27" i="55"/>
  <c r="R27" i="55"/>
  <c r="AA26" i="55"/>
  <c r="X26" i="55"/>
  <c r="Y26" i="55"/>
  <c r="W26" i="55"/>
  <c r="V26" i="55"/>
  <c r="T26" i="55"/>
  <c r="S26" i="55"/>
  <c r="R26" i="55"/>
  <c r="AA25" i="55"/>
  <c r="X25" i="55"/>
  <c r="Y25" i="55"/>
  <c r="W25" i="55"/>
  <c r="V25" i="55"/>
  <c r="T25" i="55"/>
  <c r="S25" i="55"/>
  <c r="R25" i="55"/>
  <c r="AA24" i="55"/>
  <c r="X24" i="55"/>
  <c r="Y24" i="55"/>
  <c r="W24" i="55"/>
  <c r="V24" i="55"/>
  <c r="T24" i="55"/>
  <c r="S24" i="55"/>
  <c r="R24" i="55"/>
  <c r="AA23" i="55"/>
  <c r="X23" i="55"/>
  <c r="Y23" i="55"/>
  <c r="W23" i="55"/>
  <c r="V23" i="55"/>
  <c r="T23" i="55"/>
  <c r="S23" i="55"/>
  <c r="R23" i="55"/>
  <c r="AA22" i="55"/>
  <c r="X22" i="55"/>
  <c r="Y22" i="55"/>
  <c r="W22" i="55"/>
  <c r="V22" i="55"/>
  <c r="T22" i="55"/>
  <c r="S22" i="55"/>
  <c r="R22" i="55"/>
  <c r="AA21" i="55"/>
  <c r="X21" i="55"/>
  <c r="Y21" i="55"/>
  <c r="W21" i="55"/>
  <c r="V21" i="55"/>
  <c r="T21" i="55"/>
  <c r="S21" i="55"/>
  <c r="R21" i="55"/>
  <c r="AA20" i="55"/>
  <c r="X20" i="55"/>
  <c r="Y20" i="55"/>
  <c r="W20" i="55"/>
  <c r="V20" i="55"/>
  <c r="T20" i="55"/>
  <c r="S20" i="55"/>
  <c r="R20" i="55"/>
  <c r="AA19" i="55"/>
  <c r="X19" i="55"/>
  <c r="Y19" i="55"/>
  <c r="W19" i="55"/>
  <c r="V19" i="55"/>
  <c r="T19" i="55"/>
  <c r="S19" i="55"/>
  <c r="R19" i="55"/>
  <c r="AA18" i="55"/>
  <c r="X18" i="55"/>
  <c r="Y18" i="55"/>
  <c r="W18" i="55"/>
  <c r="V18" i="55"/>
  <c r="T18" i="55"/>
  <c r="S18" i="55"/>
  <c r="R18" i="55"/>
  <c r="AA17" i="55"/>
  <c r="X17" i="55"/>
  <c r="Y17" i="55"/>
  <c r="W17" i="55"/>
  <c r="V17" i="55"/>
  <c r="T17" i="55"/>
  <c r="S17" i="55"/>
  <c r="R17" i="55"/>
  <c r="AA16" i="55"/>
  <c r="X16" i="55"/>
  <c r="Y16" i="55"/>
  <c r="W16" i="55"/>
  <c r="V16" i="55"/>
  <c r="T16" i="55"/>
  <c r="S16" i="55"/>
  <c r="R16" i="55"/>
  <c r="AA15" i="55"/>
  <c r="X15" i="55"/>
  <c r="Y15" i="55"/>
  <c r="W15" i="55"/>
  <c r="V15" i="55"/>
  <c r="T15" i="55"/>
  <c r="S15" i="55"/>
  <c r="R15" i="55"/>
  <c r="AA14" i="55"/>
  <c r="X14" i="55"/>
  <c r="Y14" i="55"/>
  <c r="W14" i="55"/>
  <c r="V14" i="55"/>
  <c r="T14" i="55"/>
  <c r="S14" i="55"/>
  <c r="R14" i="55"/>
  <c r="AA13" i="55"/>
  <c r="X13" i="55"/>
  <c r="Y13" i="55"/>
  <c r="W13" i="55"/>
  <c r="V13" i="55"/>
  <c r="T13" i="55"/>
  <c r="S13" i="55"/>
  <c r="R13" i="55"/>
  <c r="AA12" i="55"/>
  <c r="X12" i="55"/>
  <c r="Y12" i="55"/>
  <c r="W12" i="55"/>
  <c r="V12" i="55"/>
  <c r="T12" i="55"/>
  <c r="S12" i="55"/>
  <c r="R12" i="55"/>
  <c r="AA11" i="55"/>
  <c r="X11" i="55"/>
  <c r="Y11" i="55"/>
  <c r="W11" i="55"/>
  <c r="V11" i="55"/>
  <c r="T11" i="55"/>
  <c r="S11" i="55"/>
  <c r="R11" i="55"/>
  <c r="AA10" i="55"/>
  <c r="X10" i="55"/>
  <c r="Y10" i="55"/>
  <c r="W10" i="55"/>
  <c r="V10" i="55"/>
  <c r="T10" i="55"/>
  <c r="S10" i="55"/>
  <c r="R10" i="55"/>
  <c r="AA9" i="55"/>
  <c r="X9" i="55"/>
  <c r="Y9" i="55"/>
  <c r="W9" i="55"/>
  <c r="V9" i="55"/>
  <c r="T9" i="55"/>
  <c r="S9" i="55"/>
  <c r="R9" i="55"/>
  <c r="AA8" i="55"/>
  <c r="X8" i="55"/>
  <c r="Y8" i="55"/>
  <c r="W8" i="55"/>
  <c r="V8" i="55"/>
  <c r="T8" i="55"/>
  <c r="S8" i="55"/>
  <c r="R8" i="55"/>
  <c r="AA7" i="55"/>
  <c r="X7" i="55"/>
  <c r="Y7" i="55"/>
  <c r="W7" i="55"/>
  <c r="V7" i="55"/>
  <c r="T7" i="55"/>
  <c r="S7" i="55"/>
  <c r="R7" i="55"/>
  <c r="E36" i="55"/>
  <c r="E35" i="55"/>
  <c r="F44" i="55"/>
  <c r="K30" i="55"/>
  <c r="H30" i="55"/>
  <c r="I30" i="55"/>
  <c r="G30" i="55"/>
  <c r="F30" i="55"/>
  <c r="D30" i="55"/>
  <c r="C30" i="55"/>
  <c r="B30" i="55"/>
  <c r="K29" i="55"/>
  <c r="H29" i="55"/>
  <c r="I29" i="55"/>
  <c r="G29" i="55"/>
  <c r="F29" i="55"/>
  <c r="D29" i="55"/>
  <c r="C29" i="55"/>
  <c r="B29" i="55"/>
  <c r="K28" i="55"/>
  <c r="H28" i="55"/>
  <c r="I28" i="55"/>
  <c r="G28" i="55"/>
  <c r="F28" i="55"/>
  <c r="D28" i="55"/>
  <c r="C28" i="55"/>
  <c r="B28" i="55"/>
  <c r="K27" i="55"/>
  <c r="H27" i="55"/>
  <c r="I27" i="55"/>
  <c r="G27" i="55"/>
  <c r="F27" i="55"/>
  <c r="D27" i="55"/>
  <c r="C27" i="55"/>
  <c r="B27" i="55"/>
  <c r="K26" i="55"/>
  <c r="H26" i="55"/>
  <c r="I26" i="55"/>
  <c r="G26" i="55"/>
  <c r="F26" i="55"/>
  <c r="D26" i="55"/>
  <c r="C26" i="55"/>
  <c r="B26" i="55"/>
  <c r="K25" i="55"/>
  <c r="H25" i="55"/>
  <c r="I25" i="55"/>
  <c r="G25" i="55"/>
  <c r="F25" i="55"/>
  <c r="D25" i="55"/>
  <c r="C25" i="55"/>
  <c r="B25" i="55"/>
  <c r="K24" i="55"/>
  <c r="H24" i="55"/>
  <c r="I24" i="55"/>
  <c r="G24" i="55"/>
  <c r="F24" i="55"/>
  <c r="D24" i="55"/>
  <c r="C24" i="55"/>
  <c r="B24" i="55"/>
  <c r="K23" i="55"/>
  <c r="H23" i="55"/>
  <c r="I23" i="55"/>
  <c r="G23" i="55"/>
  <c r="F23" i="55"/>
  <c r="D23" i="55"/>
  <c r="C23" i="55"/>
  <c r="B23" i="55"/>
  <c r="K22" i="55"/>
  <c r="H22" i="55"/>
  <c r="I22" i="55"/>
  <c r="G22" i="55"/>
  <c r="F22" i="55"/>
  <c r="D22" i="55"/>
  <c r="C22" i="55"/>
  <c r="B22" i="55"/>
  <c r="K21" i="55"/>
  <c r="H21" i="55"/>
  <c r="I21" i="55"/>
  <c r="G21" i="55"/>
  <c r="F21" i="55"/>
  <c r="D21" i="55"/>
  <c r="C21" i="55"/>
  <c r="B21" i="55"/>
  <c r="K20" i="55"/>
  <c r="H20" i="55"/>
  <c r="I20" i="55"/>
  <c r="G20" i="55"/>
  <c r="F20" i="55"/>
  <c r="D20" i="55"/>
  <c r="C20" i="55"/>
  <c r="B20" i="55"/>
  <c r="K19" i="55"/>
  <c r="H19" i="55"/>
  <c r="I19" i="55"/>
  <c r="G19" i="55"/>
  <c r="F19" i="55"/>
  <c r="D19" i="55"/>
  <c r="C19" i="55"/>
  <c r="B19" i="55"/>
  <c r="K18" i="55"/>
  <c r="H18" i="55"/>
  <c r="I18" i="55"/>
  <c r="G18" i="55"/>
  <c r="F18" i="55"/>
  <c r="D18" i="55"/>
  <c r="C18" i="55"/>
  <c r="B18" i="55"/>
  <c r="K17" i="55"/>
  <c r="H17" i="55"/>
  <c r="I17" i="55"/>
  <c r="G17" i="55"/>
  <c r="F17" i="55"/>
  <c r="D17" i="55"/>
  <c r="C17" i="55"/>
  <c r="B17" i="55"/>
  <c r="K16" i="55"/>
  <c r="H16" i="55"/>
  <c r="I16" i="55"/>
  <c r="G16" i="55"/>
  <c r="F16" i="55"/>
  <c r="D16" i="55"/>
  <c r="C16" i="55"/>
  <c r="B16" i="55"/>
  <c r="K15" i="55"/>
  <c r="H15" i="55"/>
  <c r="I15" i="55"/>
  <c r="G15" i="55"/>
  <c r="F15" i="55"/>
  <c r="D15" i="55"/>
  <c r="C15" i="55"/>
  <c r="B15" i="55"/>
  <c r="K14" i="55"/>
  <c r="H14" i="55"/>
  <c r="I14" i="55"/>
  <c r="G14" i="55"/>
  <c r="F14" i="55"/>
  <c r="D14" i="55"/>
  <c r="C14" i="55"/>
  <c r="B14" i="55"/>
  <c r="K13" i="55"/>
  <c r="H13" i="55"/>
  <c r="I13" i="55"/>
  <c r="G13" i="55"/>
  <c r="F13" i="55"/>
  <c r="D13" i="55"/>
  <c r="C13" i="55"/>
  <c r="B13" i="55"/>
  <c r="K12" i="55"/>
  <c r="H12" i="55"/>
  <c r="I12" i="55"/>
  <c r="G12" i="55"/>
  <c r="F12" i="55"/>
  <c r="D12" i="55"/>
  <c r="C12" i="55"/>
  <c r="B12" i="55"/>
  <c r="K11" i="55"/>
  <c r="H11" i="55"/>
  <c r="I11" i="55"/>
  <c r="G11" i="55"/>
  <c r="F11" i="55"/>
  <c r="D11" i="55"/>
  <c r="C11" i="55"/>
  <c r="B11" i="55"/>
  <c r="K10" i="55"/>
  <c r="H10" i="55"/>
  <c r="I10" i="55"/>
  <c r="G10" i="55"/>
  <c r="F10" i="55"/>
  <c r="D10" i="55"/>
  <c r="C10" i="55"/>
  <c r="B10" i="55"/>
  <c r="K9" i="55"/>
  <c r="H9" i="55"/>
  <c r="I9" i="55"/>
  <c r="G9" i="55"/>
  <c r="F9" i="55"/>
  <c r="D9" i="55"/>
  <c r="C9" i="55"/>
  <c r="B9" i="55"/>
  <c r="K8" i="55"/>
  <c r="H8" i="55"/>
  <c r="I8" i="55"/>
  <c r="G8" i="55"/>
  <c r="F8" i="55"/>
  <c r="D8" i="55"/>
  <c r="C8" i="55"/>
  <c r="B8" i="55"/>
  <c r="K7" i="55"/>
  <c r="H7" i="55"/>
  <c r="I7" i="55"/>
  <c r="G7" i="55"/>
  <c r="F7" i="55"/>
  <c r="D7" i="55"/>
  <c r="C7" i="55"/>
  <c r="B7" i="55"/>
  <c r="L23" i="33"/>
  <c r="L6" i="53" s="1"/>
  <c r="L29" i="53" s="1"/>
  <c r="J23" i="33"/>
  <c r="J6" i="53" s="1"/>
  <c r="J29" i="53" s="1"/>
  <c r="I23" i="33"/>
  <c r="I6" i="53" s="1"/>
  <c r="I29" i="53" s="1"/>
  <c r="H23" i="33"/>
  <c r="H6" i="53" s="1"/>
  <c r="H29" i="53" s="1"/>
  <c r="F23" i="33"/>
  <c r="F6" i="53" s="1"/>
  <c r="F29" i="53" s="1"/>
  <c r="E23" i="33"/>
  <c r="E6" i="53" s="1"/>
  <c r="E29" i="53" s="1"/>
  <c r="D23" i="33"/>
  <c r="D6" i="53" s="1"/>
  <c r="D29" i="53" s="1"/>
  <c r="M23" i="33"/>
  <c r="M6" i="53" s="1"/>
  <c r="M29" i="53" s="1"/>
  <c r="M18" i="33"/>
  <c r="M5" i="53" s="1"/>
  <c r="K18" i="33"/>
  <c r="K5" i="53" s="1"/>
  <c r="K28" i="53" s="1"/>
  <c r="J18" i="33"/>
  <c r="G18" i="33"/>
  <c r="G5" i="53" s="1"/>
  <c r="G28" i="53" s="1"/>
  <c r="F18" i="33"/>
  <c r="F5" i="53" s="1"/>
  <c r="F28" i="53" s="1"/>
  <c r="E18" i="33"/>
  <c r="E5" i="53" s="1"/>
  <c r="C18" i="33"/>
  <c r="C5" i="53" s="1"/>
  <c r="C28" i="53" s="1"/>
  <c r="B18" i="33"/>
  <c r="B5" i="53" s="1"/>
  <c r="M12" i="33"/>
  <c r="M8" i="53" s="1"/>
  <c r="M31" i="53" s="1"/>
  <c r="L12" i="33"/>
  <c r="L8" i="53" s="1"/>
  <c r="L31" i="53" s="1"/>
  <c r="K12" i="33"/>
  <c r="K8" i="53" s="1"/>
  <c r="K31" i="53" s="1"/>
  <c r="H12" i="33"/>
  <c r="H8" i="53" s="1"/>
  <c r="H31" i="53" s="1"/>
  <c r="G12" i="33"/>
  <c r="G8" i="53" s="1"/>
  <c r="G31" i="53" s="1"/>
  <c r="E12" i="33"/>
  <c r="E8" i="53" s="1"/>
  <c r="E31" i="53" s="1"/>
  <c r="D12" i="33"/>
  <c r="D8" i="53" s="1"/>
  <c r="D31" i="53" s="1"/>
  <c r="C12" i="33"/>
  <c r="C8" i="53" s="1"/>
  <c r="C31" i="53" s="1"/>
  <c r="L7" i="33"/>
  <c r="L7" i="53" s="1"/>
  <c r="L30" i="53" s="1"/>
  <c r="I7" i="33"/>
  <c r="F7" i="33"/>
  <c r="F7" i="53" s="1"/>
  <c r="F30" i="53" s="1"/>
  <c r="E7" i="33"/>
  <c r="D7" i="33"/>
  <c r="D7" i="53" s="1"/>
  <c r="D30" i="53" s="1"/>
  <c r="M7" i="33"/>
  <c r="J15" i="66"/>
  <c r="I15" i="66"/>
  <c r="H15" i="66"/>
  <c r="G15" i="66"/>
  <c r="F15" i="66"/>
  <c r="E15" i="66"/>
  <c r="D15" i="66"/>
  <c r="C15" i="66"/>
  <c r="B15" i="66"/>
  <c r="T45" i="55"/>
  <c r="T44" i="55"/>
  <c r="T43" i="55"/>
  <c r="T42" i="55"/>
  <c r="T41" i="55"/>
  <c r="T40" i="55"/>
  <c r="T39" i="55"/>
  <c r="T38" i="55"/>
  <c r="T37" i="55"/>
  <c r="T36" i="55"/>
  <c r="T35" i="55"/>
  <c r="T34" i="55"/>
  <c r="S45" i="55"/>
  <c r="S44" i="55"/>
  <c r="S43" i="55"/>
  <c r="S42" i="55"/>
  <c r="S41" i="55"/>
  <c r="S40" i="55"/>
  <c r="S39" i="55"/>
  <c r="S38" i="55"/>
  <c r="S37" i="55"/>
  <c r="S36" i="55"/>
  <c r="S35" i="55"/>
  <c r="R45" i="55"/>
  <c r="R44" i="55"/>
  <c r="R43" i="55"/>
  <c r="R42" i="55"/>
  <c r="R41" i="55"/>
  <c r="R40" i="55"/>
  <c r="R39" i="55"/>
  <c r="R38" i="55"/>
  <c r="R37" i="55"/>
  <c r="R36" i="55"/>
  <c r="R35" i="55"/>
  <c r="Q46" i="55"/>
  <c r="A37" i="107"/>
  <c r="G8" i="22"/>
  <c r="G13" i="107" s="1"/>
  <c r="E8" i="22"/>
  <c r="E13" i="107" s="1"/>
  <c r="H7" i="22"/>
  <c r="H12" i="107" s="1"/>
  <c r="F7" i="22"/>
  <c r="F12" i="107" s="1"/>
  <c r="I6" i="22"/>
  <c r="I11" i="107" s="1"/>
  <c r="G6" i="22"/>
  <c r="G11" i="107" s="1"/>
  <c r="H5" i="22"/>
  <c r="H10" i="107" s="1"/>
  <c r="B5" i="22"/>
  <c r="B10" i="107" s="1"/>
  <c r="B25" i="47"/>
  <c r="I5" i="47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M20" i="105"/>
  <c r="L20" i="105"/>
  <c r="K20" i="105"/>
  <c r="J20" i="105"/>
  <c r="I20" i="105"/>
  <c r="H20" i="105"/>
  <c r="G20" i="105"/>
  <c r="F20" i="105"/>
  <c r="E20" i="105"/>
  <c r="D20" i="105"/>
  <c r="C20" i="105"/>
  <c r="B20" i="105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M20" i="103"/>
  <c r="L20" i="103"/>
  <c r="K20" i="103"/>
  <c r="J20" i="103"/>
  <c r="I20" i="103"/>
  <c r="H20" i="103"/>
  <c r="G20" i="103"/>
  <c r="F20" i="103"/>
  <c r="E20" i="103"/>
  <c r="D20" i="103"/>
  <c r="C20" i="103"/>
  <c r="B20" i="103"/>
  <c r="J46" i="62"/>
  <c r="I46" i="62"/>
  <c r="H46" i="62"/>
  <c r="G46" i="62"/>
  <c r="F46" i="62"/>
  <c r="E46" i="62"/>
  <c r="D46" i="62"/>
  <c r="C46" i="62"/>
  <c r="B46" i="62"/>
  <c r="J45" i="62"/>
  <c r="I45" i="62"/>
  <c r="H45" i="62"/>
  <c r="G45" i="62"/>
  <c r="F45" i="62"/>
  <c r="E45" i="62"/>
  <c r="D45" i="62"/>
  <c r="C45" i="62"/>
  <c r="B45" i="62"/>
  <c r="J44" i="62"/>
  <c r="I44" i="62"/>
  <c r="H44" i="62"/>
  <c r="G44" i="62"/>
  <c r="F44" i="62"/>
  <c r="E44" i="62"/>
  <c r="D44" i="62"/>
  <c r="C44" i="62"/>
  <c r="B44" i="62"/>
  <c r="J43" i="62"/>
  <c r="I43" i="62"/>
  <c r="H43" i="62"/>
  <c r="G43" i="62"/>
  <c r="F43" i="62"/>
  <c r="E43" i="62"/>
  <c r="D43" i="62"/>
  <c r="C43" i="62"/>
  <c r="B43" i="62"/>
  <c r="J42" i="62"/>
  <c r="I42" i="62"/>
  <c r="H42" i="62"/>
  <c r="G42" i="62"/>
  <c r="F42" i="62"/>
  <c r="E42" i="62"/>
  <c r="D42" i="62"/>
  <c r="C42" i="62"/>
  <c r="B42" i="62"/>
  <c r="J41" i="62"/>
  <c r="I41" i="62"/>
  <c r="H41" i="62"/>
  <c r="G41" i="62"/>
  <c r="F41" i="62"/>
  <c r="E41" i="62"/>
  <c r="D41" i="62"/>
  <c r="C41" i="62"/>
  <c r="B41" i="62"/>
  <c r="J40" i="62"/>
  <c r="I40" i="62"/>
  <c r="H40" i="62"/>
  <c r="G40" i="62"/>
  <c r="F40" i="62"/>
  <c r="E40" i="62"/>
  <c r="D40" i="62"/>
  <c r="C40" i="62"/>
  <c r="B40" i="62"/>
  <c r="K39" i="62"/>
  <c r="I39" i="62"/>
  <c r="H39" i="62"/>
  <c r="G39" i="62"/>
  <c r="F39" i="62"/>
  <c r="E39" i="62"/>
  <c r="D39" i="62"/>
  <c r="C39" i="62"/>
  <c r="B39" i="62"/>
  <c r="C28" i="62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M43" i="53"/>
  <c r="J43" i="53"/>
  <c r="I43" i="53"/>
  <c r="F43" i="53"/>
  <c r="E43" i="53"/>
  <c r="B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M40" i="53"/>
  <c r="L40" i="53"/>
  <c r="K40" i="53"/>
  <c r="J40" i="53"/>
  <c r="I40" i="53"/>
  <c r="H40" i="53"/>
  <c r="G40" i="53"/>
  <c r="F40" i="53"/>
  <c r="E40" i="53"/>
  <c r="D40" i="53"/>
  <c r="C40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M38" i="53"/>
  <c r="L38" i="53"/>
  <c r="K38" i="53"/>
  <c r="J38" i="53"/>
  <c r="I38" i="53"/>
  <c r="H38" i="53"/>
  <c r="G38" i="53"/>
  <c r="F38" i="53"/>
  <c r="E38" i="53"/>
  <c r="D38" i="53"/>
  <c r="C38" i="53"/>
  <c r="M11" i="53"/>
  <c r="M34" i="53" s="1"/>
  <c r="K11" i="53"/>
  <c r="K34" i="53" s="1"/>
  <c r="J11" i="53"/>
  <c r="J34" i="53" s="1"/>
  <c r="I11" i="53"/>
  <c r="I34" i="53" s="1"/>
  <c r="G11" i="53"/>
  <c r="G34" i="53" s="1"/>
  <c r="F11" i="53"/>
  <c r="F34" i="53" s="1"/>
  <c r="E11" i="53"/>
  <c r="E34" i="53" s="1"/>
  <c r="C11" i="53"/>
  <c r="C34" i="53" s="1"/>
  <c r="B11" i="53"/>
  <c r="M10" i="53"/>
  <c r="M33" i="53" s="1"/>
  <c r="J10" i="53"/>
  <c r="J33" i="53" s="1"/>
  <c r="I10" i="53"/>
  <c r="I33" i="53" s="1"/>
  <c r="F10" i="53"/>
  <c r="F33" i="53" s="1"/>
  <c r="E10" i="53"/>
  <c r="E33" i="53" s="1"/>
  <c r="B10" i="53"/>
  <c r="B33" i="53" s="1"/>
  <c r="J31" i="7"/>
  <c r="F31" i="7"/>
  <c r="J29" i="7"/>
  <c r="F29" i="7"/>
  <c r="J35" i="7"/>
  <c r="F35" i="7"/>
  <c r="K5" i="7"/>
  <c r="L40" i="63" s="1"/>
  <c r="J33" i="7"/>
  <c r="F33" i="7"/>
  <c r="B33" i="7"/>
  <c r="J5" i="71" l="1"/>
  <c r="K5" i="71"/>
  <c r="E19" i="113"/>
  <c r="L23" i="7"/>
  <c r="L21" i="53" s="1"/>
  <c r="C5" i="71"/>
  <c r="L5" i="71"/>
  <c r="F5" i="71"/>
  <c r="E5" i="71"/>
  <c r="I5" i="71"/>
  <c r="E5" i="113"/>
  <c r="C14" i="7"/>
  <c r="C20" i="53" s="1"/>
  <c r="E23" i="7"/>
  <c r="E21" i="53" s="1"/>
  <c r="E24" i="53" s="1"/>
  <c r="H37" i="53"/>
  <c r="K37" i="53"/>
  <c r="L37" i="53"/>
  <c r="H7" i="33"/>
  <c r="H7" i="53" s="1"/>
  <c r="H30" i="53" s="1"/>
  <c r="C37" i="53"/>
  <c r="D37" i="53"/>
  <c r="M6" i="33"/>
  <c r="M8" i="115" s="1"/>
  <c r="M28" i="115" s="1"/>
  <c r="F14" i="7"/>
  <c r="F20" i="53" s="1"/>
  <c r="I14" i="7"/>
  <c r="I27" i="53" s="1"/>
  <c r="E5" i="7"/>
  <c r="E5" i="103" s="1"/>
  <c r="E6" i="103" s="1"/>
  <c r="E7" i="103" s="1"/>
  <c r="E28" i="103" s="1"/>
  <c r="C23" i="7"/>
  <c r="C21" i="53" s="1"/>
  <c r="E14" i="7"/>
  <c r="E20" i="53" s="1"/>
  <c r="D23" i="7"/>
  <c r="D21" i="53" s="1"/>
  <c r="D14" i="7"/>
  <c r="D27" i="53" s="1"/>
  <c r="C5" i="7"/>
  <c r="D40" i="63" s="1"/>
  <c r="M5" i="7"/>
  <c r="M5" i="103" s="1"/>
  <c r="M6" i="103" s="1"/>
  <c r="M7" i="103" s="1"/>
  <c r="M28" i="103" s="1"/>
  <c r="G5" i="7"/>
  <c r="H40" i="63" s="1"/>
  <c r="J23" i="7"/>
  <c r="J21" i="53" s="1"/>
  <c r="J24" i="53" s="1"/>
  <c r="M23" i="7"/>
  <c r="M21" i="53" s="1"/>
  <c r="M24" i="53" s="1"/>
  <c r="L14" i="7"/>
  <c r="L27" i="53" s="1"/>
  <c r="H14" i="7"/>
  <c r="H27" i="53" s="1"/>
  <c r="M14" i="7"/>
  <c r="M27" i="53" s="1"/>
  <c r="H23" i="7"/>
  <c r="H21" i="53" s="1"/>
  <c r="K23" i="7"/>
  <c r="K21" i="53" s="1"/>
  <c r="K14" i="7"/>
  <c r="K20" i="53" s="1"/>
  <c r="F23" i="7"/>
  <c r="F21" i="53" s="1"/>
  <c r="F24" i="53" s="1"/>
  <c r="D5" i="80"/>
  <c r="H6" i="59"/>
  <c r="G23" i="7"/>
  <c r="G21" i="53" s="1"/>
  <c r="G24" i="53" s="1"/>
  <c r="I5" i="7"/>
  <c r="J40" i="63" s="1"/>
  <c r="D5" i="10"/>
  <c r="E7" i="9"/>
  <c r="C6" i="59"/>
  <c r="E6" i="59"/>
  <c r="I6" i="59"/>
  <c r="E5" i="80"/>
  <c r="F16" i="31"/>
  <c r="C5" i="8"/>
  <c r="F6" i="59"/>
  <c r="D5" i="71"/>
  <c r="C16" i="31"/>
  <c r="E5" i="91"/>
  <c r="M9" i="53"/>
  <c r="M32" i="53" s="1"/>
  <c r="D4" i="57"/>
  <c r="D5" i="22"/>
  <c r="D10" i="107" s="1"/>
  <c r="D15" i="107" s="1"/>
  <c r="D20" i="107" s="1"/>
  <c r="D33" i="107" s="1"/>
  <c r="C6" i="22"/>
  <c r="C11" i="107" s="1"/>
  <c r="C43" i="107" s="1"/>
  <c r="B7" i="22"/>
  <c r="B12" i="107" s="1"/>
  <c r="B17" i="107" s="1"/>
  <c r="B22" i="107" s="1"/>
  <c r="B35" i="107" s="1"/>
  <c r="N7" i="22"/>
  <c r="N12" i="107" s="1"/>
  <c r="N17" i="107" s="1"/>
  <c r="N22" i="107" s="1"/>
  <c r="M8" i="22"/>
  <c r="M13" i="107" s="1"/>
  <c r="M18" i="107" s="1"/>
  <c r="M23" i="107" s="1"/>
  <c r="M36" i="107" s="1"/>
  <c r="D7" i="9"/>
  <c r="C5" i="10"/>
  <c r="C5" i="80"/>
  <c r="F5" i="22"/>
  <c r="F10" i="107" s="1"/>
  <c r="F42" i="107" s="1"/>
  <c r="E6" i="22"/>
  <c r="E11" i="107" s="1"/>
  <c r="E43" i="107" s="1"/>
  <c r="D7" i="22"/>
  <c r="D12" i="107" s="1"/>
  <c r="D17" i="107" s="1"/>
  <c r="D22" i="107" s="1"/>
  <c r="D35" i="107" s="1"/>
  <c r="C8" i="22"/>
  <c r="C13" i="107" s="1"/>
  <c r="C45" i="107" s="1"/>
  <c r="B6" i="59"/>
  <c r="B16" i="31"/>
  <c r="C5" i="100"/>
  <c r="C16" i="100"/>
  <c r="C20" i="100"/>
  <c r="E5" i="100"/>
  <c r="E16" i="100"/>
  <c r="E20" i="100"/>
  <c r="I12" i="33"/>
  <c r="I8" i="53" s="1"/>
  <c r="I31" i="53" s="1"/>
  <c r="D16" i="31"/>
  <c r="C5" i="92"/>
  <c r="G16" i="31"/>
  <c r="C22" i="71"/>
  <c r="F5" i="100"/>
  <c r="F16" i="100"/>
  <c r="F20" i="100"/>
  <c r="J7" i="33"/>
  <c r="J7" i="53" s="1"/>
  <c r="J30" i="53" s="1"/>
  <c r="L5" i="22"/>
  <c r="L10" i="107" s="1"/>
  <c r="L42" i="107" s="1"/>
  <c r="K6" i="22"/>
  <c r="K11" i="107" s="1"/>
  <c r="K43" i="107" s="1"/>
  <c r="I8" i="22"/>
  <c r="I13" i="107" s="1"/>
  <c r="I18" i="107" s="1"/>
  <c r="I23" i="107" s="1"/>
  <c r="I36" i="107" s="1"/>
  <c r="H16" i="31"/>
  <c r="D22" i="71"/>
  <c r="D21" i="71" s="1"/>
  <c r="C26" i="71"/>
  <c r="I18" i="33"/>
  <c r="I5" i="53" s="1"/>
  <c r="I28" i="53" s="1"/>
  <c r="E5" i="92"/>
  <c r="J14" i="7"/>
  <c r="J20" i="53" s="1"/>
  <c r="B14" i="7"/>
  <c r="B20" i="53" s="1"/>
  <c r="M6" i="22"/>
  <c r="M11" i="107" s="1"/>
  <c r="M43" i="107" s="1"/>
  <c r="L7" i="22"/>
  <c r="L12" i="107" s="1"/>
  <c r="L17" i="107" s="1"/>
  <c r="L22" i="107" s="1"/>
  <c r="L35" i="107" s="1"/>
  <c r="K8" i="22"/>
  <c r="K13" i="107" s="1"/>
  <c r="K45" i="107" s="1"/>
  <c r="D5" i="91"/>
  <c r="E26" i="71"/>
  <c r="E21" i="71" s="1"/>
  <c r="E31" i="100"/>
  <c r="D5" i="92"/>
  <c r="G6" i="59"/>
  <c r="C7" i="9"/>
  <c r="D6" i="59"/>
  <c r="C5" i="91"/>
  <c r="B5" i="80"/>
  <c r="B5" i="10"/>
  <c r="E5" i="10"/>
  <c r="I23" i="7"/>
  <c r="I21" i="53" s="1"/>
  <c r="I24" i="53" s="1"/>
  <c r="D43" i="53"/>
  <c r="H43" i="53"/>
  <c r="L43" i="53"/>
  <c r="J7" i="22"/>
  <c r="J12" i="107" s="1"/>
  <c r="J44" i="107" s="1"/>
  <c r="E30" i="7"/>
  <c r="I30" i="7"/>
  <c r="M30" i="7"/>
  <c r="E32" i="7"/>
  <c r="I32" i="7"/>
  <c r="M32" i="7"/>
  <c r="E34" i="7"/>
  <c r="I34" i="7"/>
  <c r="M34" i="7"/>
  <c r="E36" i="7"/>
  <c r="I36" i="7"/>
  <c r="M36" i="7"/>
  <c r="C33" i="53"/>
  <c r="C9" i="53"/>
  <c r="C32" i="53" s="1"/>
  <c r="K33" i="53"/>
  <c r="K9" i="53"/>
  <c r="K32" i="53" s="1"/>
  <c r="C30" i="7"/>
  <c r="G30" i="7"/>
  <c r="K30" i="7"/>
  <c r="C32" i="7"/>
  <c r="G32" i="7"/>
  <c r="K32" i="7"/>
  <c r="C34" i="7"/>
  <c r="G34" i="7"/>
  <c r="K34" i="7"/>
  <c r="C36" i="7"/>
  <c r="G36" i="7"/>
  <c r="K36" i="7"/>
  <c r="D29" i="7"/>
  <c r="H29" i="7"/>
  <c r="L29" i="7"/>
  <c r="D31" i="7"/>
  <c r="H31" i="7"/>
  <c r="L31" i="7"/>
  <c r="D33" i="7"/>
  <c r="H33" i="7"/>
  <c r="L33" i="7"/>
  <c r="D35" i="7"/>
  <c r="H35" i="7"/>
  <c r="L35" i="7"/>
  <c r="M7" i="53"/>
  <c r="M30" i="53" s="1"/>
  <c r="I9" i="53"/>
  <c r="I32" i="53" s="1"/>
  <c r="M17" i="33"/>
  <c r="M9" i="115" s="1"/>
  <c r="M29" i="115" s="1"/>
  <c r="M14" i="22"/>
  <c r="E9" i="53"/>
  <c r="E32" i="53" s="1"/>
  <c r="K4" i="74"/>
  <c r="G9" i="53"/>
  <c r="G32" i="53" s="1"/>
  <c r="N11" i="53"/>
  <c r="N34" i="53" s="1"/>
  <c r="N15" i="53"/>
  <c r="N38" i="53" s="1"/>
  <c r="F9" i="22"/>
  <c r="J9" i="22"/>
  <c r="N9" i="22"/>
  <c r="E14" i="22"/>
  <c r="I14" i="22"/>
  <c r="F27" i="47"/>
  <c r="F28" i="47"/>
  <c r="F29" i="47"/>
  <c r="F31" i="47"/>
  <c r="F32" i="47"/>
  <c r="P5" i="98"/>
  <c r="P13" i="98"/>
  <c r="C9" i="22"/>
  <c r="G9" i="22"/>
  <c r="K9" i="22"/>
  <c r="B6" i="22"/>
  <c r="B11" i="107" s="1"/>
  <c r="B16" i="107" s="1"/>
  <c r="B21" i="107" s="1"/>
  <c r="B34" i="107" s="1"/>
  <c r="F6" i="22"/>
  <c r="F11" i="107" s="1"/>
  <c r="F16" i="107" s="1"/>
  <c r="F21" i="107" s="1"/>
  <c r="F34" i="107" s="1"/>
  <c r="J6" i="22"/>
  <c r="J11" i="107" s="1"/>
  <c r="J43" i="107" s="1"/>
  <c r="N6" i="22"/>
  <c r="N11" i="107" s="1"/>
  <c r="N16" i="107" s="1"/>
  <c r="N21" i="107" s="1"/>
  <c r="D28" i="62"/>
  <c r="J17" i="33"/>
  <c r="J9" i="115" s="1"/>
  <c r="J29" i="115" s="1"/>
  <c r="J5" i="53"/>
  <c r="J28" i="53" s="1"/>
  <c r="J5" i="57"/>
  <c r="G6" i="71"/>
  <c r="M6" i="71"/>
  <c r="G7" i="71"/>
  <c r="M7" i="71"/>
  <c r="G8" i="71"/>
  <c r="M8" i="71"/>
  <c r="G9" i="71"/>
  <c r="M9" i="71"/>
  <c r="G10" i="71"/>
  <c r="M10" i="71"/>
  <c r="G11" i="71"/>
  <c r="M11" i="71"/>
  <c r="G12" i="71"/>
  <c r="M12" i="71"/>
  <c r="G13" i="71"/>
  <c r="M13" i="71"/>
  <c r="G14" i="71"/>
  <c r="M14" i="71"/>
  <c r="G15" i="71"/>
  <c r="M15" i="71"/>
  <c r="G16" i="71"/>
  <c r="M16" i="71"/>
  <c r="G17" i="71"/>
  <c r="M17" i="71"/>
  <c r="H9" i="99"/>
  <c r="H19" i="99"/>
  <c r="H24" i="99"/>
  <c r="H29" i="99"/>
  <c r="F33" i="47"/>
  <c r="B5" i="46"/>
  <c r="F5" i="46"/>
  <c r="E5" i="46"/>
  <c r="C5" i="46"/>
  <c r="K4" i="31"/>
  <c r="G28" i="71"/>
  <c r="G29" i="71"/>
  <c r="G30" i="71"/>
  <c r="G31" i="71"/>
  <c r="G32" i="71"/>
  <c r="G33" i="71"/>
  <c r="G32" i="100"/>
  <c r="G33" i="100"/>
  <c r="G34" i="100"/>
  <c r="N17" i="53"/>
  <c r="N40" i="53" s="1"/>
  <c r="P17" i="98"/>
  <c r="P21" i="98"/>
  <c r="H19" i="22"/>
  <c r="E5" i="12"/>
  <c r="D5" i="12"/>
  <c r="F5" i="12"/>
  <c r="E17" i="33"/>
  <c r="E9" i="115" s="1"/>
  <c r="E29" i="115" s="1"/>
  <c r="N24" i="33"/>
  <c r="N25" i="33"/>
  <c r="N26" i="33"/>
  <c r="N27" i="33"/>
  <c r="F35" i="47"/>
  <c r="F36" i="47"/>
  <c r="F37" i="47"/>
  <c r="F39" i="47"/>
  <c r="C24" i="22"/>
  <c r="G24" i="22"/>
  <c r="K24" i="22"/>
  <c r="B5" i="8"/>
  <c r="F5" i="8"/>
  <c r="E5" i="8"/>
  <c r="G24" i="71"/>
  <c r="J8" i="57"/>
  <c r="J9" i="57"/>
  <c r="J10" i="57"/>
  <c r="J12" i="57"/>
  <c r="J13" i="57"/>
  <c r="J14" i="57"/>
  <c r="J16" i="57"/>
  <c r="J17" i="57"/>
  <c r="J18" i="57"/>
  <c r="P7" i="98"/>
  <c r="N5" i="22"/>
  <c r="N10" i="107" s="1"/>
  <c r="N15" i="107" s="1"/>
  <c r="N20" i="107" s="1"/>
  <c r="D9" i="22"/>
  <c r="H9" i="22"/>
  <c r="L9" i="22"/>
  <c r="D19" i="22"/>
  <c r="L19" i="22"/>
  <c r="G17" i="100"/>
  <c r="G18" i="100"/>
  <c r="G19" i="100"/>
  <c r="I31" i="7"/>
  <c r="E33" i="7"/>
  <c r="M33" i="7"/>
  <c r="E35" i="7"/>
  <c r="M35" i="7"/>
  <c r="N15" i="7"/>
  <c r="B30" i="7"/>
  <c r="F30" i="7"/>
  <c r="J30" i="7"/>
  <c r="N17" i="7"/>
  <c r="B32" i="7"/>
  <c r="F32" i="7"/>
  <c r="J32" i="7"/>
  <c r="N19" i="7"/>
  <c r="B34" i="7"/>
  <c r="F34" i="7"/>
  <c r="J34" i="7"/>
  <c r="N21" i="7"/>
  <c r="N22" i="7"/>
  <c r="F36" i="7"/>
  <c r="J36" i="7"/>
  <c r="J7" i="47"/>
  <c r="J8" i="47"/>
  <c r="J10" i="47"/>
  <c r="J11" i="47"/>
  <c r="J12" i="47"/>
  <c r="J14" i="47"/>
  <c r="J15" i="47"/>
  <c r="J16" i="47"/>
  <c r="J18" i="47"/>
  <c r="J19" i="47"/>
  <c r="J5" i="22"/>
  <c r="J10" i="107" s="1"/>
  <c r="J42" i="107" s="1"/>
  <c r="G29" i="7"/>
  <c r="C31" i="7"/>
  <c r="K31" i="7"/>
  <c r="K33" i="7"/>
  <c r="G35" i="7"/>
  <c r="B34" i="53"/>
  <c r="H4" i="57"/>
  <c r="P11" i="98"/>
  <c r="P15" i="98"/>
  <c r="P19" i="98"/>
  <c r="G31" i="7"/>
  <c r="C33" i="7"/>
  <c r="G33" i="7"/>
  <c r="C35" i="7"/>
  <c r="K35" i="7"/>
  <c r="N6" i="7"/>
  <c r="N7" i="7"/>
  <c r="N8" i="7"/>
  <c r="N9" i="7"/>
  <c r="N11" i="7"/>
  <c r="N12" i="7"/>
  <c r="N13" i="7"/>
  <c r="K25" i="62" s="1"/>
  <c r="C36" i="62" s="1"/>
  <c r="F36" i="62" s="1"/>
  <c r="D30" i="7"/>
  <c r="H30" i="7"/>
  <c r="L30" i="7"/>
  <c r="D32" i="7"/>
  <c r="H32" i="7"/>
  <c r="L32" i="7"/>
  <c r="D34" i="7"/>
  <c r="H34" i="7"/>
  <c r="L34" i="7"/>
  <c r="D36" i="7"/>
  <c r="H36" i="7"/>
  <c r="L36" i="7"/>
  <c r="N24" i="7"/>
  <c r="N25" i="7"/>
  <c r="N26" i="7"/>
  <c r="N27" i="7"/>
  <c r="B9" i="22"/>
  <c r="E31" i="7"/>
  <c r="M31" i="7"/>
  <c r="I33" i="7"/>
  <c r="I35" i="7"/>
  <c r="E5" i="47"/>
  <c r="D25" i="47"/>
  <c r="B4" i="57"/>
  <c r="F4" i="57"/>
  <c r="P9" i="98"/>
  <c r="E7" i="22"/>
  <c r="E12" i="107" s="1"/>
  <c r="E44" i="107" s="1"/>
  <c r="I7" i="22"/>
  <c r="I12" i="107" s="1"/>
  <c r="I44" i="107" s="1"/>
  <c r="M7" i="22"/>
  <c r="M12" i="107" s="1"/>
  <c r="M44" i="107" s="1"/>
  <c r="D8" i="22"/>
  <c r="D13" i="107" s="1"/>
  <c r="D45" i="107" s="1"/>
  <c r="H8" i="22"/>
  <c r="H13" i="107" s="1"/>
  <c r="H45" i="107" s="1"/>
  <c r="L8" i="22"/>
  <c r="L13" i="107" s="1"/>
  <c r="L18" i="107" s="1"/>
  <c r="L23" i="107" s="1"/>
  <c r="L36" i="107" s="1"/>
  <c r="D14" i="22"/>
  <c r="H14" i="22"/>
  <c r="L14" i="22"/>
  <c r="C14" i="22"/>
  <c r="G14" i="22"/>
  <c r="K14" i="22"/>
  <c r="E19" i="22"/>
  <c r="I19" i="22"/>
  <c r="M19" i="22"/>
  <c r="B24" i="22"/>
  <c r="F24" i="22"/>
  <c r="J24" i="22"/>
  <c r="N24" i="22"/>
  <c r="E24" i="22"/>
  <c r="I24" i="22"/>
  <c r="M24" i="22"/>
  <c r="K4" i="66"/>
  <c r="N10" i="32"/>
  <c r="N11" i="32"/>
  <c r="N12" i="32"/>
  <c r="N13" i="32"/>
  <c r="N14" i="32"/>
  <c r="N15" i="32"/>
  <c r="F21" i="71"/>
  <c r="D31" i="100"/>
  <c r="H4" i="99"/>
  <c r="E16" i="31"/>
  <c r="I16" i="31"/>
  <c r="N20" i="32"/>
  <c r="N21" i="32"/>
  <c r="N22" i="32"/>
  <c r="N23" i="32"/>
  <c r="N24" i="32"/>
  <c r="G25" i="71"/>
  <c r="C7" i="22"/>
  <c r="C12" i="107" s="1"/>
  <c r="C17" i="107" s="1"/>
  <c r="C22" i="107" s="1"/>
  <c r="C35" i="107" s="1"/>
  <c r="G7" i="22"/>
  <c r="G12" i="107" s="1"/>
  <c r="G17" i="107" s="1"/>
  <c r="G22" i="107" s="1"/>
  <c r="G35" i="107" s="1"/>
  <c r="K7" i="22"/>
  <c r="K12" i="107" s="1"/>
  <c r="K17" i="107" s="1"/>
  <c r="K22" i="107" s="1"/>
  <c r="K35" i="107" s="1"/>
  <c r="B8" i="22"/>
  <c r="B13" i="107" s="1"/>
  <c r="B18" i="107" s="1"/>
  <c r="B23" i="107" s="1"/>
  <c r="B36" i="107" s="1"/>
  <c r="F8" i="22"/>
  <c r="F13" i="107" s="1"/>
  <c r="F18" i="107" s="1"/>
  <c r="F23" i="107" s="1"/>
  <c r="F36" i="107" s="1"/>
  <c r="J8" i="22"/>
  <c r="J13" i="107" s="1"/>
  <c r="J18" i="107" s="1"/>
  <c r="J23" i="107" s="1"/>
  <c r="J36" i="107" s="1"/>
  <c r="N8" i="22"/>
  <c r="N13" i="107" s="1"/>
  <c r="N18" i="107" s="1"/>
  <c r="N23" i="107" s="1"/>
  <c r="B14" i="22"/>
  <c r="F14" i="22"/>
  <c r="J14" i="22"/>
  <c r="N14" i="22"/>
  <c r="C19" i="22"/>
  <c r="G19" i="22"/>
  <c r="K19" i="22"/>
  <c r="B19" i="22"/>
  <c r="F19" i="22"/>
  <c r="J19" i="22"/>
  <c r="N19" i="22"/>
  <c r="D24" i="22"/>
  <c r="H24" i="22"/>
  <c r="L24" i="22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D6" i="33"/>
  <c r="D8" i="115" s="1"/>
  <c r="D28" i="115" s="1"/>
  <c r="L6" i="33"/>
  <c r="L8" i="115" s="1"/>
  <c r="L28" i="115" s="1"/>
  <c r="C23" i="33"/>
  <c r="C6" i="53" s="1"/>
  <c r="C29" i="53" s="1"/>
  <c r="G23" i="33"/>
  <c r="G6" i="53" s="1"/>
  <c r="G29" i="53" s="1"/>
  <c r="K23" i="33"/>
  <c r="K6" i="53" s="1"/>
  <c r="K29" i="53" s="1"/>
  <c r="N26" i="32"/>
  <c r="N27" i="32"/>
  <c r="N28" i="32"/>
  <c r="N29" i="32"/>
  <c r="N30" i="32"/>
  <c r="N31" i="32"/>
  <c r="N32" i="32"/>
  <c r="N33" i="32"/>
  <c r="N34" i="32"/>
  <c r="N35" i="32"/>
  <c r="N36" i="32"/>
  <c r="N37" i="32"/>
  <c r="G6" i="100"/>
  <c r="M6" i="100"/>
  <c r="G7" i="100"/>
  <c r="M7" i="100"/>
  <c r="G8" i="100"/>
  <c r="M8" i="100"/>
  <c r="G9" i="100"/>
  <c r="M9" i="100"/>
  <c r="G10" i="100"/>
  <c r="M10" i="100"/>
  <c r="G11" i="100"/>
  <c r="M11" i="100"/>
  <c r="G21" i="100"/>
  <c r="G22" i="100"/>
  <c r="G23" i="100"/>
  <c r="G24" i="100"/>
  <c r="G25" i="100"/>
  <c r="G26" i="100"/>
  <c r="G27" i="100"/>
  <c r="C31" i="100"/>
  <c r="D5" i="8"/>
  <c r="C5" i="12"/>
  <c r="G5" i="12"/>
  <c r="D5" i="46"/>
  <c r="N13" i="33"/>
  <c r="B12" i="33"/>
  <c r="F12" i="33"/>
  <c r="F8" i="53" s="1"/>
  <c r="F31" i="53" s="1"/>
  <c r="J12" i="33"/>
  <c r="J8" i="53" s="1"/>
  <c r="J31" i="53" s="1"/>
  <c r="N15" i="33"/>
  <c r="N16" i="33"/>
  <c r="D20" i="100"/>
  <c r="D15" i="100" s="1"/>
  <c r="G35" i="100"/>
  <c r="H14" i="99"/>
  <c r="E6" i="33"/>
  <c r="E8" i="115" s="1"/>
  <c r="E28" i="115" s="1"/>
  <c r="E7" i="53"/>
  <c r="E30" i="53" s="1"/>
  <c r="I7" i="53"/>
  <c r="I30" i="53" s="1"/>
  <c r="N19" i="33"/>
  <c r="N20" i="33"/>
  <c r="N21" i="33"/>
  <c r="N22" i="33"/>
  <c r="N8" i="33"/>
  <c r="N9" i="33"/>
  <c r="N10" i="33"/>
  <c r="N11" i="33"/>
  <c r="D18" i="33"/>
  <c r="D5" i="53" s="1"/>
  <c r="H18" i="33"/>
  <c r="H5" i="53" s="1"/>
  <c r="L18" i="33"/>
  <c r="L5" i="53" s="1"/>
  <c r="B28" i="53"/>
  <c r="C7" i="33"/>
  <c r="G7" i="33"/>
  <c r="K7" i="33"/>
  <c r="N6" i="32"/>
  <c r="N7" i="32"/>
  <c r="N8" i="32"/>
  <c r="B9" i="32"/>
  <c r="N10" i="7"/>
  <c r="H11" i="97" s="1"/>
  <c r="N18" i="7"/>
  <c r="C29" i="7"/>
  <c r="K29" i="7"/>
  <c r="D5" i="7"/>
  <c r="H5" i="7"/>
  <c r="L5" i="7"/>
  <c r="G14" i="7"/>
  <c r="B23" i="7"/>
  <c r="B21" i="53" s="1"/>
  <c r="B31" i="7"/>
  <c r="B35" i="7"/>
  <c r="B9" i="53"/>
  <c r="F9" i="53"/>
  <c r="F32" i="53" s="1"/>
  <c r="J9" i="53"/>
  <c r="J32" i="53" s="1"/>
  <c r="N18" i="53"/>
  <c r="N41" i="53" s="1"/>
  <c r="E28" i="53"/>
  <c r="M28" i="53"/>
  <c r="G37" i="53"/>
  <c r="B38" i="53"/>
  <c r="E25" i="47"/>
  <c r="N16" i="7"/>
  <c r="I29" i="7"/>
  <c r="N10" i="53"/>
  <c r="N33" i="53" s="1"/>
  <c r="N19" i="53"/>
  <c r="N42" i="53" s="1"/>
  <c r="B40" i="53"/>
  <c r="N20" i="7"/>
  <c r="E29" i="7"/>
  <c r="M29" i="7"/>
  <c r="B36" i="7"/>
  <c r="B5" i="7"/>
  <c r="F5" i="7"/>
  <c r="J5" i="7"/>
  <c r="B29" i="7"/>
  <c r="D9" i="53"/>
  <c r="D32" i="53" s="1"/>
  <c r="H9" i="53"/>
  <c r="H32" i="53" s="1"/>
  <c r="L9" i="53"/>
  <c r="L32" i="53" s="1"/>
  <c r="N16" i="53"/>
  <c r="N39" i="53" s="1"/>
  <c r="K5" i="103"/>
  <c r="C5" i="47"/>
  <c r="G5" i="47"/>
  <c r="C25" i="47"/>
  <c r="J6" i="57"/>
  <c r="B5" i="47"/>
  <c r="F5" i="47"/>
  <c r="J6" i="47"/>
  <c r="J13" i="47"/>
  <c r="F30" i="47"/>
  <c r="F38" i="47"/>
  <c r="C4" i="57"/>
  <c r="G4" i="57"/>
  <c r="J7" i="57"/>
  <c r="J15" i="57"/>
  <c r="P6" i="98"/>
  <c r="P10" i="98"/>
  <c r="P18" i="98"/>
  <c r="P22" i="98"/>
  <c r="H15" i="107"/>
  <c r="H20" i="107" s="1"/>
  <c r="H33" i="107" s="1"/>
  <c r="H42" i="107"/>
  <c r="F44" i="107"/>
  <c r="F17" i="107"/>
  <c r="F22" i="107" s="1"/>
  <c r="F35" i="107" s="1"/>
  <c r="B42" i="107"/>
  <c r="B15" i="107"/>
  <c r="B20" i="107" s="1"/>
  <c r="B33" i="107" s="1"/>
  <c r="H44" i="107"/>
  <c r="H17" i="107"/>
  <c r="H22" i="107" s="1"/>
  <c r="H35" i="107" s="1"/>
  <c r="D5" i="47"/>
  <c r="H5" i="47"/>
  <c r="J9" i="47"/>
  <c r="J17" i="47"/>
  <c r="F26" i="47"/>
  <c r="F34" i="47"/>
  <c r="E4" i="57"/>
  <c r="I4" i="57"/>
  <c r="J11" i="57"/>
  <c r="P8" i="98"/>
  <c r="P12" i="98"/>
  <c r="P16" i="98"/>
  <c r="P20" i="98"/>
  <c r="G43" i="107"/>
  <c r="G16" i="107"/>
  <c r="G21" i="107" s="1"/>
  <c r="G34" i="107" s="1"/>
  <c r="E18" i="107"/>
  <c r="E23" i="107" s="1"/>
  <c r="E36" i="107" s="1"/>
  <c r="E45" i="107"/>
  <c r="E9" i="22"/>
  <c r="E5" i="22"/>
  <c r="E10" i="107" s="1"/>
  <c r="I9" i="22"/>
  <c r="I5" i="22"/>
  <c r="I10" i="107" s="1"/>
  <c r="M9" i="22"/>
  <c r="M5" i="22"/>
  <c r="M10" i="107" s="1"/>
  <c r="I43" i="107"/>
  <c r="I16" i="107"/>
  <c r="I21" i="107" s="1"/>
  <c r="I34" i="107" s="1"/>
  <c r="G45" i="107"/>
  <c r="G18" i="107"/>
  <c r="G23" i="107" s="1"/>
  <c r="G36" i="107" s="1"/>
  <c r="D6" i="22"/>
  <c r="D11" i="107" s="1"/>
  <c r="H6" i="22"/>
  <c r="H11" i="107" s="1"/>
  <c r="L6" i="22"/>
  <c r="L11" i="107" s="1"/>
  <c r="C5" i="22"/>
  <c r="C10" i="107" s="1"/>
  <c r="G5" i="22"/>
  <c r="G10" i="107" s="1"/>
  <c r="K5" i="22"/>
  <c r="K10" i="107" s="1"/>
  <c r="F17" i="33"/>
  <c r="F9" i="115" s="1"/>
  <c r="F29" i="115" s="1"/>
  <c r="R34" i="55"/>
  <c r="B7" i="9"/>
  <c r="S34" i="55"/>
  <c r="B5" i="91"/>
  <c r="J17" i="31"/>
  <c r="N14" i="33"/>
  <c r="N8" i="55"/>
  <c r="N10" i="55"/>
  <c r="N12" i="55"/>
  <c r="N14" i="55"/>
  <c r="N16" i="55"/>
  <c r="N18" i="55"/>
  <c r="N20" i="55"/>
  <c r="N22" i="55"/>
  <c r="N24" i="55"/>
  <c r="N26" i="55"/>
  <c r="N28" i="55"/>
  <c r="N30" i="55"/>
  <c r="F36" i="55"/>
  <c r="F38" i="55"/>
  <c r="F40" i="55"/>
  <c r="F42" i="55"/>
  <c r="AD7" i="55"/>
  <c r="AD9" i="55"/>
  <c r="AD11" i="55"/>
  <c r="AD13" i="55"/>
  <c r="AD15" i="55"/>
  <c r="AD17" i="55"/>
  <c r="AD19" i="55"/>
  <c r="AD21" i="55"/>
  <c r="AD23" i="55"/>
  <c r="AD25" i="55"/>
  <c r="AD27" i="55"/>
  <c r="AD29" i="55"/>
  <c r="L35" i="55"/>
  <c r="L37" i="55"/>
  <c r="L39" i="55"/>
  <c r="L41" i="55"/>
  <c r="L43" i="55"/>
  <c r="B5" i="92"/>
  <c r="B7" i="33"/>
  <c r="B23" i="33"/>
  <c r="B17" i="33" s="1"/>
  <c r="B9" i="115" s="1"/>
  <c r="B29" i="115" s="1"/>
  <c r="L8" i="55"/>
  <c r="J8" i="55"/>
  <c r="L10" i="55"/>
  <c r="J10" i="55"/>
  <c r="L12" i="55"/>
  <c r="J12" i="55"/>
  <c r="L14" i="55"/>
  <c r="J14" i="55"/>
  <c r="L16" i="55"/>
  <c r="J16" i="55"/>
  <c r="L18" i="55"/>
  <c r="J18" i="55"/>
  <c r="L20" i="55"/>
  <c r="J20" i="55"/>
  <c r="J22" i="55"/>
  <c r="L22" i="55"/>
  <c r="J24" i="55"/>
  <c r="L24" i="55"/>
  <c r="J26" i="55"/>
  <c r="L26" i="55"/>
  <c r="J28" i="55"/>
  <c r="L28" i="55"/>
  <c r="J30" i="55"/>
  <c r="L30" i="55"/>
  <c r="Z7" i="55"/>
  <c r="AB7" i="55"/>
  <c r="Z9" i="55"/>
  <c r="AB9" i="55"/>
  <c r="Z11" i="55"/>
  <c r="AB11" i="55"/>
  <c r="Z13" i="55"/>
  <c r="AB13" i="55"/>
  <c r="Z15" i="55"/>
  <c r="AB15" i="55"/>
  <c r="Z17" i="55"/>
  <c r="AB17" i="55"/>
  <c r="Z19" i="55"/>
  <c r="AB19" i="55"/>
  <c r="AB21" i="55"/>
  <c r="Z21" i="55"/>
  <c r="AB23" i="55"/>
  <c r="Z23" i="55"/>
  <c r="AB25" i="55"/>
  <c r="Z25" i="55"/>
  <c r="AB27" i="55"/>
  <c r="Z27" i="55"/>
  <c r="AB29" i="55"/>
  <c r="Z29" i="55"/>
  <c r="N7" i="55"/>
  <c r="N9" i="55"/>
  <c r="N11" i="55"/>
  <c r="N13" i="55"/>
  <c r="N15" i="55"/>
  <c r="N17" i="55"/>
  <c r="N19" i="55"/>
  <c r="N21" i="55"/>
  <c r="N23" i="55"/>
  <c r="N25" i="55"/>
  <c r="N27" i="55"/>
  <c r="N29" i="55"/>
  <c r="F35" i="55"/>
  <c r="F37" i="55"/>
  <c r="F39" i="55"/>
  <c r="F41" i="55"/>
  <c r="F43" i="55"/>
  <c r="AD8" i="55"/>
  <c r="AD10" i="55"/>
  <c r="AD12" i="55"/>
  <c r="AD14" i="55"/>
  <c r="AD16" i="55"/>
  <c r="AD18" i="55"/>
  <c r="AD20" i="55"/>
  <c r="AD22" i="55"/>
  <c r="AD24" i="55"/>
  <c r="AD26" i="55"/>
  <c r="AD28" i="55"/>
  <c r="AD30" i="55"/>
  <c r="L36" i="55"/>
  <c r="L38" i="55"/>
  <c r="L40" i="55"/>
  <c r="L42" i="55"/>
  <c r="J7" i="55"/>
  <c r="L7" i="55"/>
  <c r="J9" i="55"/>
  <c r="L9" i="55"/>
  <c r="J11" i="55"/>
  <c r="L11" i="55"/>
  <c r="J13" i="55"/>
  <c r="L13" i="55"/>
  <c r="J15" i="55"/>
  <c r="L15" i="55"/>
  <c r="J17" i="55"/>
  <c r="L17" i="55"/>
  <c r="J19" i="55"/>
  <c r="L19" i="55"/>
  <c r="J21" i="55"/>
  <c r="L21" i="55"/>
  <c r="L23" i="55"/>
  <c r="J23" i="55"/>
  <c r="L25" i="55"/>
  <c r="J25" i="55"/>
  <c r="L27" i="55"/>
  <c r="J27" i="55"/>
  <c r="L29" i="55"/>
  <c r="J29" i="55"/>
  <c r="AB8" i="55"/>
  <c r="Z8" i="55"/>
  <c r="AB10" i="55"/>
  <c r="Z10" i="55"/>
  <c r="AB12" i="55"/>
  <c r="Z12" i="55"/>
  <c r="AB14" i="55"/>
  <c r="Z14" i="55"/>
  <c r="AB16" i="55"/>
  <c r="Z16" i="55"/>
  <c r="AB18" i="55"/>
  <c r="Z18" i="55"/>
  <c r="AB20" i="55"/>
  <c r="Z20" i="55"/>
  <c r="Z22" i="55"/>
  <c r="AB22" i="55"/>
  <c r="Z24" i="55"/>
  <c r="AB24" i="55"/>
  <c r="Z26" i="55"/>
  <c r="AB26" i="55"/>
  <c r="Z28" i="55"/>
  <c r="AB28" i="55"/>
  <c r="Z30" i="55"/>
  <c r="AB30" i="55"/>
  <c r="G23" i="71"/>
  <c r="G27" i="71"/>
  <c r="I5" i="100"/>
  <c r="M5" i="100" s="1"/>
  <c r="B44" i="107" l="1"/>
  <c r="M5" i="71"/>
  <c r="F15" i="100"/>
  <c r="E17" i="107"/>
  <c r="E22" i="107" s="1"/>
  <c r="E35" i="107" s="1"/>
  <c r="C18" i="107"/>
  <c r="C23" i="107" s="1"/>
  <c r="C36" i="107" s="1"/>
  <c r="K44" i="107"/>
  <c r="G5" i="100"/>
  <c r="G16" i="100"/>
  <c r="C15" i="100"/>
  <c r="L15" i="107"/>
  <c r="L20" i="107" s="1"/>
  <c r="L33" i="107" s="1"/>
  <c r="G22" i="71"/>
  <c r="K27" i="53"/>
  <c r="C5" i="103"/>
  <c r="C6" i="103" s="1"/>
  <c r="C7" i="103" s="1"/>
  <c r="C28" i="103" s="1"/>
  <c r="C27" i="53"/>
  <c r="G26" i="71"/>
  <c r="G5" i="71"/>
  <c r="N40" i="63"/>
  <c r="E15" i="100"/>
  <c r="C21" i="71"/>
  <c r="G21" i="71" s="1"/>
  <c r="G31" i="100"/>
  <c r="L24" i="53"/>
  <c r="L9" i="105" s="1"/>
  <c r="H6" i="33"/>
  <c r="H8" i="115" s="1"/>
  <c r="H28" i="115" s="1"/>
  <c r="K24" i="62"/>
  <c r="C35" i="62" s="1"/>
  <c r="G35" i="62" s="1"/>
  <c r="H15" i="97"/>
  <c r="K43" i="33"/>
  <c r="I17" i="33"/>
  <c r="I9" i="115" s="1"/>
  <c r="I29" i="115" s="1"/>
  <c r="N5" i="32"/>
  <c r="N9" i="32"/>
  <c r="N14" i="53"/>
  <c r="N37" i="53" s="1"/>
  <c r="E16" i="107"/>
  <c r="E21" i="107" s="1"/>
  <c r="E34" i="107" s="1"/>
  <c r="F15" i="107"/>
  <c r="F20" i="107" s="1"/>
  <c r="F33" i="107" s="1"/>
  <c r="B45" i="107"/>
  <c r="H24" i="53"/>
  <c r="H13" i="53" s="1"/>
  <c r="H36" i="53" s="1"/>
  <c r="C24" i="53"/>
  <c r="C9" i="105" s="1"/>
  <c r="D44" i="107"/>
  <c r="F43" i="107"/>
  <c r="I6" i="33"/>
  <c r="I8" i="115" s="1"/>
  <c r="I28" i="115" s="1"/>
  <c r="M16" i="107"/>
  <c r="M21" i="107" s="1"/>
  <c r="M34" i="107" s="1"/>
  <c r="I45" i="107"/>
  <c r="K16" i="107"/>
  <c r="K21" i="107" s="1"/>
  <c r="K34" i="107" s="1"/>
  <c r="J15" i="107"/>
  <c r="J20" i="107" s="1"/>
  <c r="J33" i="107" s="1"/>
  <c r="C16" i="107"/>
  <c r="C21" i="107" s="1"/>
  <c r="C34" i="107" s="1"/>
  <c r="D42" i="107"/>
  <c r="L44" i="107"/>
  <c r="F27" i="53"/>
  <c r="K22" i="62"/>
  <c r="C33" i="62" s="1"/>
  <c r="F33" i="62" s="1"/>
  <c r="K23" i="62"/>
  <c r="C34" i="62" s="1"/>
  <c r="G34" i="62" s="1"/>
  <c r="K21" i="62"/>
  <c r="C32" i="62" s="1"/>
  <c r="G32" i="62" s="1"/>
  <c r="K20" i="62"/>
  <c r="C31" i="62" s="1"/>
  <c r="F31" i="62" s="1"/>
  <c r="K19" i="62"/>
  <c r="C30" i="62" s="1"/>
  <c r="G30" i="62" s="1"/>
  <c r="K18" i="62"/>
  <c r="C29" i="62" s="1"/>
  <c r="I20" i="53"/>
  <c r="I23" i="53" s="1"/>
  <c r="K18" i="107"/>
  <c r="K23" i="107" s="1"/>
  <c r="K36" i="107" s="1"/>
  <c r="E21" i="103"/>
  <c r="F40" i="63"/>
  <c r="E27" i="53"/>
  <c r="D24" i="53"/>
  <c r="D9" i="105" s="1"/>
  <c r="K24" i="53"/>
  <c r="K9" i="105" s="1"/>
  <c r="H38" i="33"/>
  <c r="L45" i="107"/>
  <c r="J34" i="33"/>
  <c r="H18" i="107"/>
  <c r="H23" i="107" s="1"/>
  <c r="H36" i="107" s="1"/>
  <c r="D18" i="107"/>
  <c r="D23" i="107" s="1"/>
  <c r="D36" i="107" s="1"/>
  <c r="G44" i="107"/>
  <c r="K29" i="33"/>
  <c r="G5" i="103"/>
  <c r="G21" i="103" s="1"/>
  <c r="M21" i="103"/>
  <c r="D20" i="53"/>
  <c r="B27" i="53"/>
  <c r="H20" i="53"/>
  <c r="M20" i="53"/>
  <c r="M23" i="53" s="1"/>
  <c r="L20" i="53"/>
  <c r="N21" i="53"/>
  <c r="I5" i="103"/>
  <c r="I6" i="103" s="1"/>
  <c r="I7" i="103" s="1"/>
  <c r="I28" i="103" s="1"/>
  <c r="J27" i="53"/>
  <c r="L17" i="33"/>
  <c r="L9" i="115" s="1"/>
  <c r="L29" i="115" s="1"/>
  <c r="M17" i="107"/>
  <c r="M22" i="107" s="1"/>
  <c r="M35" i="107" s="1"/>
  <c r="N22" i="53"/>
  <c r="N43" i="53" s="1"/>
  <c r="B43" i="107"/>
  <c r="M45" i="107"/>
  <c r="F45" i="107"/>
  <c r="G20" i="100"/>
  <c r="F28" i="7"/>
  <c r="G41" i="63" s="1"/>
  <c r="M4" i="22"/>
  <c r="M9" i="107" s="1"/>
  <c r="M14" i="107" s="1"/>
  <c r="M19" i="107" s="1"/>
  <c r="J16" i="31"/>
  <c r="C17" i="33"/>
  <c r="C9" i="115" s="1"/>
  <c r="C29" i="115" s="1"/>
  <c r="J6" i="33"/>
  <c r="J8" i="115" s="1"/>
  <c r="J28" i="115" s="1"/>
  <c r="J45" i="107"/>
  <c r="C44" i="107"/>
  <c r="J17" i="107"/>
  <c r="J22" i="107" s="1"/>
  <c r="J35" i="107" s="1"/>
  <c r="I17" i="107"/>
  <c r="I22" i="107" s="1"/>
  <c r="I35" i="107" s="1"/>
  <c r="N18" i="33"/>
  <c r="K19" i="115" s="1"/>
  <c r="E4" i="22"/>
  <c r="E9" i="107" s="1"/>
  <c r="E14" i="107" s="1"/>
  <c r="E19" i="107" s="1"/>
  <c r="N33" i="7"/>
  <c r="F6" i="33"/>
  <c r="F8" i="115" s="1"/>
  <c r="F28" i="115" s="1"/>
  <c r="H17" i="33"/>
  <c r="H9" i="115" s="1"/>
  <c r="H29" i="115" s="1"/>
  <c r="D17" i="33"/>
  <c r="D9" i="115" s="1"/>
  <c r="D29" i="115" s="1"/>
  <c r="E28" i="7"/>
  <c r="F41" i="63" s="1"/>
  <c r="K28" i="7"/>
  <c r="K9" i="103" s="1"/>
  <c r="G36" i="62"/>
  <c r="G42" i="33"/>
  <c r="N34" i="7"/>
  <c r="E5" i="33"/>
  <c r="E7" i="115" s="1"/>
  <c r="E10" i="115" s="1"/>
  <c r="E11" i="115" s="1"/>
  <c r="E33" i="115" s="1"/>
  <c r="M5" i="33"/>
  <c r="M7" i="115" s="1"/>
  <c r="M10" i="115" s="1"/>
  <c r="M11" i="115" s="1"/>
  <c r="M33" i="115" s="1"/>
  <c r="I28" i="7"/>
  <c r="J41" i="63" s="1"/>
  <c r="C28" i="7"/>
  <c r="C9" i="103" s="1"/>
  <c r="M4" i="53"/>
  <c r="G28" i="7"/>
  <c r="G9" i="103" s="1"/>
  <c r="J28" i="7"/>
  <c r="J9" i="103" s="1"/>
  <c r="M44" i="33"/>
  <c r="F25" i="47"/>
  <c r="N36" i="7"/>
  <c r="J16" i="107"/>
  <c r="J21" i="107" s="1"/>
  <c r="J34" i="107" s="1"/>
  <c r="M28" i="7"/>
  <c r="N41" i="63" s="1"/>
  <c r="N35" i="7"/>
  <c r="K17" i="33"/>
  <c r="K9" i="115" s="1"/>
  <c r="K29" i="115" s="1"/>
  <c r="I4" i="22"/>
  <c r="I9" i="107" s="1"/>
  <c r="I14" i="107" s="1"/>
  <c r="I19" i="107" s="1"/>
  <c r="N31" i="7"/>
  <c r="N30" i="7"/>
  <c r="L43" i="33"/>
  <c r="N32" i="7"/>
  <c r="E4" i="53"/>
  <c r="G17" i="33"/>
  <c r="G9" i="115" s="1"/>
  <c r="G29" i="115" s="1"/>
  <c r="J4" i="22"/>
  <c r="J9" i="107" s="1"/>
  <c r="J14" i="107" s="1"/>
  <c r="J19" i="107" s="1"/>
  <c r="B24" i="53"/>
  <c r="J47" i="33"/>
  <c r="H28" i="7"/>
  <c r="I41" i="63" s="1"/>
  <c r="G4" i="22"/>
  <c r="G9" i="107" s="1"/>
  <c r="G14" i="107" s="1"/>
  <c r="G19" i="107" s="1"/>
  <c r="D4" i="22"/>
  <c r="D9" i="107" s="1"/>
  <c r="D14" i="107" s="1"/>
  <c r="D19" i="107" s="1"/>
  <c r="N5" i="53"/>
  <c r="N28" i="53" s="1"/>
  <c r="F4" i="22"/>
  <c r="F9" i="107" s="1"/>
  <c r="F14" i="107" s="1"/>
  <c r="F19" i="107" s="1"/>
  <c r="D28" i="7"/>
  <c r="E41" i="63" s="1"/>
  <c r="L4" i="22"/>
  <c r="L9" i="107" s="1"/>
  <c r="L14" i="107" s="1"/>
  <c r="L19" i="107" s="1"/>
  <c r="N4" i="22"/>
  <c r="N9" i="107" s="1"/>
  <c r="N14" i="107" s="1"/>
  <c r="N19" i="107" s="1"/>
  <c r="H4" i="22"/>
  <c r="H9" i="107" s="1"/>
  <c r="H14" i="107" s="1"/>
  <c r="H19" i="107" s="1"/>
  <c r="L28" i="7"/>
  <c r="L9" i="103" s="1"/>
  <c r="N25" i="32"/>
  <c r="J4" i="53"/>
  <c r="F4" i="53"/>
  <c r="C4" i="22"/>
  <c r="C9" i="107" s="1"/>
  <c r="C14" i="107" s="1"/>
  <c r="C19" i="107" s="1"/>
  <c r="B4" i="22"/>
  <c r="B9" i="107" s="1"/>
  <c r="B14" i="107" s="1"/>
  <c r="B19" i="107" s="1"/>
  <c r="N14" i="7"/>
  <c r="N27" i="53" s="1"/>
  <c r="N12" i="33"/>
  <c r="B8" i="53"/>
  <c r="N23" i="7"/>
  <c r="N19" i="32"/>
  <c r="K4" i="22"/>
  <c r="K9" i="107" s="1"/>
  <c r="K14" i="107" s="1"/>
  <c r="K19" i="107" s="1"/>
  <c r="I4" i="53"/>
  <c r="G6" i="33"/>
  <c r="G8" i="115" s="1"/>
  <c r="G28" i="115" s="1"/>
  <c r="G7" i="53"/>
  <c r="L4" i="53"/>
  <c r="L28" i="53"/>
  <c r="C6" i="33"/>
  <c r="C8" i="115" s="1"/>
  <c r="C28" i="115" s="1"/>
  <c r="C7" i="53"/>
  <c r="H28" i="53"/>
  <c r="H4" i="53"/>
  <c r="D4" i="53"/>
  <c r="D28" i="53"/>
  <c r="K6" i="33"/>
  <c r="K8" i="115" s="1"/>
  <c r="K28" i="115" s="1"/>
  <c r="K7" i="53"/>
  <c r="AC26" i="55"/>
  <c r="AE26" i="55"/>
  <c r="AC18" i="55"/>
  <c r="AE18" i="55"/>
  <c r="AC10" i="55"/>
  <c r="AE10" i="55"/>
  <c r="M27" i="55"/>
  <c r="O27" i="55"/>
  <c r="M19" i="55"/>
  <c r="O19" i="55"/>
  <c r="M11" i="55"/>
  <c r="O11" i="55"/>
  <c r="N7" i="33"/>
  <c r="B6" i="33"/>
  <c r="B8" i="115" s="1"/>
  <c r="B28" i="115" s="1"/>
  <c r="B7" i="53"/>
  <c r="G42" i="107"/>
  <c r="G15" i="107"/>
  <c r="G20" i="107" s="1"/>
  <c r="G33" i="107" s="1"/>
  <c r="D16" i="107"/>
  <c r="D21" i="107" s="1"/>
  <c r="D34" i="107" s="1"/>
  <c r="D43" i="107"/>
  <c r="F9" i="105"/>
  <c r="F45" i="53"/>
  <c r="F13" i="53"/>
  <c r="F36" i="53" s="1"/>
  <c r="F23" i="53"/>
  <c r="G43" i="63"/>
  <c r="G40" i="63"/>
  <c r="F5" i="103"/>
  <c r="J43" i="63"/>
  <c r="I13" i="53"/>
  <c r="I36" i="53" s="1"/>
  <c r="I9" i="105"/>
  <c r="I45" i="53"/>
  <c r="I40" i="63"/>
  <c r="H5" i="103"/>
  <c r="H43" i="63"/>
  <c r="G9" i="105"/>
  <c r="G45" i="53"/>
  <c r="G13" i="53"/>
  <c r="G36" i="53" s="1"/>
  <c r="M30" i="55"/>
  <c r="O30" i="55"/>
  <c r="M26" i="55"/>
  <c r="O26" i="55"/>
  <c r="M22" i="55"/>
  <c r="O22" i="55"/>
  <c r="M18" i="55"/>
  <c r="O18" i="55"/>
  <c r="M14" i="55"/>
  <c r="O14" i="55"/>
  <c r="M12" i="55"/>
  <c r="O12" i="55"/>
  <c r="M10" i="55"/>
  <c r="O10" i="55"/>
  <c r="M8" i="55"/>
  <c r="O8" i="55"/>
  <c r="AC28" i="55"/>
  <c r="AE28" i="55"/>
  <c r="AC20" i="55"/>
  <c r="AE20" i="55"/>
  <c r="AC12" i="55"/>
  <c r="AE12" i="55"/>
  <c r="M29" i="55"/>
  <c r="O29" i="55"/>
  <c r="M21" i="55"/>
  <c r="O21" i="55"/>
  <c r="M13" i="55"/>
  <c r="O13" i="55"/>
  <c r="C42" i="107"/>
  <c r="C15" i="107"/>
  <c r="C20" i="107" s="1"/>
  <c r="C33" i="107" s="1"/>
  <c r="I15" i="107"/>
  <c r="I20" i="107" s="1"/>
  <c r="I33" i="107" s="1"/>
  <c r="I42" i="107"/>
  <c r="J5" i="47"/>
  <c r="J4" i="57"/>
  <c r="C40" i="63"/>
  <c r="B5" i="103"/>
  <c r="E40" i="63"/>
  <c r="D5" i="103"/>
  <c r="N5" i="7"/>
  <c r="K4" i="62" s="1"/>
  <c r="M28" i="55"/>
  <c r="O28" i="55"/>
  <c r="M24" i="55"/>
  <c r="O24" i="55"/>
  <c r="M20" i="55"/>
  <c r="O20" i="55"/>
  <c r="M16" i="55"/>
  <c r="O16" i="55"/>
  <c r="AC29" i="55"/>
  <c r="AE29" i="55"/>
  <c r="AC27" i="55"/>
  <c r="AE27" i="55"/>
  <c r="AC25" i="55"/>
  <c r="AE25" i="55"/>
  <c r="AC23" i="55"/>
  <c r="AE23" i="55"/>
  <c r="AC21" i="55"/>
  <c r="AE21" i="55"/>
  <c r="AC19" i="55"/>
  <c r="AE19" i="55"/>
  <c r="AC17" i="55"/>
  <c r="AE17" i="55"/>
  <c r="AC15" i="55"/>
  <c r="AE15" i="55"/>
  <c r="AC13" i="55"/>
  <c r="AE13" i="55"/>
  <c r="AC11" i="55"/>
  <c r="AE11" i="55"/>
  <c r="AC9" i="55"/>
  <c r="AE9" i="55"/>
  <c r="AC7" i="55"/>
  <c r="AE7" i="55"/>
  <c r="AC30" i="55"/>
  <c r="AE30" i="55"/>
  <c r="AC22" i="55"/>
  <c r="AE22" i="55"/>
  <c r="AC14" i="55"/>
  <c r="AE14" i="55"/>
  <c r="M23" i="55"/>
  <c r="O23" i="55"/>
  <c r="M15" i="55"/>
  <c r="O15" i="55"/>
  <c r="M7" i="55"/>
  <c r="O7" i="55"/>
  <c r="L16" i="107"/>
  <c r="L21" i="107" s="1"/>
  <c r="L34" i="107" s="1"/>
  <c r="L43" i="107"/>
  <c r="K6" i="103"/>
  <c r="K7" i="103" s="1"/>
  <c r="K28" i="103" s="1"/>
  <c r="K21" i="103"/>
  <c r="N29" i="7"/>
  <c r="B28" i="7"/>
  <c r="N43" i="63"/>
  <c r="M9" i="105"/>
  <c r="M45" i="53"/>
  <c r="M13" i="53"/>
  <c r="M36" i="53" s="1"/>
  <c r="G20" i="53"/>
  <c r="G27" i="53"/>
  <c r="AC24" i="55"/>
  <c r="AE24" i="55"/>
  <c r="AC16" i="55"/>
  <c r="AE16" i="55"/>
  <c r="AC8" i="55"/>
  <c r="AE8" i="55"/>
  <c r="M25" i="55"/>
  <c r="O25" i="55"/>
  <c r="M17" i="55"/>
  <c r="O17" i="55"/>
  <c r="M9" i="55"/>
  <c r="O9" i="55"/>
  <c r="N23" i="33"/>
  <c r="K20" i="115" s="1"/>
  <c r="B6" i="53"/>
  <c r="K42" i="107"/>
  <c r="K15" i="107"/>
  <c r="K20" i="107" s="1"/>
  <c r="K33" i="107" s="1"/>
  <c r="H16" i="107"/>
  <c r="H21" i="107" s="1"/>
  <c r="H34" i="107" s="1"/>
  <c r="H43" i="107"/>
  <c r="M15" i="107"/>
  <c r="M20" i="107" s="1"/>
  <c r="M33" i="107" s="1"/>
  <c r="M42" i="107"/>
  <c r="E15" i="107"/>
  <c r="E20" i="107" s="1"/>
  <c r="E33" i="107" s="1"/>
  <c r="E42" i="107"/>
  <c r="J9" i="105"/>
  <c r="J45" i="53"/>
  <c r="K43" i="63"/>
  <c r="J23" i="53"/>
  <c r="J13" i="53"/>
  <c r="J36" i="53" s="1"/>
  <c r="K40" i="63"/>
  <c r="J5" i="103"/>
  <c r="F43" i="63"/>
  <c r="E9" i="105"/>
  <c r="E45" i="53"/>
  <c r="E13" i="53"/>
  <c r="E36" i="53" s="1"/>
  <c r="E23" i="53"/>
  <c r="B32" i="53"/>
  <c r="N9" i="53"/>
  <c r="M40" i="63"/>
  <c r="L5" i="103"/>
  <c r="C21" i="103" l="1"/>
  <c r="G15" i="100"/>
  <c r="C43" i="63"/>
  <c r="B23" i="53"/>
  <c r="B44" i="53" s="1"/>
  <c r="F32" i="62"/>
  <c r="L23" i="53"/>
  <c r="L44" i="53" s="1"/>
  <c r="F35" i="62"/>
  <c r="L13" i="53"/>
  <c r="L36" i="53" s="1"/>
  <c r="M43" i="63"/>
  <c r="L45" i="53"/>
  <c r="C23" i="53"/>
  <c r="C5" i="105" s="1"/>
  <c r="C13" i="53"/>
  <c r="C36" i="53" s="1"/>
  <c r="C45" i="53"/>
  <c r="G31" i="62"/>
  <c r="D43" i="63"/>
  <c r="I43" i="63"/>
  <c r="H45" i="53"/>
  <c r="H9" i="105"/>
  <c r="H23" i="105" s="1"/>
  <c r="H23" i="53"/>
  <c r="H5" i="105" s="1"/>
  <c r="F30" i="62"/>
  <c r="J25" i="53"/>
  <c r="I5" i="33"/>
  <c r="I7" i="115" s="1"/>
  <c r="I10" i="115" s="1"/>
  <c r="I11" i="115" s="1"/>
  <c r="I33" i="115" s="1"/>
  <c r="L5" i="33"/>
  <c r="L7" i="115" s="1"/>
  <c r="L10" i="115" s="1"/>
  <c r="L11" i="115" s="1"/>
  <c r="L33" i="115" s="1"/>
  <c r="L43" i="63"/>
  <c r="D23" i="53"/>
  <c r="D5" i="105" s="1"/>
  <c r="D13" i="53"/>
  <c r="D36" i="53" s="1"/>
  <c r="E43" i="63"/>
  <c r="D45" i="53"/>
  <c r="K13" i="53"/>
  <c r="K36" i="53" s="1"/>
  <c r="K23" i="53"/>
  <c r="K44" i="53" s="1"/>
  <c r="F34" i="62"/>
  <c r="G33" i="62"/>
  <c r="K12" i="62"/>
  <c r="K45" i="62" s="1"/>
  <c r="K45" i="53"/>
  <c r="K17" i="62"/>
  <c r="C37" i="62" s="1"/>
  <c r="D37" i="62" s="1"/>
  <c r="K41" i="63"/>
  <c r="G6" i="103"/>
  <c r="G7" i="103" s="1"/>
  <c r="G28" i="103" s="1"/>
  <c r="N20" i="53"/>
  <c r="I21" i="103"/>
  <c r="B13" i="53"/>
  <c r="B36" i="53" s="1"/>
  <c r="F9" i="103"/>
  <c r="F10" i="103" s="1"/>
  <c r="F11" i="103" s="1"/>
  <c r="F29" i="103" s="1"/>
  <c r="F5" i="33"/>
  <c r="F7" i="115" s="1"/>
  <c r="F10" i="115" s="1"/>
  <c r="F11" i="115" s="1"/>
  <c r="F33" i="115" s="1"/>
  <c r="H5" i="33"/>
  <c r="H7" i="115" s="1"/>
  <c r="H10" i="115" s="1"/>
  <c r="H11" i="115" s="1"/>
  <c r="H33" i="115" s="1"/>
  <c r="L41" i="63"/>
  <c r="H41" i="63"/>
  <c r="M9" i="103"/>
  <c r="M10" i="103" s="1"/>
  <c r="M11" i="103" s="1"/>
  <c r="M29" i="103" s="1"/>
  <c r="I9" i="103"/>
  <c r="I10" i="103" s="1"/>
  <c r="I11" i="103" s="1"/>
  <c r="I29" i="103" s="1"/>
  <c r="J5" i="33"/>
  <c r="J7" i="115" s="1"/>
  <c r="J10" i="115" s="1"/>
  <c r="J11" i="115" s="1"/>
  <c r="J33" i="115" s="1"/>
  <c r="K10" i="62"/>
  <c r="D9" i="103"/>
  <c r="D23" i="103" s="1"/>
  <c r="D41" i="63"/>
  <c r="E9" i="103"/>
  <c r="E23" i="103" s="1"/>
  <c r="N17" i="33"/>
  <c r="N9" i="115" s="1"/>
  <c r="D5" i="33"/>
  <c r="D7" i="115" s="1"/>
  <c r="D10" i="115" s="1"/>
  <c r="D11" i="115" s="1"/>
  <c r="D33" i="115" s="1"/>
  <c r="F25" i="53"/>
  <c r="N28" i="7"/>
  <c r="K5" i="62" s="1"/>
  <c r="K40" i="62" s="1"/>
  <c r="B45" i="53"/>
  <c r="B9" i="105"/>
  <c r="B10" i="105" s="1"/>
  <c r="B11" i="105" s="1"/>
  <c r="B29" i="105" s="1"/>
  <c r="K7" i="62"/>
  <c r="K43" i="62" s="1"/>
  <c r="H9" i="103"/>
  <c r="N24" i="53"/>
  <c r="N9" i="105" s="1"/>
  <c r="N10" i="105" s="1"/>
  <c r="N11" i="105" s="1"/>
  <c r="M41" i="63"/>
  <c r="E36" i="62"/>
  <c r="E30" i="62"/>
  <c r="E32" i="62"/>
  <c r="E31" i="62"/>
  <c r="E35" i="62"/>
  <c r="E33" i="62"/>
  <c r="L23" i="103"/>
  <c r="L10" i="103"/>
  <c r="L11" i="103" s="1"/>
  <c r="L29" i="103" s="1"/>
  <c r="B31" i="53"/>
  <c r="N8" i="53"/>
  <c r="C30" i="53"/>
  <c r="C4" i="53"/>
  <c r="K30" i="53"/>
  <c r="K4" i="53"/>
  <c r="C5" i="33"/>
  <c r="C7" i="115" s="1"/>
  <c r="C10" i="115" s="1"/>
  <c r="C11" i="115" s="1"/>
  <c r="C33" i="115" s="1"/>
  <c r="G30" i="53"/>
  <c r="G4" i="53"/>
  <c r="K5" i="33"/>
  <c r="K7" i="115" s="1"/>
  <c r="K10" i="115" s="1"/>
  <c r="K11" i="115" s="1"/>
  <c r="K33" i="115" s="1"/>
  <c r="G5" i="33"/>
  <c r="G7" i="115" s="1"/>
  <c r="G10" i="115" s="1"/>
  <c r="G11" i="115" s="1"/>
  <c r="G33" i="115" s="1"/>
  <c r="J21" i="103"/>
  <c r="J6" i="103"/>
  <c r="J7" i="103" s="1"/>
  <c r="J28" i="103" s="1"/>
  <c r="M5" i="105"/>
  <c r="M44" i="53"/>
  <c r="N42" i="63"/>
  <c r="M25" i="53"/>
  <c r="G23" i="53"/>
  <c r="I10" i="105"/>
  <c r="I11" i="105" s="1"/>
  <c r="I29" i="105" s="1"/>
  <c r="I23" i="105"/>
  <c r="F21" i="103"/>
  <c r="F6" i="103"/>
  <c r="F7" i="103" s="1"/>
  <c r="F28" i="103" s="1"/>
  <c r="G10" i="103"/>
  <c r="G11" i="103" s="1"/>
  <c r="G29" i="103" s="1"/>
  <c r="G23" i="103"/>
  <c r="E23" i="105"/>
  <c r="E10" i="105"/>
  <c r="E11" i="105" s="1"/>
  <c r="E29" i="105" s="1"/>
  <c r="C41" i="63"/>
  <c r="B9" i="103"/>
  <c r="K23" i="103"/>
  <c r="K10" i="103"/>
  <c r="K11" i="103" s="1"/>
  <c r="K29" i="103" s="1"/>
  <c r="N5" i="103"/>
  <c r="N6" i="103" s="1"/>
  <c r="N7" i="103" s="1"/>
  <c r="B21" i="103"/>
  <c r="B6" i="103"/>
  <c r="B7" i="103" s="1"/>
  <c r="B28" i="103" s="1"/>
  <c r="H21" i="103"/>
  <c r="H6" i="103"/>
  <c r="H7" i="103" s="1"/>
  <c r="H28" i="103" s="1"/>
  <c r="N7" i="53"/>
  <c r="N30" i="53" s="1"/>
  <c r="B30" i="53"/>
  <c r="L21" i="103"/>
  <c r="L6" i="103"/>
  <c r="L7" i="103" s="1"/>
  <c r="L28" i="103" s="1"/>
  <c r="B29" i="53"/>
  <c r="N6" i="53"/>
  <c r="B4" i="53"/>
  <c r="J10" i="103"/>
  <c r="J11" i="103" s="1"/>
  <c r="J29" i="103" s="1"/>
  <c r="J23" i="103"/>
  <c r="E5" i="105"/>
  <c r="E44" i="53"/>
  <c r="F42" i="63"/>
  <c r="E25" i="53"/>
  <c r="J23" i="105"/>
  <c r="J10" i="105"/>
  <c r="J11" i="105" s="1"/>
  <c r="J29" i="105" s="1"/>
  <c r="O40" i="63"/>
  <c r="S10" i="101" s="1"/>
  <c r="AK4" i="101" s="1"/>
  <c r="I5" i="105"/>
  <c r="I44" i="53"/>
  <c r="J42" i="63"/>
  <c r="I25" i="53"/>
  <c r="F23" i="105"/>
  <c r="F10" i="105"/>
  <c r="F11" i="105" s="1"/>
  <c r="F29" i="105" s="1"/>
  <c r="B5" i="33"/>
  <c r="B7" i="115" s="1"/>
  <c r="B10" i="115" s="1"/>
  <c r="B11" i="115" s="1"/>
  <c r="B33" i="115" s="1"/>
  <c r="N6" i="33"/>
  <c r="C10" i="105"/>
  <c r="C11" i="105" s="1"/>
  <c r="C29" i="105" s="1"/>
  <c r="C23" i="105"/>
  <c r="K42" i="63"/>
  <c r="J44" i="53"/>
  <c r="J5" i="105"/>
  <c r="F29" i="62"/>
  <c r="E34" i="62"/>
  <c r="G29" i="62"/>
  <c r="E29" i="62"/>
  <c r="C23" i="103"/>
  <c r="C10" i="103"/>
  <c r="C11" i="103" s="1"/>
  <c r="C29" i="103" s="1"/>
  <c r="K10" i="105"/>
  <c r="K11" i="105" s="1"/>
  <c r="K29" i="105" s="1"/>
  <c r="K23" i="105"/>
  <c r="D23" i="105"/>
  <c r="D10" i="105"/>
  <c r="D11" i="105" s="1"/>
  <c r="D29" i="105" s="1"/>
  <c r="M23" i="105"/>
  <c r="M10" i="105"/>
  <c r="M11" i="105" s="1"/>
  <c r="M29" i="105" s="1"/>
  <c r="D21" i="103"/>
  <c r="D6" i="103"/>
  <c r="D7" i="103" s="1"/>
  <c r="D28" i="103" s="1"/>
  <c r="G10" i="105"/>
  <c r="G11" i="105" s="1"/>
  <c r="G29" i="105" s="1"/>
  <c r="G23" i="105"/>
  <c r="L23" i="105"/>
  <c r="L10" i="105"/>
  <c r="L11" i="105" s="1"/>
  <c r="L29" i="105" s="1"/>
  <c r="G42" i="63"/>
  <c r="F44" i="53"/>
  <c r="F5" i="105"/>
  <c r="K11" i="62"/>
  <c r="K44" i="62" s="1"/>
  <c r="N32" i="53"/>
  <c r="L5" i="105" l="1"/>
  <c r="M42" i="63"/>
  <c r="C44" i="53"/>
  <c r="C25" i="53"/>
  <c r="L25" i="53"/>
  <c r="H10" i="105"/>
  <c r="H11" i="105" s="1"/>
  <c r="H29" i="105" s="1"/>
  <c r="D42" i="63"/>
  <c r="K25" i="53"/>
  <c r="H44" i="53"/>
  <c r="H25" i="53"/>
  <c r="I42" i="63"/>
  <c r="E42" i="63"/>
  <c r="D25" i="53"/>
  <c r="D44" i="53"/>
  <c r="O43" i="63"/>
  <c r="S13" i="101" s="1"/>
  <c r="AK7" i="101" s="1"/>
  <c r="F23" i="103"/>
  <c r="K5" i="105"/>
  <c r="K21" i="105" s="1"/>
  <c r="L42" i="63"/>
  <c r="N29" i="53"/>
  <c r="N31" i="53"/>
  <c r="N13" i="53"/>
  <c r="N36" i="53" s="1"/>
  <c r="I23" i="103"/>
  <c r="B23" i="105"/>
  <c r="C42" i="63"/>
  <c r="M23" i="103"/>
  <c r="E10" i="103"/>
  <c r="E11" i="103" s="1"/>
  <c r="E29" i="103" s="1"/>
  <c r="O41" i="63"/>
  <c r="S11" i="101" s="1"/>
  <c r="AK5" i="101" s="1"/>
  <c r="D10" i="103"/>
  <c r="D11" i="103" s="1"/>
  <c r="D29" i="103" s="1"/>
  <c r="K41" i="62"/>
  <c r="N45" i="53"/>
  <c r="B25" i="53"/>
  <c r="B5" i="105"/>
  <c r="B6" i="105" s="1"/>
  <c r="B7" i="105" s="1"/>
  <c r="B28" i="105" s="1"/>
  <c r="K9" i="62"/>
  <c r="K42" i="62" s="1"/>
  <c r="H10" i="103"/>
  <c r="H11" i="103" s="1"/>
  <c r="H29" i="103" s="1"/>
  <c r="H23" i="103"/>
  <c r="N23" i="53"/>
  <c r="K14" i="66" s="1"/>
  <c r="K15" i="66" s="1"/>
  <c r="K18" i="115"/>
  <c r="K17" i="115" s="1"/>
  <c r="N8" i="115"/>
  <c r="I21" i="105"/>
  <c r="I6" i="105"/>
  <c r="I7" i="105" s="1"/>
  <c r="I28" i="105" s="1"/>
  <c r="N4" i="53"/>
  <c r="K13" i="62" s="1"/>
  <c r="K46" i="62" s="1"/>
  <c r="B10" i="103"/>
  <c r="B11" i="103" s="1"/>
  <c r="B29" i="103" s="1"/>
  <c r="B23" i="103"/>
  <c r="N9" i="103"/>
  <c r="N10" i="103" s="1"/>
  <c r="N11" i="103" s="1"/>
  <c r="M21" i="105"/>
  <c r="M6" i="105"/>
  <c r="M7" i="105" s="1"/>
  <c r="M28" i="105" s="1"/>
  <c r="N5" i="33"/>
  <c r="N7" i="115" s="1"/>
  <c r="N10" i="115" s="1"/>
  <c r="N11" i="115" s="1"/>
  <c r="F21" i="105"/>
  <c r="F6" i="105"/>
  <c r="F7" i="105" s="1"/>
  <c r="F28" i="105" s="1"/>
  <c r="E21" i="105"/>
  <c r="E6" i="105"/>
  <c r="E7" i="105" s="1"/>
  <c r="E28" i="105" s="1"/>
  <c r="L21" i="105"/>
  <c r="L6" i="105"/>
  <c r="L7" i="105" s="1"/>
  <c r="L28" i="105" s="1"/>
  <c r="G44" i="53"/>
  <c r="G5" i="105"/>
  <c r="H42" i="63"/>
  <c r="G25" i="53"/>
  <c r="D21" i="105"/>
  <c r="D6" i="105"/>
  <c r="D7" i="105" s="1"/>
  <c r="D28" i="105" s="1"/>
  <c r="J21" i="105"/>
  <c r="J6" i="105"/>
  <c r="J7" i="105" s="1"/>
  <c r="J28" i="105" s="1"/>
  <c r="H21" i="105"/>
  <c r="H6" i="105"/>
  <c r="H7" i="105" s="1"/>
  <c r="H28" i="105" s="1"/>
  <c r="C21" i="105"/>
  <c r="C6" i="105"/>
  <c r="C7" i="105" s="1"/>
  <c r="C28" i="105" s="1"/>
  <c r="K6" i="105" l="1"/>
  <c r="K7" i="105" s="1"/>
  <c r="K28" i="105" s="1"/>
  <c r="O42" i="63"/>
  <c r="S12" i="101" s="1"/>
  <c r="AK6" i="101" s="1"/>
  <c r="B21" i="105"/>
  <c r="N5" i="105"/>
  <c r="N6" i="105" s="1"/>
  <c r="N7" i="105" s="1"/>
  <c r="N44" i="53"/>
  <c r="K8" i="62"/>
  <c r="G21" i="105"/>
  <c r="G6" i="105"/>
  <c r="G7" i="105" s="1"/>
  <c r="G28" i="105" s="1"/>
  <c r="K39" i="33"/>
  <c r="N25" i="53"/>
  <c r="N4" i="98" l="1"/>
  <c r="O4" i="98"/>
  <c r="M4" i="98"/>
  <c r="J4" i="98"/>
  <c r="K4" i="98"/>
  <c r="L4" i="98"/>
  <c r="I4" i="98"/>
  <c r="F4" i="98"/>
  <c r="G4" i="98"/>
  <c r="H4" i="98"/>
  <c r="E4" i="98"/>
  <c r="B4" i="98"/>
  <c r="C4" i="98"/>
  <c r="D4" i="98"/>
  <c r="H4" i="97"/>
  <c r="P14" i="98" l="1"/>
  <c r="P4" i="98"/>
</calcChain>
</file>

<file path=xl/sharedStrings.xml><?xml version="1.0" encoding="utf-8"?>
<sst xmlns="http://schemas.openxmlformats.org/spreadsheetml/2006/main" count="1870" uniqueCount="709">
  <si>
    <t>Jaderné (JE)</t>
  </si>
  <si>
    <t>Větrné (VTE)</t>
  </si>
  <si>
    <t>Fotovoltaické (FVE)</t>
  </si>
  <si>
    <t>Vodní (VE)</t>
  </si>
  <si>
    <t xml:space="preserve"> [GWh]</t>
  </si>
  <si>
    <t>[MW]</t>
  </si>
  <si>
    <t>[MWh]</t>
  </si>
  <si>
    <t>Výroba elektřiny netto</t>
  </si>
  <si>
    <t>do 10 kW včetně</t>
  </si>
  <si>
    <t>do 0,5 MW včetně</t>
  </si>
  <si>
    <t>nad 2 MW</t>
  </si>
  <si>
    <t>nad 5 MW</t>
  </si>
  <si>
    <t>JE</t>
  </si>
  <si>
    <t>VO z vvn</t>
  </si>
  <si>
    <t>VO z vn</t>
  </si>
  <si>
    <t>Celkem ČR</t>
  </si>
  <si>
    <t>Praha</t>
  </si>
  <si>
    <t>Jihomoravský</t>
  </si>
  <si>
    <t>Jihočeský</t>
  </si>
  <si>
    <t>Pardubický</t>
  </si>
  <si>
    <t>Vysočina</t>
  </si>
  <si>
    <t>Karlovarský</t>
  </si>
  <si>
    <t>Liberecký</t>
  </si>
  <si>
    <t>Olomoucký</t>
  </si>
  <si>
    <t>Plzeňský</t>
  </si>
  <si>
    <t>Středočeský</t>
  </si>
  <si>
    <t>Moravskoslezský</t>
  </si>
  <si>
    <t>Ústecký</t>
  </si>
  <si>
    <t>Zlínský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</si>
  <si>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</si>
  <si>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</si>
  <si>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</si>
  <si>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</si>
  <si>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</si>
  <si>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</si>
  <si>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</si>
  <si>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</si>
  <si>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</si>
  <si>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Jaderné elektrárny (JE)</t>
  </si>
  <si>
    <t>Parní elektrárny (PE)</t>
  </si>
  <si>
    <t>Plynové a spalovací elektrárny (PSE)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</si>
  <si>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</si>
  <si>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</si>
  <si>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</si>
  <si>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</si>
  <si>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</si>
  <si>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</si>
  <si>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</si>
  <si>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</si>
  <si>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</si>
  <si>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</si>
  <si>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</si>
  <si>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</si>
  <si>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</si>
  <si>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</si>
  <si>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</si>
  <si>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</si>
  <si>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</si>
  <si>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</si>
  <si>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</si>
  <si>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</si>
  <si>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</si>
  <si>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</si>
  <si>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VE</t>
  </si>
  <si>
    <t>PVE</t>
  </si>
  <si>
    <t>VTE</t>
  </si>
  <si>
    <t>FVE</t>
  </si>
  <si>
    <t>Obchod, služby, školství, zdravotnictví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</si>
  <si>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</si>
  <si>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</si>
  <si>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</si>
  <si>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</si>
  <si>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</si>
  <si>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</si>
  <si>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</si>
  <si>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Vodní elektrárny (VE)</t>
  </si>
  <si>
    <t>Přečerpávací vodní el. (PVE)</t>
  </si>
  <si>
    <t>Saldo zahraničí</t>
  </si>
  <si>
    <t>-</t>
  </si>
  <si>
    <t>Celkový instalovaný elektrický výkon</t>
  </si>
  <si>
    <t>Celkový instalovaný výkon</t>
  </si>
  <si>
    <t>Měsíční maximum [MW]</t>
  </si>
  <si>
    <t>Struktura pokrytí denního minima zatížení</t>
  </si>
  <si>
    <t>Struktura pokrytí denního maxima zatížení</t>
  </si>
  <si>
    <t>Spotřeba elektřiny brutto [MWh]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</si>
  <si>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</si>
  <si>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</si>
  <si>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</si>
  <si>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</si>
  <si>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</si>
  <si>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</si>
  <si>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</si>
  <si>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</si>
  <si>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</si>
  <si>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</si>
  <si>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</si>
  <si>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</si>
  <si>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</si>
  <si>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</si>
  <si>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</si>
  <si>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</si>
  <si>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</si>
  <si>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</si>
  <si>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</si>
  <si>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</si>
  <si>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</si>
  <si>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</si>
  <si>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</si>
  <si>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</si>
  <si>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</si>
  <si>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</si>
  <si>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</si>
  <si>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</si>
  <si>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</si>
  <si>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</si>
  <si>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</si>
  <si>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</si>
  <si>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</si>
  <si>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</si>
  <si>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</si>
  <si>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</si>
  <si>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</si>
  <si>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</si>
  <si>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Bilance fyzikálních toků PS a RDS</t>
  </si>
  <si>
    <t>Paroplynové, plynové el (PPE+PSE)</t>
  </si>
  <si>
    <t>Fotovoltaické el. (FVE)</t>
  </si>
  <si>
    <t>Větrné el. (VTE)</t>
  </si>
  <si>
    <t>do 1 MW</t>
  </si>
  <si>
    <t>Paroplynové elektrárny (PPE)</t>
  </si>
  <si>
    <t>Celkové ztráty v sítích</t>
  </si>
  <si>
    <t>Domácnosti</t>
  </si>
  <si>
    <t>Průmysl</t>
  </si>
  <si>
    <t>zdroj dat: výkaz ERÚ-3</t>
  </si>
  <si>
    <t>Spotřeba brutto</t>
  </si>
  <si>
    <t>Vstup do PS [GWh]</t>
  </si>
  <si>
    <t>zdroj dat: OTE, a.s.</t>
  </si>
  <si>
    <t>Skládkový plyn</t>
  </si>
  <si>
    <t>Kalový plyn (ČOV)</t>
  </si>
  <si>
    <t>Ostatní bioplyn</t>
  </si>
  <si>
    <t xml:space="preserve"> [MWh]</t>
  </si>
  <si>
    <t>Královéhradecký</t>
  </si>
  <si>
    <t>Spotřeba elektřiny brutto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</si>
  <si>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</si>
  <si>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</si>
  <si>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</si>
  <si>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</si>
  <si>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</si>
  <si>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</si>
  <si>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</si>
  <si>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</si>
  <si>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</si>
  <si>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</si>
  <si>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</si>
  <si>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</si>
  <si>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</si>
  <si>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</si>
  <si>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</si>
  <si>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</si>
  <si>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</si>
  <si>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</si>
  <si>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</si>
  <si>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</si>
  <si>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</si>
  <si>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</si>
  <si>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</si>
  <si>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</si>
  <si>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</si>
  <si>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</si>
  <si>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</si>
  <si>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</si>
  <si>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</si>
  <si>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</si>
  <si>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</si>
  <si>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</si>
  <si>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</si>
  <si>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</si>
  <si>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</si>
  <si>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</si>
  <si>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</si>
  <si>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</si>
  <si>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</si>
  <si>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</si>
  <si>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</si>
  <si>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</si>
  <si>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</si>
  <si>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</si>
  <si>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</si>
  <si>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</si>
  <si>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</si>
  <si>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</si>
  <si>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</si>
  <si>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</si>
  <si>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</si>
  <si>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</si>
  <si>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</si>
  <si>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</si>
  <si>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</si>
  <si>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</si>
  <si>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</si>
  <si>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</si>
  <si>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</si>
  <si>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</si>
  <si>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[%]</t>
  </si>
  <si>
    <t>PDS</t>
  </si>
  <si>
    <t>provozovatel distribuční soustavy</t>
  </si>
  <si>
    <t>+</t>
  </si>
  <si>
    <t>Výroba z bioplynu</t>
  </si>
  <si>
    <t>Zatížení brutto bez čerpání PVE</t>
  </si>
  <si>
    <t>Zatížení brutto s čerpáním PVE</t>
  </si>
  <si>
    <t>Rostlinné materiály neaglomerované (včetně aglomerátů)</t>
  </si>
  <si>
    <t>Spotřeba elektřiny ČR *)</t>
  </si>
  <si>
    <t>KVET celkem</t>
  </si>
  <si>
    <t>[GWh]</t>
  </si>
  <si>
    <t>1. Zkratky, pojmy a základní vztahy</t>
  </si>
  <si>
    <t>Obsah</t>
  </si>
  <si>
    <t>Den maxima zatížení ES ČR</t>
  </si>
  <si>
    <t>Den minima zatížení ES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</si>
  <si>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</si>
  <si>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</si>
  <si>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</si>
  <si>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Celkový
instalovaný
výkon</t>
  </si>
  <si>
    <t xml:space="preserve">Výroba
elektřiny
brutto </t>
  </si>
  <si>
    <t>Výroba
elektřiny
netto</t>
  </si>
  <si>
    <t>Dodávka
elektřiny
do ES</t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</si>
  <si>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</si>
  <si>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</si>
  <si>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</si>
  <si>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</si>
  <si>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</si>
  <si>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t>od 1 MW včetně do 10 MW</t>
  </si>
  <si>
    <t>nad 10 do 30 kW včetně</t>
  </si>
  <si>
    <t>nad 30 kW do 100 kW včetně</t>
  </si>
  <si>
    <t>nad 1 do 5 MW včetně</t>
  </si>
  <si>
    <t>nad 100 kW do 1 MW včetně</t>
  </si>
  <si>
    <t>od 10 MW včetně</t>
  </si>
  <si>
    <t>nad 0,5 do 1 MW včetně</t>
  </si>
  <si>
    <t xml:space="preserve">nad 1 do 2 MW včetně </t>
  </si>
  <si>
    <t>Spotřeba
elektřiny
na přečerpávání</t>
  </si>
  <si>
    <t xml:space="preserve">Dodávka
elektřiny
do ES 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</si>
  <si>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</si>
  <si>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 xml:space="preserve">Výroba elektřiny brutto </t>
  </si>
  <si>
    <t>Tuzemská netto spotřeba</t>
  </si>
  <si>
    <t>Tuzemská brutto spotřeba</t>
  </si>
  <si>
    <t>Vodní elektrárny nad 10 MW</t>
  </si>
  <si>
    <t>BRKO</t>
  </si>
  <si>
    <t>Celkem OZE [MWh]</t>
  </si>
  <si>
    <t>Export 110, 220 a 400 kV</t>
  </si>
  <si>
    <t>Import 220 a 400 kV</t>
  </si>
  <si>
    <t>Import 110 kV</t>
  </si>
  <si>
    <t>Spotřeba na přečerpání PVE</t>
  </si>
  <si>
    <t>Celkové ztráty</t>
  </si>
  <si>
    <t>Spotřeba elektřiny ČR</t>
  </si>
  <si>
    <t>Napěťová hladina [kV]</t>
  </si>
  <si>
    <t>ČEPS</t>
  </si>
  <si>
    <t>ČEZ Distribuce</t>
  </si>
  <si>
    <t>PREdistribuce</t>
  </si>
  <si>
    <t>Malé vodní elektrárny do 10 MW</t>
  </si>
  <si>
    <t>Větrné elektrárny</t>
  </si>
  <si>
    <t>Fotovoltaika</t>
  </si>
  <si>
    <t>Tuzemská brutto spotřeba [MWh]</t>
  </si>
  <si>
    <t>Délka kabelových vedení [km]</t>
  </si>
  <si>
    <t>Délka venkovních vedení [km]</t>
  </si>
  <si>
    <t>Délka venkovních tras [km]</t>
  </si>
  <si>
    <t>Celkové ztráty =</t>
  </si>
  <si>
    <t>Ztráty v sítích provozovatelů jednotlivých distribučních soustav a provozovatele přenosové soustavy.</t>
  </si>
  <si>
    <t>Zatížení brutto =</t>
  </si>
  <si>
    <t>Počet přerušení přenosu elektřiny v roce [-]</t>
  </si>
  <si>
    <t>Celková doba trvání přerušení přenosu elektřiny v roce [min]</t>
  </si>
  <si>
    <t>Nedodaná elektrická energie v roce [MWh]</t>
  </si>
  <si>
    <t>SAIFI [přerušení/rok]</t>
  </si>
  <si>
    <t>ČEPS, a.s.</t>
  </si>
  <si>
    <t>Tech. vl. spotřeba el. na výrobu elektřiny</t>
  </si>
  <si>
    <t>Bilance elektřiny - zdroje</t>
  </si>
  <si>
    <t>Bilance elektřiny - spotřeba</t>
  </si>
  <si>
    <t>Vývoj výroby a spotřeby elektřiny</t>
  </si>
  <si>
    <t>Vývoj instalovaného výkonu v ES ČR a rozdělení do jednotlivých krajů v ČR</t>
  </si>
  <si>
    <t>Výroba elektřiny brutto v krajích ČR podle technologie elektráren</t>
  </si>
  <si>
    <t>Spotřeba elektřiny netto v krajích ČR podle kategorie spotřeb</t>
  </si>
  <si>
    <t xml:space="preserve">Spotřeba elektřiny netto v krajích ČR podle sektorů národního hospodářství </t>
  </si>
  <si>
    <t>Spotřeba elektřiny netto v jednotlivých soustavách RDS</t>
  </si>
  <si>
    <t>CAIDI</t>
  </si>
  <si>
    <t xml:space="preserve">průměrná doba trvání jednoho přerušení distribuce elektřiny u zákazníků v hodnoceném období </t>
  </si>
  <si>
    <t>SAIDI</t>
  </si>
  <si>
    <t xml:space="preserve">průměrná souhrnná doba trvání přerušení distribuce elektřiny u zákazníků v hodnoceném období </t>
  </si>
  <si>
    <t>SAIFI</t>
  </si>
  <si>
    <t>průměrný počet přerušení distribuce elektřiny u zákazníků v hodnoceném období</t>
  </si>
  <si>
    <t>Odpovídají skutečnému zapojení zdrojů v PS a DS, nejedná se tedy o součet vydaných licencí na příslušnou kategorii výroby elektřiny.</t>
  </si>
  <si>
    <t>Maloodběr obyvatelstvo (MOO)</t>
  </si>
  <si>
    <t>ČEZ</t>
  </si>
  <si>
    <t>PRE</t>
  </si>
  <si>
    <t>ČR</t>
  </si>
  <si>
    <t>Ostatní dodávky</t>
  </si>
  <si>
    <t>Tech. vl. spotřeba na výrobu elektřiny</t>
  </si>
  <si>
    <t>Tech. vl. spotřeba na výrobu tepla</t>
  </si>
  <si>
    <t>Maloodběr elektřiny obyvatelstvo (MOO)</t>
  </si>
  <si>
    <t>Maloodběr elektřiny podnikatelé (MOP)</t>
  </si>
  <si>
    <t>Velkoodběr elektřiny z vvn (VO z vvn)</t>
  </si>
  <si>
    <t>Velkoodběr elektřiny z vn (VO z vn)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</si>
  <si>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</si>
  <si>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</si>
  <si>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r>
      <t>Tech. vl. spotřeba na výrobu elektřiny (TVS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)</t>
    </r>
  </si>
  <si>
    <t xml:space="preserve">Technologická vlastní spotřeba elektřiny na výrobu elektřiny </t>
  </si>
  <si>
    <t>Technologická vlastní spotřeba elektřiny na výrobu tepla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</si>
  <si>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</si>
  <si>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t>Počet odběrných míst [-]</t>
  </si>
  <si>
    <t>Jaderné palivo</t>
  </si>
  <si>
    <t>biologicky rozložitelná část komunálního odpadu</t>
  </si>
  <si>
    <t>Vývoj bilance a výroby elektřiny</t>
  </si>
  <si>
    <t>Vývoj spotřeby elektřiny podle kategorií spotřeb</t>
  </si>
  <si>
    <t>Jaderné a parní elektrárny</t>
  </si>
  <si>
    <t>Přeshraniční fyzické toky</t>
  </si>
  <si>
    <t xml:space="preserve">OZE </t>
  </si>
  <si>
    <t>obnovitelné zdroje energie</t>
  </si>
  <si>
    <t>Výroba z biomasy</t>
  </si>
  <si>
    <t>nízké napětí do 1 kV (podle ČSN 330010)</t>
  </si>
  <si>
    <t>Bilance, výroba a spotřeba elektřiny</t>
  </si>
  <si>
    <t>Výroba a spotřeba elektřiny v krajích ČR a RDS</t>
  </si>
  <si>
    <t>Přeshraniční toky</t>
  </si>
  <si>
    <t>Maxima a minima zatížení</t>
  </si>
  <si>
    <t>Podíl paliv a technologií na výrobě elektřiny brutto</t>
  </si>
  <si>
    <t>Podíl paliv a technologií na výrobě elektřiny brutto v krajích ČR</t>
  </si>
  <si>
    <t>Výroba elektřiny podle technologií a paliv</t>
  </si>
  <si>
    <t>Vodní a přečerpávací vodní elektrárny</t>
  </si>
  <si>
    <t>Fotovoltaické elektrárny</t>
  </si>
  <si>
    <t>Kombinovaná výroba elektřiny a tepla</t>
  </si>
  <si>
    <t>Vývoj výroby elektřiny brutto z obnovitelných zdrojů energie</t>
  </si>
  <si>
    <t>Přečerpávací vodní elektrárny (PVE)</t>
  </si>
  <si>
    <t>Kombinovaná výroba elektřiny a tepla (KVET)</t>
  </si>
  <si>
    <t>JHM</t>
  </si>
  <si>
    <t>KVK</t>
  </si>
  <si>
    <t>LBK</t>
  </si>
  <si>
    <t>PHA</t>
  </si>
  <si>
    <t>STČ</t>
  </si>
  <si>
    <t>JHČ</t>
  </si>
  <si>
    <t>PLK</t>
  </si>
  <si>
    <t>ULK</t>
  </si>
  <si>
    <t>MSK</t>
  </si>
  <si>
    <t>ZLK</t>
  </si>
  <si>
    <t>OLK</t>
  </si>
  <si>
    <t>VYS</t>
  </si>
  <si>
    <t>PAK</t>
  </si>
  <si>
    <t>HKK</t>
  </si>
  <si>
    <t>Moravskoslezský (MSK)</t>
  </si>
  <si>
    <t>Jihočeský (JHČ)</t>
  </si>
  <si>
    <t>Jihomoravský (JHM)</t>
  </si>
  <si>
    <t>Karlovarský (KVK)</t>
  </si>
  <si>
    <t>Liberecký (LBK)</t>
  </si>
  <si>
    <t>Olomoucký (OLK)</t>
  </si>
  <si>
    <t>Pardubický (PAK)</t>
  </si>
  <si>
    <t>Plzeňský (PLK)</t>
  </si>
  <si>
    <t>Praha (PHA)</t>
  </si>
  <si>
    <t>Středočeský (STČ)</t>
  </si>
  <si>
    <t>Ústecký (ULK)</t>
  </si>
  <si>
    <t>Vysočina (VYS)</t>
  </si>
  <si>
    <t>Zlínský (ZLK)</t>
  </si>
  <si>
    <t>Všechna paliva (údaje před rokem 2014 pouze v souhrnné podobě)</t>
  </si>
  <si>
    <t>Všechny kategorie (údaje před rokem 2014 pouze v souhrnné podobě)</t>
  </si>
  <si>
    <t>Plynové a spalovací elektrárny</t>
  </si>
  <si>
    <t>Paroplynové elektrárny</t>
  </si>
  <si>
    <t>zdroj dat: předchozí roční zprávy, výkaz ERÚ-E4</t>
  </si>
  <si>
    <t>ČEZ Distribuce, a. s.</t>
  </si>
  <si>
    <t>Počet transformátorů [-]</t>
  </si>
  <si>
    <t>Transformační výkon [MVA]</t>
  </si>
  <si>
    <t>400/220</t>
  </si>
  <si>
    <t>400/110</t>
  </si>
  <si>
    <t>220/110</t>
  </si>
  <si>
    <t>110/vn</t>
  </si>
  <si>
    <t>vn/vn</t>
  </si>
  <si>
    <t>vn/nn</t>
  </si>
  <si>
    <t>Královéhradecký (HKK)</t>
  </si>
  <si>
    <t>zdroj dat: výkaz ERÚ-E1, OTE, a.s.</t>
  </si>
  <si>
    <t>zdroj dat: výkaz ERÚ-E1, ERÚ-E2, ERÚ-E3, OTE, a.s.</t>
  </si>
  <si>
    <t>zdroj dat: předchozí roční zprávy, výkaz ERÚ-E1, ERÚ-E2, ERÚ-E3, OTE, a.s.</t>
  </si>
  <si>
    <t>zdroj dat: předchozí roční zprávy, výkaz ERÚ-E1, OTE, a.s.</t>
  </si>
  <si>
    <t>zdroj dat: předchozí roční zprávy, výkaz ERÚ-E2</t>
  </si>
  <si>
    <t>zdroj dat: výkaz ERÚ-E2</t>
  </si>
  <si>
    <t>zdroj dat: výkaz ERÚ-E1, ERÚ-E2</t>
  </si>
  <si>
    <t>zdroj dat: výkaz ERÚ-E1</t>
  </si>
  <si>
    <t>zdroj dat: výkaz ERÚ-E1 (nad 10 MW), OTE, a.s.(do 10 MW)</t>
  </si>
  <si>
    <t>zdroj dat: předchozí roční zprávy, výkaz ERÚ-E1, OTE, a.s. (od roku 2013)</t>
  </si>
  <si>
    <t>zdroj dat: výkaz ERÚ-E2, ERÚ-E3, údaje vybraných LDS</t>
  </si>
  <si>
    <t>zdroj dat: předchozí roční zprávy, výkaz ERÚ-E2, ERÚ-E3, údaje vybraných LDS</t>
  </si>
  <si>
    <t>zdroj dat: výkaz ERÚ-E3</t>
  </si>
  <si>
    <t>zdroj dat: předchozí roční zprávy, výkaz ERÚ-E3</t>
  </si>
  <si>
    <t>zdroj dat: výkaz ERÚ-E4</t>
  </si>
  <si>
    <t>[TJ]</t>
  </si>
  <si>
    <t>Průměrná doba trvání jednoho přerušení přenosu elektřiny v roce [min]</t>
  </si>
  <si>
    <t>Kategorie odběratelů</t>
  </si>
  <si>
    <t>Počet odběrných míst podle kategorie odběratelů [-]</t>
  </si>
  <si>
    <t>Počet odběrných míst podle napěťových hladin [-]</t>
  </si>
  <si>
    <t>Dodávka užitečného tepla</t>
  </si>
  <si>
    <t>Odběrná místa a transformátory v PS a RDS</t>
  </si>
  <si>
    <t>Délky tras a vedení PS a RDS</t>
  </si>
  <si>
    <r>
      <t xml:space="preserve">Vodní elektrárny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</si>
  <si>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elektrárny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</si>
  <si>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elektrárny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</si>
  <si>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</si>
  <si>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r>
      <t xml:space="preserve">Hodina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</si>
  <si>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údaje jsou v SEČ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</si>
  <si>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údaje jsou v SELČ</t>
    </r>
  </si>
  <si>
    <r>
      <t xml:space="preserve">Hodina </t>
    </r>
    <r>
      <rPr>
        <vertAlign val="superscript"/>
        <sz val="9"/>
        <rFont val="Calibri"/>
        <family val="2"/>
        <charset val="238"/>
        <scheme val="minor"/>
      </rPr>
      <t>*)</t>
    </r>
  </si>
  <si>
    <t>zdroj dat: předchozí roční zprávy ERÚ, výkaz ERÚ-E1, ERÚ-E2, ERÚ-E3, OTE, a.s.</t>
  </si>
  <si>
    <t>zdroj dat: předchozí roční zprávy ERÚ, výkaz ERÚ-E1, OTE, a.s.</t>
  </si>
  <si>
    <t>Meziroční změna</t>
  </si>
  <si>
    <t>Výroba elektřiny [GWh]</t>
  </si>
  <si>
    <t>Meziroční změna výroby elektřiny [GWh]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</si>
  <si>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</si>
  <si>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</si>
  <si>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</si>
  <si>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</si>
  <si>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</si>
  <si>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</si>
  <si>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</si>
  <si>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</si>
  <si>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</si>
  <si>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</si>
  <si>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</si>
  <si>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</si>
  <si>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Spotřeba elektřiny [GWh]</t>
  </si>
  <si>
    <t>Meziroční změna spotřeby elektřiny [GWh]</t>
  </si>
  <si>
    <t>Meziroční změna TBS brutto</t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</si>
  <si>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</si>
  <si>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Meziroční změna-výroba brutto</t>
  </si>
  <si>
    <t>Meziroční změna-výroba netto</t>
  </si>
  <si>
    <t>Meziroční změna salda</t>
  </si>
  <si>
    <t>Meziroční změna výroby brutto</t>
  </si>
  <si>
    <t>Meziroční změna výroby netto</t>
  </si>
  <si>
    <t>Meziroční změna tuzemské brutto spotřeby</t>
  </si>
  <si>
    <t>Meziroční změna tuzemská netto spotřeby</t>
  </si>
  <si>
    <t>Meziroční změna TBS</t>
  </si>
  <si>
    <t>Meziroční změna TNS</t>
  </si>
  <si>
    <t>Meziroční změna TNS netto</t>
  </si>
  <si>
    <t>Přeshraniční saldo</t>
  </si>
  <si>
    <t>Meziroční změna
přeshraničního  salda</t>
  </si>
  <si>
    <t>Pomocné</t>
  </si>
  <si>
    <t>Nárůst</t>
  </si>
  <si>
    <t>Pokles</t>
  </si>
  <si>
    <t>Ukazatele nepřetržitosti distribuce elektřiny</t>
  </si>
  <si>
    <t>Ukazatele nepřetržitosti přenosu elektřiny - ČEPS, a.s.</t>
  </si>
  <si>
    <t>SAIDI [min/rok]</t>
  </si>
  <si>
    <t>CAIDI [min]</t>
  </si>
  <si>
    <t>Vývoj kvality dodávek elektřiny</t>
  </si>
  <si>
    <t>Meziroční změna výroby elektřiny</t>
  </si>
  <si>
    <t>Meziroční změna spotřeby elektřiny</t>
  </si>
  <si>
    <t>Dlouhodobý vývoj výroby a spotřeby elektřiny</t>
  </si>
  <si>
    <t>Meziroční změna spotřeby elektřiny netto v regionálních distribučních soustavách</t>
  </si>
  <si>
    <t>Bilanční rozdíl</t>
  </si>
  <si>
    <t>Počet odběrných míst</t>
  </si>
  <si>
    <t>[-]</t>
  </si>
  <si>
    <t>C 01 d</t>
  </si>
  <si>
    <t>C 02 d</t>
  </si>
  <si>
    <t>C 03 d</t>
  </si>
  <si>
    <t>C 25 d</t>
  </si>
  <si>
    <t>C 26 d</t>
  </si>
  <si>
    <t>C 27 d</t>
  </si>
  <si>
    <t>C 35 d</t>
  </si>
  <si>
    <t>C 45 d</t>
  </si>
  <si>
    <t>C 46 d</t>
  </si>
  <si>
    <t>C 55 d</t>
  </si>
  <si>
    <t>C 56 d</t>
  </si>
  <si>
    <t>C 60 d</t>
  </si>
  <si>
    <t>C 62 d</t>
  </si>
  <si>
    <t>D 01 d</t>
  </si>
  <si>
    <t>D 02 d</t>
  </si>
  <si>
    <t>D 25 d</t>
  </si>
  <si>
    <t>D 26 d</t>
  </si>
  <si>
    <t>D 27 d</t>
  </si>
  <si>
    <t>D 35 d</t>
  </si>
  <si>
    <t>D 45 d</t>
  </si>
  <si>
    <t>D 56 d</t>
  </si>
  <si>
    <t>D 57 d</t>
  </si>
  <si>
    <t>D 61 d</t>
  </si>
  <si>
    <t>zdroj dat: výkaz 12-T1b), 12-T1c)</t>
  </si>
  <si>
    <t>C 61 d</t>
  </si>
  <si>
    <t>D 55 d</t>
  </si>
  <si>
    <t>Spotřeba elektřiny ve vysokém tarifu [MWh]</t>
  </si>
  <si>
    <t>Spotřeba elektřiny v nízkém tarifu [MWh]</t>
  </si>
  <si>
    <t>Spotřeba elektřiny celkem [MWh]</t>
  </si>
  <si>
    <t>Bilance, technické údaje, kvalita dodávek v PS a RDS a tarifní statistika</t>
  </si>
  <si>
    <t>Vývoj tarifní statistiky</t>
  </si>
  <si>
    <t>Spotřeba el. ve vysokém tarifu</t>
  </si>
  <si>
    <t>Spotřeba el. celkem</t>
  </si>
  <si>
    <t>Meziroční změna přeshraničních fyzických toků</t>
  </si>
  <si>
    <t>Vývoj přeshraničních fyzických toků</t>
  </si>
  <si>
    <t>Hodina měsíčního maxima</t>
  </si>
  <si>
    <t>Hodina měsíčního minima</t>
  </si>
  <si>
    <t>Bilanční rozdíl =</t>
  </si>
  <si>
    <t>Výroba elektřiny brutto + přeshraniční saldo - tuzemská brutto spotřeba (TBS).</t>
  </si>
  <si>
    <t>UCED Chomutov s.r.o.</t>
  </si>
  <si>
    <t>Tuzemská brutto spotřeba 2019</t>
  </si>
  <si>
    <t>Tuzemská netto spotřeba 2019</t>
  </si>
  <si>
    <t>Celkem 2019</t>
  </si>
  <si>
    <t>VO z vvn 2019</t>
  </si>
  <si>
    <t>VO z vn 2019</t>
  </si>
  <si>
    <t>MOP 2019</t>
  </si>
  <si>
    <t>MOO 2019</t>
  </si>
  <si>
    <t>Výroba elektřiny brutto 2019</t>
  </si>
  <si>
    <t>Výroba elektřiny netto 2019</t>
  </si>
  <si>
    <t>Přeshraniční saldo 2019</t>
  </si>
  <si>
    <t>Export celkem 2019</t>
  </si>
  <si>
    <t>Import celkem 2019</t>
  </si>
  <si>
    <t>výkon</t>
  </si>
  <si>
    <t>výroba</t>
  </si>
  <si>
    <t>3.  Bilance, výroba a spotřeba elektřiny</t>
  </si>
  <si>
    <t>3.1.  Bilance elektřiny - zdroje [GWh]</t>
  </si>
  <si>
    <t>1.</t>
  </si>
  <si>
    <t>2.</t>
  </si>
  <si>
    <t>3.</t>
  </si>
  <si>
    <t>3.1.</t>
  </si>
  <si>
    <t>3.2.</t>
  </si>
  <si>
    <t>3.3.</t>
  </si>
  <si>
    <t>3.4.</t>
  </si>
  <si>
    <t>3.5.</t>
  </si>
  <si>
    <t>3.6.</t>
  </si>
  <si>
    <t>3.7.</t>
  </si>
  <si>
    <t>3.8.</t>
  </si>
  <si>
    <t>3.9.</t>
  </si>
  <si>
    <t>4.</t>
  </si>
  <si>
    <t>4.1.</t>
  </si>
  <si>
    <t>4.2.</t>
  </si>
  <si>
    <t>4.3.</t>
  </si>
  <si>
    <t>4.4.</t>
  </si>
  <si>
    <t>4.5.</t>
  </si>
  <si>
    <t>4.6.</t>
  </si>
  <si>
    <t>5.</t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</si>
  <si>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</si>
  <si>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</si>
  <si>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</si>
  <si>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</si>
  <si>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</si>
  <si>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</si>
  <si>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</si>
  <si>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</si>
  <si>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</si>
  <si>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</si>
  <si>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6.</t>
  </si>
  <si>
    <t>7.</t>
  </si>
  <si>
    <t>7.1.</t>
  </si>
  <si>
    <t>7.2.</t>
  </si>
  <si>
    <t>7.3.</t>
  </si>
  <si>
    <t>8.</t>
  </si>
  <si>
    <t>8.1.</t>
  </si>
  <si>
    <t>8.2.</t>
  </si>
  <si>
    <t>8.3.</t>
  </si>
  <si>
    <t>8.4.</t>
  </si>
  <si>
    <t>9.</t>
  </si>
  <si>
    <t>9.1.</t>
  </si>
  <si>
    <t>9.2.</t>
  </si>
  <si>
    <t>9.3.</t>
  </si>
  <si>
    <t>9.4.</t>
  </si>
  <si>
    <t>9.5.</t>
  </si>
  <si>
    <t>9.6.</t>
  </si>
  <si>
    <t>9.7.</t>
  </si>
  <si>
    <t>10.</t>
  </si>
  <si>
    <t>3.2.  Bilance elektřiny - spotřeba [GWh]</t>
  </si>
  <si>
    <t>3.3. Vývoj bilance a výroby elektřiny [GWh]</t>
  </si>
  <si>
    <t>3.4.  Meziroční změna výroby elektřiny [GWh]</t>
  </si>
  <si>
    <t>3.5.  Podíl paliv a technologií na výrobě elektřiny brutto [GWh]</t>
  </si>
  <si>
    <t>3.6.  Vývoj výroby a spotřeby elektřiny [GWh]</t>
  </si>
  <si>
    <t>3.7.  Meziroční změna spotřeby elektřiny [GWh]</t>
  </si>
  <si>
    <t>3.8.  Dlouhodobý vývoj výroby a spotřeby elektřiny [TWh]</t>
  </si>
  <si>
    <t>3.9.  Vývoj spotřeby elektřiny podle kategorií spotřeb [GWh]</t>
  </si>
  <si>
    <t>4.1.  Výroba elektřiny brutto v krajích ČR podle technologie elektráren [MWh]</t>
  </si>
  <si>
    <t>4.2.  Spotřeba elektřiny netto v krajích ČR podle kategorie spotřeb [MWh]</t>
  </si>
  <si>
    <t>4. Výroba a spotřeba elektřiny v krajích ČR a RDS</t>
  </si>
  <si>
    <t>4.3.  Spotřeba elektřiny netto v krajích ČR podle sektorů národního hospodářství [MWh]</t>
  </si>
  <si>
    <t>5. Výroba elektřiny podle technologií a paliv</t>
  </si>
  <si>
    <t>5.1.  Jaderné a parní elektrárny</t>
  </si>
  <si>
    <t>5.2.  Paroplynové elektrárny</t>
  </si>
  <si>
    <t>5.3  Plynové a spalovací elektrárny</t>
  </si>
  <si>
    <t>5.4. Vodní a přečerpávací vodní elektrárny</t>
  </si>
  <si>
    <t>5.5. Větrné elektrárny</t>
  </si>
  <si>
    <t>5.6. Fotovoltaické elektrárny</t>
  </si>
  <si>
    <t>5.7. Kombinovaná výroba elektřiny a tepla</t>
  </si>
  <si>
    <t>5.9. Výroba z bioplynu</t>
  </si>
  <si>
    <t>5.10.  Vývoj výroby elektřiny brutto z obnovitelných zdrojů energie (OZE)</t>
  </si>
  <si>
    <t>7.  Přeshraniční toky</t>
  </si>
  <si>
    <t>7.1.  Přeshraniční fyzické toky [GWh]</t>
  </si>
  <si>
    <t>7.2.  Meziroční změna přeshraničních fyzických toků [GWh]</t>
  </si>
  <si>
    <t>7.3.  Vývoj přeshraničních fyzických toků [TWh]</t>
  </si>
  <si>
    <t>8. Maxima a minima zatížení</t>
  </si>
  <si>
    <t>9. Bilance, technické údaje, kvalita dodávek v PS a RDS a tarifní statistika</t>
  </si>
  <si>
    <t>9.1. Bilance fyzikálních toků PS a RDS</t>
  </si>
  <si>
    <t>9.2. Délky tras a vedení PS a RDS</t>
  </si>
  <si>
    <t>9.3. Odběrná místa a transformátory v PS a RDS</t>
  </si>
  <si>
    <t>9.4. Vývoj vybraných technických údajů o PS a RDS</t>
  </si>
  <si>
    <t>9.5. Vývoj kvality dodávek elektřiny</t>
  </si>
  <si>
    <t>9.7. Vývoj tarifní statistiky</t>
  </si>
  <si>
    <t>Vývoj vybraných technických údajů o PS a RDS</t>
  </si>
  <si>
    <t>Doplňující grafy, diagram bilance elektřiny a mapa elektrizační soustavy ČR</t>
  </si>
  <si>
    <t>10. Doplňující grafy, diagram bilance elektřiny a mapa elektrizační soustavy ČR</t>
  </si>
  <si>
    <t>Úvod</t>
  </si>
  <si>
    <t>2. Komentář</t>
  </si>
  <si>
    <t>Komentář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</si>
  <si>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</si>
  <si>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</si>
  <si>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</si>
  <si>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</si>
  <si>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</si>
  <si>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</si>
  <si>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</si>
  <si>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</si>
  <si>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</si>
  <si>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</si>
  <si>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prostý podíl výroby elektřiny brutto z OZE a celkové tuzemské brutto spotřeby elektřiny</t>
    </r>
  </si>
  <si>
    <t>Systémové ukazatele jsou definovány v příloze č. 5 vyhlášky č. 540/2005 Sb., ve znění pozdějších předpisů, zahrnují veškeré kategorie přerušení dle přílohy č. 4 této vyhlášky. Zdroj dat: výkazy ke kvalitě (PDS) a zprávy o kvalitě (PPS).</t>
  </si>
  <si>
    <t>společnost ČEPS, a.s. - provozovatel přenosové soustavy</t>
  </si>
  <si>
    <t>společnost ČEZ Distribuce, a. s. - provozovatel regionální distribuční soustavy</t>
  </si>
  <si>
    <t>společnost PREdistribuce, a.s. - provozovatel regionální distribuční soustavy</t>
  </si>
  <si>
    <t>5.8. Výroba z biomasy</t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</si>
  <si>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</si>
  <si>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</si>
  <si>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</si>
  <si>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Tarifní statistika</t>
  </si>
  <si>
    <t>9.6. Tarifní statistika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</si>
  <si>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ve znění pozdějších předpisů.</t>
  </si>
  <si>
    <t>2020</t>
  </si>
  <si>
    <t>VO z vvn změna</t>
  </si>
  <si>
    <t>VO z vn změna</t>
  </si>
  <si>
    <t>MOP změna</t>
  </si>
  <si>
    <t>MOO změna</t>
  </si>
  <si>
    <t>Výstup z PS [GWh]</t>
  </si>
  <si>
    <t>Vstup do DS [GWh]</t>
  </si>
  <si>
    <t>Výstup z DS [GWh]</t>
  </si>
  <si>
    <t>Tuzemská brutto spotřeba 2020</t>
  </si>
  <si>
    <t>Tuzemská netto spotřeba 2020</t>
  </si>
  <si>
    <t>Celkem 2020</t>
  </si>
  <si>
    <t>VO z vvn 2020</t>
  </si>
  <si>
    <t>VO z vn 2020</t>
  </si>
  <si>
    <t>MOP 2020</t>
  </si>
  <si>
    <t>MOO 2020</t>
  </si>
  <si>
    <t>Přeshraniční saldo 2020</t>
  </si>
  <si>
    <t>Export celkem 2020</t>
  </si>
  <si>
    <t>Import celkem 2020</t>
  </si>
  <si>
    <t>Výroba elektřiny brutto 2020</t>
  </si>
  <si>
    <t>Výroba elektřiny netto 2020</t>
  </si>
  <si>
    <t>6. Vývoj instalovaného výkonu v ES ČR a rozdělení do jednotlivých krajů v ČR k 31. 12. 2020 [MW]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</si>
  <si>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údaje jsou v SEČ, od 29. 3. do 25. 10. v SELČ</t>
    </r>
  </si>
  <si>
    <t>Zatížení brutto</t>
  </si>
  <si>
    <t>Fotovoltaické elektrárny (FVE)</t>
  </si>
  <si>
    <t>Větrné elektrárny (VTE)</t>
  </si>
  <si>
    <t>Hodina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</si>
  <si>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</si>
  <si>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</si>
  <si>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 xml:space="preserve">Zatížení brutto </t>
  </si>
  <si>
    <t xml:space="preserve">Hodina </t>
  </si>
  <si>
    <t xml:space="preserve"> *)</t>
  </si>
  <si>
    <t>E.ON Distribuce</t>
  </si>
  <si>
    <t>společnost E.ON Distribuce, a.s. - provozovatel regionální distribuční soustavy</t>
  </si>
  <si>
    <t>E.ON Distribuce, a.s.</t>
  </si>
  <si>
    <t>Hodinová hodnota elektrického výkonu dodávaného do ES ČR připojenými výrobci elektřiny + saldo (uvádí se s a bez hodnoty výkonu čerpání přečerpávacích vodních elektráren).</t>
  </si>
  <si>
    <r>
      <t>Celkový instalovaný elektrický výkon [MW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</si>
  <si>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]</t>
    </r>
  </si>
  <si>
    <r>
      <t xml:space="preserve">Podíl OZE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</si>
  <si>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Spotřeba el. v nízkém tarifu</t>
  </si>
  <si>
    <t>Poznámka: Tarifní statistika v kapitolách č. 23 a 24 je získávána z regulačního výkaznictví podle § 20 zákona č. 458/2000 Sb., energetický zákon, ve znění pozdějších předpisů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t>
  </si>
  <si>
    <t>Zemědělství a lesnictví</t>
  </si>
  <si>
    <t>8.3.  Měsíční maxima a minima zatížení ES ČR</t>
  </si>
  <si>
    <t>8.4.  Průběh spotřeby brutto ve dni ročního maxima a minima [MW]</t>
  </si>
  <si>
    <t>Měsíční maxima a minima zatížení ES ČR</t>
  </si>
  <si>
    <t>Průběh spotřeby brutto ve dni ročního maxima a minima</t>
  </si>
  <si>
    <t>FTE</t>
  </si>
  <si>
    <t xml:space="preserve">Energetický regulační úřad (ERÚ) zveřejňuje Roční zprávu o provozu elektrizační soustavy ČR za rok 2020 v souladu s § 17 odst. 7 písm. m) zákona č. 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 této zprávě uvádí všechna dostupná provozně technická data, která představují fyzické toky elektřiny. Údaje pro roční zprávu jsou získávány na základě vyhlášky č. 404/2016 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 určených § 20a odst. 4 písm. e) energetického zákona, zpracovává operátor trhu své měsíční a roční statistiky o trhu s 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 teplárenství číslo 8/2018 ze dne 14. září 2018. Výkladové stanovisko a aktuální výkazy jsou zveřejněny na internetových stránkách ERÚ.
Veškerá data vycházejí z podkladů od licencovaných subjektů: výrobců elektřiny, provozovatelů distribučních soustav a přenosové soustavy, o obnovitelných zdrojích s podporou od OTE, a.s. Zdroje dat jsou uvedeny u jednotlivých tabulek ve zprávě.
Roční zpráva o provozu elektrizační soustavy ČR za rok 2020 navazuje na zprávy vydané v předchozích letech a přináší informace o základních ukazatelích elektroenergetiky za rok 2020 včetně jejich vývoje za posledních deset let. Jednotlivé kapitoly obsahují statistická data o bilanci, výrobě a spotřebě elektřiny podle příslušných kategorií včetně výroby elektřiny z obnovitelných zdrojů a kombinované výroby elektřiny a tepla. Zpráva dále obsahuje vyhodnocení instalovaného výkonu ES ČR, přeshraničních toků elektřiny, některá krajská vyhodnocení a tarifní statistiky. Roční zpráva za rok 2020 vychází z dat zprávy za IV. čtvrtletí 2020 a obsahuje některé zpřesněné údaje za roky 2014–2020, a to zejména v souvislosti s aktualizací dat OTE, a.s., či opravami zjištěných chyb.
Případné dotazy či připomínky zasílejte na emailovou adresu elektro.statistika@eru.cz.
</t>
  </si>
  <si>
    <t>4.4.  Podíl paliv a technologií na výrobě elektřiny brutto v krajích ČR [GWh]</t>
  </si>
  <si>
    <t>4.6. Meziroční změna spotřeby elektřiny netto v regionálních distribučních soustavách [GWh]</t>
  </si>
  <si>
    <t>4.5.  Spotřeba elektřiny netto v jednotlivých soustavách RDS [MWh]</t>
  </si>
  <si>
    <r>
      <rPr>
        <b/>
        <sz val="12"/>
        <rFont val="Calibri"/>
        <family val="2"/>
        <charset val="238"/>
        <scheme val="minor"/>
      </rPr>
      <t>Celková výroba elektřiny brutto</t>
    </r>
    <r>
      <rPr>
        <sz val="12"/>
        <rFont val="Calibri"/>
        <family val="2"/>
        <charset val="238"/>
        <scheme val="minor"/>
      </rPr>
      <t xml:space="preserve"> v roce 2020 dosáhla hodnoty </t>
    </r>
    <r>
      <rPr>
        <b/>
        <sz val="12"/>
        <rFont val="Calibri"/>
        <family val="2"/>
        <charset val="238"/>
        <scheme val="minor"/>
      </rPr>
      <t>81,4 TWh</t>
    </r>
    <r>
      <rPr>
        <sz val="12"/>
        <rFont val="Calibri"/>
        <family val="2"/>
        <charset val="238"/>
        <scheme val="minor"/>
      </rPr>
      <t xml:space="preserve">, což představuje meziroční pokles o 5,5 TWh (-6,4 %) proti roku 2019 a nejnižší výrobu elektřiny brutto za posledních 18 let. Největší meziroční změnu výroby elektřiny brutto zaznamenaly parní elektrárny, které vyrobily meziročně o 6,2 TWh méně (-15 %) a jejich instalovaný výkon poklesl na hodnotu 10,1 GW, což je pokles o 0,7 GW (-6,3 %). Výroba elektřiny brutto naopak nejvíce stoupla v paroplynových elektrárnách o 0,5 TWh (+9,5 %), relativně pak v přečerpávacích vodních elektrárnách o 0,1 TWh (+10,8 %). Více vyrobily také plynové a spalovací elektrárny, a to o 0,1 TWh (+3,1 %). Výroba elektřiny brutto z hnědého uhlí poklesla o 6,1 TWh (-17,3 %), výroba z černého uhlí meziročně klesla o 0,2 TWh (-10,9 %). Výroba elektřiny ze zemního plynu vzrostla proti roku 2019 o 1,1 TWh (+19,4 %). Výroba elektřiny ve vodních elektrárnách vzrostla meziročně o 0,1 TWh (+6,7 %).
Výroba elektřiny brutto z obnovitelných zdrojů vzrostla meziročně o 265 GWh (+2,6 %) a její podíl na celkové výrobě se tak zvýšil na 13 %. Klesla výroba elektřiny z fotovoltaických elektráren o 52 GWh (-2,3 %), zatímco jejich instalovaný výkon mírně vzrostl (+0,2 %). Rovněž klesla výroba elektřiny z velkých vodních elektráren o 20 GWh (-2 %) a z větrných elektráren (-0,1 %). Naopak u ostatních obnovitelných zdrojů výroba elektřiny vzrostla proti roku 2019, nejvíce u malých vodních elektráren o 155 GWh (+15,1 %). U biomasy vzrostla výroba elektřiny o 100 GWh (+4,2 %), u bioplynu a skládkových plynů o 68 GWh (+2,7 %) a u biologicky rozložitelného komunálního odpadu o 15 GWh (+13,9 %).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elektřiny za rok 2020 se dostala na pětileté minimum a klesla na hodnotu</t>
    </r>
    <r>
      <rPr>
        <b/>
        <sz val="12"/>
        <rFont val="Calibri"/>
        <family val="2"/>
        <charset val="238"/>
        <scheme val="minor"/>
      </rPr>
      <t xml:space="preserve"> 71,4 TWh</t>
    </r>
    <r>
      <rPr>
        <sz val="12"/>
        <rFont val="Calibri"/>
        <family val="2"/>
        <charset val="238"/>
        <scheme val="minor"/>
      </rPr>
      <t xml:space="preserve"> (-3,5 %). K poklesu spotřeby elektřiny došlo zejména u velkoodběru z vn o 1,8 TWh (-7,6 %), dále u velkoodběru z vvn o 0,5 TWh (-6,6 %) a u maloodběru podnikatelů o 0,2 TWh (-2,9 %). Spotřeba elektřiny naopak meziročně vzrostla u domácností o 0,7 TWh (+4,7 %) a dosáhla téměř hodnoty 16 TWh. V krajském členění byl největší nárůst spotřeby domácností ve Středočeském kraji, a to o 182 GWh (+6,6 %). V ostatních krajích byla spotřeba domácností meziročně rovněž vyšší (nárůst mezi 0,6 % až 6,2 %). Ve srovnání s předchozími lety došlo ke změně spotřeby v jednotlivých  sektorech národního hospodářství, tyto změny byly ovlivněny zpřesněním spotřeby v kategorii ostatní, podle jednotlivých kategorií, dle odvětvové klasifikace CZ-NACE.
Na pokles výroby elektřiny měla od jara 2020 nepochybně vliv pandemie COVID-19, která se podepsala i na snížení celkové spotřeby elektřiny. V důsledku pandemických opatření výrazně klesla spotřeba u velkoodběru z vn i vvn a spotřeba maloodběru podnikatelů. Naopak u domácností, v reakci na pandemická opatření, spotřeba elektřiny vzrostla.
Stejně jako v předchozích letech bylo i v roce 2020 trvale záporné saldo importu a exportu elektřiny, které za celý rok činilo 10,2 TWh. To představuje meziroční pokles o 2,9 TWh (-22,5 %). Export meziročně klesl o 0,6 TWh (-2,5 %), import naproti tomu meziročně vzrostl o 2,3 TWh (+21,2 %).
Ročního maxima zatížení v soustavě bylo dosaženo dne 22. ledna 2020 v 9 hodin (11 649 MW) a ročního minima dne 5. července 2020 v 5 hodin (4 654 MW). Zpráva vyhodnocuje i hodinové průběhy zatížení a spotřeby včetně struktury zdrojů pokrývajících maximální a minimální zatížení. Dále jsou uvedeny průběhy spotřeb ve dnech maxima a minima v minulých letech.
Roční zpráva dále prezentuje vybrané technické údaje o přenosové soustavě a regionálních distribučních soustavách včetně ukazatelů kvality dodávek. Z vyhodnocení ukazatelů SAIFI, SAIDI a CAIDI vyplývá, že hodnoty za rok 2020 byly částečně ovlivněny pandemií COVID-19, v důsledku které docházelo k omezování a následným přesunům plánovaných prací a s tím souvisejících plánovaných přerušení. Zpráva obsahuje tarifní statistiky včetně jejich vývoje za posledních 10 let. Tyto statistiky podávají přehled o počtu odběrných míst a spotřebě elektřiny dle jednotlivých distribučních sazeb a vycházejí z fakturačních údajů. Na závěr je přiložen Sankeyův diagram znázorňující bilanci elektřiny za rok 2020 a mapa elektrizační soustavy ČR.</t>
    </r>
  </si>
  <si>
    <r>
      <t xml:space="preserve">Celkem ČR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</si>
  <si>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 xml:space="preserve">*) </t>
    </r>
    <r>
      <rPr>
        <i/>
        <sz val="8"/>
        <rFont val="Calibri"/>
        <family val="2"/>
        <charset val="238"/>
        <scheme val="minor"/>
      </rPr>
      <t>V roce 2020 došlo k zpřesnění kategorie ostatní, podle jednotlivých kategorií, dle odvětvové klasifikace CZ-NACE</t>
    </r>
  </si>
  <si>
    <t>Fotovoltaické</t>
  </si>
  <si>
    <t>Vodní</t>
  </si>
  <si>
    <t>Přečerpávací</t>
  </si>
  <si>
    <t>Větrné</t>
  </si>
  <si>
    <t>Ostatní pevná paliva (mimo BRKO)</t>
  </si>
  <si>
    <t>22. 1.</t>
  </si>
  <si>
    <t>6. 2.</t>
  </si>
  <si>
    <t>3. 3.</t>
  </si>
  <si>
    <t>1. 4.</t>
  </si>
  <si>
    <t>6. 5.</t>
  </si>
  <si>
    <t>10. 6.</t>
  </si>
  <si>
    <t>2. 7.</t>
  </si>
  <si>
    <t>19. 8.</t>
  </si>
  <si>
    <t>30. 9.</t>
  </si>
  <si>
    <t>14. 10.</t>
  </si>
  <si>
    <t>26. 11.</t>
  </si>
  <si>
    <t>3. 12.</t>
  </si>
  <si>
    <t>9:00</t>
  </si>
  <si>
    <t>13:00</t>
  </si>
  <si>
    <t>12:00</t>
  </si>
  <si>
    <t>10:00</t>
  </si>
  <si>
    <t>11:00</t>
  </si>
  <si>
    <t>1. 1.</t>
  </si>
  <si>
    <t>2. 2.</t>
  </si>
  <si>
    <t>29. 3.</t>
  </si>
  <si>
    <t>13. 4.</t>
  </si>
  <si>
    <t>10. 5.</t>
  </si>
  <si>
    <t>28. 6.</t>
  </si>
  <si>
    <t>5. 7.</t>
  </si>
  <si>
    <t>2. 8.</t>
  </si>
  <si>
    <t>6. 9.</t>
  </si>
  <si>
    <t>4. 10.</t>
  </si>
  <si>
    <t>1. 11.</t>
  </si>
  <si>
    <t>25. 12.</t>
  </si>
  <si>
    <t>3:00</t>
  </si>
  <si>
    <t>1:00</t>
  </si>
  <si>
    <t>6:00</t>
  </si>
  <si>
    <t>5:00</t>
  </si>
  <si>
    <t>4:00</t>
  </si>
  <si>
    <r>
      <t xml:space="preserve">ROČNÍ ZPRÁVA O PROVOZU ELEKTRIZAČNÍ SOUSTAVY
ČESKÉ REPUBLIKY
</t>
    </r>
    <r>
      <rPr>
        <sz val="17"/>
        <color rgb="FFFF0000"/>
        <rFont val="Calibri"/>
        <family val="2"/>
        <charset val="238"/>
        <scheme val="minor"/>
      </rPr>
      <t>ZA ROK 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</si>
</sst>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_ "/>
    <numFmt numFmtId="168" formatCode="\$#,##0.00\ ;\(\$#,##0.00\)"/>
    <numFmt numFmtId="169" formatCode="h:mm;@"/>
    <numFmt numFmtId="170" formatCode="#,##0.0&quot; GWh&quot;"/>
    <numFmt numFmtId="171" formatCode="0.0"/>
    <numFmt numFmtId="172" formatCode="yyyy"/>
    <numFmt numFmtId="173" formatCode="d/\ m/"/>
    <numFmt numFmtId="174" formatCode="#,##0.000"/>
    <numFmt numFmtId="175" formatCode="0.0%"/>
    <numFmt numFmtId="176" formatCode="0.00%;[Red]\-0.00%"/>
    <numFmt numFmtId="177" formatCode="#,###,##0.00;[Red]\-#,###,##0.00"/>
    <numFmt numFmtId="178" formatCode="#,###,##0;[Red]\-#,###,##0"/>
    <numFmt numFmtId="179" formatCode="#,##0.0_);[Red]\(#,##0.0\)"/>
    <numFmt numFmtId="180" formatCode="&quot;$&quot;#,##0.00"/>
    <numFmt numFmtId="181" formatCode="_-* #,##0\ _C_Z_K_-;\-* #,##0\ _C_Z_K_-;_-* &quot;-&quot;\ _C_Z_K_-;_-@_-"/>
    <numFmt numFmtId="182" formatCode="_-* #,##0\ _F_-;\-* #,##0\ _F_-;_-* &quot;-&quot;\ _F_-;_-@_-"/>
    <numFmt numFmtId="183" formatCode="_-* #,##0.00\ _F_-;\-* #,##0.00\ _F_-;_-* &quot;-&quot;??\ _F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Kc&quot;;\-#,##0\ &quot;Kc&quot;"/>
    <numFmt numFmtId="187" formatCode="0.00_);[Red]\-0.00"/>
    <numFmt numFmtId="188" formatCode="0.000000"/>
    <numFmt numFmtId="189" formatCode="0.00000"/>
  </numFmts>
  <fonts count="137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2"/>
      <name val="System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System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i/>
      <sz val="9"/>
      <name val="Calibri"/>
      <family val="2"/>
      <charset val="238"/>
    </font>
    <font>
      <i/>
      <sz val="8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rgb="FF9C650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rgb="FF006100"/>
      <name val="Calibri"/>
      <family val="2"/>
      <charset val="238"/>
      <scheme val="minor"/>
    </font>
    <font>
      <sz val="10"/>
      <name val="Helv"/>
    </font>
    <font>
      <b/>
      <sz val="8"/>
      <color indexed="8"/>
      <name val="Helv"/>
    </font>
    <font>
      <b/>
      <sz val="11"/>
      <color indexed="52"/>
      <name val="Calibri"/>
      <family val="2"/>
      <charset val="238"/>
    </font>
    <font>
      <i/>
      <sz val="8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0"/>
      <color rgb="FF005DA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9"/>
      <color theme="2" tint="-0.499984740745262"/>
      <name val="Calibri"/>
      <family val="2"/>
      <charset val="238"/>
      <scheme val="minor"/>
    </font>
    <font>
      <b/>
      <sz val="17"/>
      <color rgb="FF153366"/>
      <name val="Calibri"/>
      <family val="2"/>
      <charset val="238"/>
      <scheme val="minor"/>
    </font>
    <font>
      <sz val="17"/>
      <color rgb="FFFF0000"/>
      <name val="Calibri"/>
      <family val="2"/>
      <charset val="238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rgb="FFFFEB9C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theme="6" tint="0.39994506668294322"/>
        <bgColor auto="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 tint="-0.249977111117893"/>
        <bgColor indexed="64"/>
      </patternFill>
    </fill>
  </fills>
  <borders count="13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thick">
        <color theme="0"/>
      </right>
      <top/>
      <bottom style="hair">
        <color auto="1"/>
      </bottom>
      <diagonal/>
    </border>
    <border>
      <left style="thick">
        <color theme="0"/>
      </left>
      <right style="thick">
        <color theme="0"/>
      </right>
      <top/>
      <bottom style="hair">
        <color auto="1"/>
      </bottom>
      <diagonal/>
    </border>
    <border>
      <left style="thick">
        <color theme="0"/>
      </left>
      <right/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ck">
        <color theme="0"/>
      </right>
      <top style="hair">
        <color theme="1"/>
      </top>
      <bottom style="hair">
        <color theme="1"/>
      </bottom>
      <diagonal/>
    </border>
    <border>
      <left style="thick">
        <color theme="0"/>
      </left>
      <right style="thick">
        <color theme="0"/>
      </right>
      <top style="hair">
        <color theme="1"/>
      </top>
      <bottom style="hair">
        <color theme="1"/>
      </bottom>
      <diagonal/>
    </border>
    <border>
      <left style="thick">
        <color theme="0"/>
      </left>
      <right/>
      <top style="hair">
        <color theme="1"/>
      </top>
      <bottom style="hair">
        <color theme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</borders>
  <cellStyleXfs count="10434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5" fillId="0" borderId="1" applyNumberFormat="0" applyFill="0" applyAlignment="0" applyProtection="0"/>
    <xf numFmtId="0" fontId="32" fillId="0" borderId="1" applyNumberFormat="0" applyFill="0" applyAlignment="0" applyProtection="0"/>
    <xf numFmtId="4" fontId="32" fillId="0" borderId="0" applyFill="0" applyBorder="0" applyAlignment="0" applyProtection="0"/>
    <xf numFmtId="0" fontId="1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" fillId="11" borderId="0" applyNumberFormat="0" applyBorder="0" applyAlignment="0" applyProtection="0"/>
    <xf numFmtId="0" fontId="17" fillId="12" borderId="2" applyNumberFormat="0" applyAlignment="0" applyProtection="0"/>
    <xf numFmtId="168" fontId="32" fillId="0" borderId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7" borderId="0" applyNumberFormat="0" applyBorder="0" applyAlignment="0" applyProtection="0"/>
    <xf numFmtId="0" fontId="11" fillId="0" borderId="0"/>
    <xf numFmtId="0" fontId="37" fillId="0" borderId="0"/>
    <xf numFmtId="0" fontId="12" fillId="0" borderId="0"/>
    <xf numFmtId="0" fontId="12" fillId="0" borderId="0"/>
    <xf numFmtId="2" fontId="15" fillId="0" borderId="0" applyFill="0" applyBorder="0" applyAlignment="0" applyProtection="0"/>
    <xf numFmtId="2" fontId="32" fillId="0" borderId="0" applyFill="0" applyBorder="0" applyAlignment="0" applyProtection="0"/>
    <xf numFmtId="0" fontId="12" fillId="4" borderId="6" applyNumberFormat="0" applyFont="0" applyAlignment="0" applyProtection="0"/>
    <xf numFmtId="10" fontId="32" fillId="0" borderId="0" applyFill="0" applyBorder="0" applyAlignment="0" applyProtection="0"/>
    <xf numFmtId="0" fontId="26" fillId="0" borderId="7" applyNumberFormat="0" applyFill="0" applyAlignment="0" applyProtection="0"/>
    <xf numFmtId="0" fontId="27" fillId="6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3" borderId="8" applyNumberFormat="0" applyAlignment="0" applyProtection="0"/>
    <xf numFmtId="0" fontId="30" fillId="13" borderId="9" applyNumberFormat="0" applyAlignment="0" applyProtection="0"/>
    <xf numFmtId="0" fontId="31" fillId="0" borderId="0" applyNumberFormat="0" applyFill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9" fontId="39" fillId="0" borderId="0" applyFont="0" applyFill="0" applyBorder="0" applyAlignment="0" applyProtection="0"/>
    <xf numFmtId="0" fontId="11" fillId="0" borderId="0"/>
    <xf numFmtId="0" fontId="15" fillId="0" borderId="1" applyNumberFormat="0" applyFill="0" applyAlignment="0" applyProtection="0"/>
    <xf numFmtId="0" fontId="15" fillId="0" borderId="1" applyNumberFormat="0" applyFill="0" applyAlignment="0" applyProtection="0"/>
    <xf numFmtId="4" fontId="15" fillId="0" borderId="0" applyFill="0" applyBorder="0" applyAlignment="0" applyProtection="0"/>
    <xf numFmtId="4" fontId="15" fillId="0" borderId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8" fontId="15" fillId="0" borderId="0" applyFill="0" applyBorder="0" applyAlignment="0" applyProtection="0"/>
    <xf numFmtId="168" fontId="15" fillId="0" borderId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2" fillId="0" borderId="0"/>
    <xf numFmtId="0" fontId="10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" fontId="15" fillId="0" borderId="0" applyFill="0" applyBorder="0" applyAlignment="0" applyProtection="0"/>
    <xf numFmtId="2" fontId="15" fillId="0" borderId="0" applyFill="0" applyBorder="0" applyAlignment="0" applyProtection="0"/>
    <xf numFmtId="10" fontId="15" fillId="0" borderId="0" applyFill="0" applyBorder="0" applyAlignment="0" applyProtection="0"/>
    <xf numFmtId="10" fontId="15" fillId="0" borderId="0" applyFill="0" applyBorder="0" applyAlignment="0" applyProtection="0"/>
    <xf numFmtId="0" fontId="9" fillId="0" borderId="0"/>
    <xf numFmtId="0" fontId="11" fillId="0" borderId="0"/>
    <xf numFmtId="0" fontId="8" fillId="0" borderId="0"/>
    <xf numFmtId="0" fontId="7" fillId="0" borderId="0"/>
    <xf numFmtId="0" fontId="11" fillId="0" borderId="0"/>
    <xf numFmtId="0" fontId="6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5" fillId="0" borderId="1" applyNumberFormat="0" applyFill="0" applyAlignment="0" applyProtection="0"/>
    <xf numFmtId="0" fontId="16" fillId="11" borderId="0" applyNumberFormat="0" applyBorder="0" applyAlignment="0" applyProtection="0"/>
    <xf numFmtId="0" fontId="17" fillId="12" borderId="2" applyNumberFormat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7" borderId="0" applyNumberFormat="0" applyBorder="0" applyAlignment="0" applyProtection="0"/>
    <xf numFmtId="0" fontId="6" fillId="0" borderId="0"/>
    <xf numFmtId="0" fontId="12" fillId="4" borderId="6" applyNumberFormat="0" applyFont="0" applyAlignment="0" applyProtection="0"/>
    <xf numFmtId="0" fontId="26" fillId="0" borderId="7" applyNumberFormat="0" applyFill="0" applyAlignment="0" applyProtection="0"/>
    <xf numFmtId="0" fontId="27" fillId="6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3" borderId="8" applyNumberFormat="0" applyAlignment="0" applyProtection="0"/>
    <xf numFmtId="0" fontId="30" fillId="13" borderId="9" applyNumberFormat="0" applyAlignment="0" applyProtection="0"/>
    <xf numFmtId="0" fontId="31" fillId="0" borderId="0" applyNumberFormat="0" applyFill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1" fillId="0" borderId="0"/>
    <xf numFmtId="0" fontId="5" fillId="0" borderId="0"/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6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7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78" fontId="82" fillId="0" borderId="11">
      <alignment horizontal="right"/>
      <protection hidden="1"/>
    </xf>
    <xf numFmtId="1" fontId="82" fillId="0" borderId="0">
      <alignment horizontal="lef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" fontId="83" fillId="0" borderId="0"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6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78" fontId="83" fillId="0" borderId="11">
      <alignment horizontal="righ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" fontId="83" fillId="0" borderId="12">
      <alignment horizontal="left"/>
      <protection hidden="1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6" fontId="82" fillId="20" borderId="11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178" fontId="82" fillId="21" borderId="11" applyBorder="0">
      <alignment horizontal="right"/>
      <protection locked="0"/>
    </xf>
    <xf numFmtId="0" fontId="84" fillId="0" borderId="0"/>
    <xf numFmtId="0" fontId="85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86" fillId="0" borderId="0"/>
    <xf numFmtId="0" fontId="86" fillId="0" borderId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88" fillId="24" borderId="0" applyNumberFormat="0" applyBorder="0" applyAlignment="0" applyProtection="0"/>
    <xf numFmtId="0" fontId="87" fillId="25" borderId="0" applyNumberFormat="0" applyBorder="0" applyAlignment="0" applyProtection="0"/>
    <xf numFmtId="0" fontId="87" fillId="26" borderId="0" applyNumberFormat="0" applyBorder="0" applyAlignment="0" applyProtection="0"/>
    <xf numFmtId="0" fontId="88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88" fillId="30" borderId="0" applyNumberFormat="0" applyBorder="0" applyAlignment="0" applyProtection="0"/>
    <xf numFmtId="0" fontId="87" fillId="25" borderId="0" applyNumberFormat="0" applyBorder="0" applyAlignment="0" applyProtection="0"/>
    <xf numFmtId="0" fontId="87" fillId="31" borderId="0" applyNumberFormat="0" applyBorder="0" applyAlignment="0" applyProtection="0"/>
    <xf numFmtId="0" fontId="88" fillId="26" borderId="0" applyNumberFormat="0" applyBorder="0" applyAlignment="0" applyProtection="0"/>
    <xf numFmtId="0" fontId="87" fillId="32" borderId="0" applyNumberFormat="0" applyBorder="0" applyAlignment="0" applyProtection="0"/>
    <xf numFmtId="0" fontId="87" fillId="33" borderId="0" applyNumberFormat="0" applyBorder="0" applyAlignment="0" applyProtection="0"/>
    <xf numFmtId="0" fontId="88" fillId="24" borderId="0" applyNumberFormat="0" applyBorder="0" applyAlignment="0" applyProtection="0"/>
    <xf numFmtId="0" fontId="87" fillId="21" borderId="0" applyNumberFormat="0" applyBorder="0" applyAlignment="0" applyProtection="0"/>
    <xf numFmtId="0" fontId="87" fillId="34" borderId="0" applyNumberFormat="0" applyBorder="0" applyAlignment="0" applyProtection="0"/>
    <xf numFmtId="0" fontId="88" fillId="35" borderId="0" applyNumberFormat="0" applyBorder="0" applyAlignment="0" applyProtection="0"/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89" fillId="36" borderId="13" applyNumberFormat="0" applyFont="0" applyFill="0" applyBorder="0" applyAlignment="0">
      <alignment vertical="center"/>
    </xf>
    <xf numFmtId="0" fontId="90" fillId="0" borderId="0">
      <alignment horizontal="center" wrapText="1"/>
      <protection locked="0"/>
    </xf>
    <xf numFmtId="0" fontId="90" fillId="0" borderId="0">
      <alignment horizontal="center" wrapText="1"/>
      <protection locked="0"/>
    </xf>
    <xf numFmtId="0" fontId="90" fillId="0" borderId="0">
      <alignment horizontal="center" wrapText="1"/>
      <protection locked="0"/>
    </xf>
    <xf numFmtId="0" fontId="90" fillId="0" borderId="0">
      <alignment horizontal="center" wrapText="1"/>
      <protection locked="0"/>
    </xf>
    <xf numFmtId="179" fontId="11" fillId="0" borderId="0" applyFill="0" applyBorder="0" applyAlignment="0"/>
    <xf numFmtId="179" fontId="11" fillId="0" borderId="0" applyFill="0" applyBorder="0" applyAlignment="0"/>
    <xf numFmtId="179" fontId="11" fillId="0" borderId="0" applyFill="0" applyBorder="0" applyAlignment="0"/>
    <xf numFmtId="179" fontId="11" fillId="0" borderId="0" applyFill="0" applyBorder="0" applyAlignment="0"/>
    <xf numFmtId="1" fontId="35" fillId="0" borderId="14" applyAlignment="0">
      <alignment horizontal="left" vertical="center"/>
    </xf>
    <xf numFmtId="180" fontId="91" fillId="37" borderId="15" applyNumberFormat="0" applyFont="0" applyFill="0" applyBorder="0" applyAlignment="0">
      <alignment horizontal="center"/>
    </xf>
    <xf numFmtId="180" fontId="91" fillId="37" borderId="15" applyNumberFormat="0" applyFont="0" applyFill="0" applyBorder="0" applyAlignment="0">
      <alignment horizontal="center"/>
    </xf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3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94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94" fillId="0" borderId="0" applyNumberFormat="0" applyAlignment="0">
      <alignment horizontal="left"/>
    </xf>
    <xf numFmtId="0" fontId="94" fillId="0" borderId="0" applyNumberFormat="0" applyAlignment="0">
      <alignment horizontal="left"/>
    </xf>
    <xf numFmtId="0" fontId="96" fillId="0" borderId="0" applyNumberFormat="0" applyAlignment="0"/>
    <xf numFmtId="0" fontId="97" fillId="0" borderId="0" applyNumberFormat="0" applyAlignment="0"/>
    <xf numFmtId="0" fontId="96" fillId="0" borderId="0" applyNumberFormat="0" applyAlignment="0"/>
    <xf numFmtId="0" fontId="97" fillId="0" borderId="0" applyNumberFormat="0" applyAlignment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5" fontId="86" fillId="0" borderId="0"/>
    <xf numFmtId="15" fontId="86" fillId="0" borderId="0"/>
    <xf numFmtId="15" fontId="86" fillId="0" borderId="0"/>
    <xf numFmtId="15" fontId="86" fillId="0" borderId="0"/>
    <xf numFmtId="0" fontId="98" fillId="38" borderId="0" applyNumberFormat="0" applyBorder="0" applyAlignment="0" applyProtection="0"/>
    <xf numFmtId="0" fontId="98" fillId="39" borderId="0" applyNumberFormat="0" applyBorder="0" applyAlignment="0" applyProtection="0"/>
    <xf numFmtId="0" fontId="98" fillId="40" borderId="0" applyNumberFormat="0" applyBorder="0" applyAlignment="0" applyProtection="0"/>
    <xf numFmtId="0" fontId="99" fillId="0" borderId="0" applyNumberFormat="0" applyAlignment="0">
      <alignment horizontal="left"/>
    </xf>
    <xf numFmtId="0" fontId="100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38" fontId="101" fillId="41" borderId="0" applyNumberFormat="0" applyBorder="0" applyAlignment="0" applyProtection="0"/>
    <xf numFmtId="0" fontId="102" fillId="0" borderId="17" applyNumberFormat="0" applyAlignment="0" applyProtection="0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0" fontId="102" fillId="0" borderId="12">
      <alignment horizontal="left" vertical="center"/>
    </xf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0" fontId="101" fillId="42" borderId="11" applyNumberFormat="0" applyBorder="0" applyAlignment="0" applyProtection="0"/>
    <xf numFmtId="181" fontId="11" fillId="43" borderId="0"/>
    <xf numFmtId="181" fontId="11" fillId="43" borderId="0"/>
    <xf numFmtId="181" fontId="11" fillId="43" borderId="0"/>
    <xf numFmtId="181" fontId="11" fillId="43" borderId="0"/>
    <xf numFmtId="181" fontId="11" fillId="44" borderId="0"/>
    <xf numFmtId="181" fontId="11" fillId="44" borderId="0"/>
    <xf numFmtId="181" fontId="11" fillId="44" borderId="0"/>
    <xf numFmtId="181" fontId="11" fillId="44" borderId="0"/>
    <xf numFmtId="18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0" fontId="11" fillId="0" borderId="0" applyNumberFormat="0" applyFill="0" applyBorder="0" applyAlignment="0" applyProtection="0"/>
    <xf numFmtId="0" fontId="104" fillId="0" borderId="0"/>
    <xf numFmtId="0" fontId="13" fillId="0" borderId="0"/>
    <xf numFmtId="0" fontId="10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2" fillId="0" borderId="0"/>
    <xf numFmtId="0" fontId="12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4" fontId="90" fillId="0" borderId="0">
      <alignment horizontal="center" wrapText="1"/>
      <protection locked="0"/>
    </xf>
    <xf numFmtId="14" fontId="90" fillId="0" borderId="0">
      <alignment horizontal="center" wrapText="1"/>
      <protection locked="0"/>
    </xf>
    <xf numFmtId="14" fontId="90" fillId="0" borderId="0">
      <alignment horizontal="center" wrapText="1"/>
      <protection locked="0"/>
    </xf>
    <xf numFmtId="14" fontId="90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1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4" borderId="6" applyNumberFormat="0" applyFont="0" applyAlignment="0" applyProtection="0"/>
    <xf numFmtId="0" fontId="12" fillId="0" borderId="0"/>
    <xf numFmtId="0" fontId="1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187" fontId="11" fillId="0" borderId="0" applyNumberFormat="0" applyFill="0" applyBorder="0" applyAlignment="0" applyProtection="0">
      <alignment horizontal="left"/>
    </xf>
    <xf numFmtId="187" fontId="11" fillId="0" borderId="0" applyNumberFormat="0" applyFill="0" applyBorder="0" applyAlignment="0" applyProtection="0">
      <alignment horizontal="left"/>
    </xf>
    <xf numFmtId="187" fontId="11" fillId="0" borderId="0" applyNumberFormat="0" applyFill="0" applyBorder="0" applyAlignment="0" applyProtection="0">
      <alignment horizontal="left"/>
    </xf>
    <xf numFmtId="187" fontId="11" fillId="0" borderId="0" applyNumberFormat="0" applyFill="0" applyBorder="0" applyAlignment="0" applyProtection="0">
      <alignment horizontal="left"/>
    </xf>
    <xf numFmtId="0" fontId="93" fillId="0" borderId="0" applyNumberFormat="0" applyFill="0" applyBorder="0" applyAlignment="0" applyProtection="0"/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6" fillId="37" borderId="9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7" fillId="37" borderId="18" applyNumberFormat="0" applyProtection="0">
      <alignment vertical="center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4" fontId="106" fillId="37" borderId="9" applyNumberFormat="0" applyProtection="0">
      <alignment horizontal="left" vertical="center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0" fontId="108" fillId="7" borderId="19" applyNumberFormat="0" applyProtection="0">
      <alignment horizontal="left" vertical="top" indent="1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8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44" borderId="18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7" borderId="20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10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46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9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7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8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49" borderId="18" applyNumberFormat="0" applyProtection="0">
      <alignment horizontal="right" vertical="center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1" fillId="50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9" fillId="15" borderId="20" applyNumberFormat="0" applyProtection="0">
      <alignment horizontal="left" vertical="center" indent="1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1" borderId="18" applyNumberFormat="0" applyProtection="0">
      <alignment horizontal="right" vertical="center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2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4" fontId="101" fillId="51" borderId="20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53" borderId="18" applyNumberFormat="0" applyProtection="0">
      <alignment horizontal="left" vertical="center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15" borderId="19" applyNumberFormat="0" applyProtection="0">
      <alignment horizontal="left" vertical="top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4" borderId="18" applyNumberFormat="0" applyProtection="0">
      <alignment horizontal="left" vertical="center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51" borderId="19" applyNumberFormat="0" applyProtection="0">
      <alignment horizontal="left" vertical="top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8" applyNumberFormat="0" applyProtection="0">
      <alignment horizontal="left" vertical="center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2" borderId="19" applyNumberFormat="0" applyProtection="0">
      <alignment horizontal="left" vertical="top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8" applyNumberFormat="0" applyProtection="0">
      <alignment horizontal="left" vertical="center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01" fillId="52" borderId="19" applyNumberFormat="0" applyProtection="0">
      <alignment horizontal="left" vertical="top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01" fillId="13" borderId="21" applyNumberFormat="0">
      <protection locked="0"/>
    </xf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0" fontId="110" fillId="15" borderId="22" applyBorder="0"/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11" fillId="4" borderId="19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07" fillId="42" borderId="11" applyNumberFormat="0" applyProtection="0">
      <alignment vertical="center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4" fontId="111" fillId="53" borderId="19" applyNumberFormat="0" applyProtection="0">
      <alignment horizontal="left" vertical="center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0" fontId="111" fillId="4" borderId="19" applyNumberFormat="0" applyProtection="0">
      <alignment horizontal="left" vertical="top" indent="1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1" fillId="0" borderId="18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06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4" fontId="112" fillId="56" borderId="9" applyNumberFormat="0" applyProtection="0">
      <alignment horizontal="right" vertical="center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" fillId="55" borderId="9" applyNumberFormat="0" applyProtection="0">
      <alignment horizontal="left" vertical="center" indent="1"/>
    </xf>
    <xf numFmtId="0" fontId="113" fillId="0" borderId="0"/>
    <xf numFmtId="0" fontId="113" fillId="0" borderId="0"/>
    <xf numFmtId="0" fontId="113" fillId="0" borderId="0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0" fontId="101" fillId="57" borderId="11"/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4" fontId="114" fillId="13" borderId="18" applyNumberFormat="0" applyProtection="0">
      <alignment horizontal="right" vertical="center"/>
    </xf>
    <xf numFmtId="0" fontId="115" fillId="0" borderId="0" applyNumberFormat="0" applyFill="0" applyBorder="0" applyAlignment="0" applyProtection="0"/>
    <xf numFmtId="0" fontId="116" fillId="58" borderId="0" applyNumberFormat="0" applyBorder="0" applyAlignment="0" applyProtection="0"/>
    <xf numFmtId="0" fontId="117" fillId="0" borderId="0"/>
    <xf numFmtId="40" fontId="118" fillId="0" borderId="0" applyBorder="0">
      <alignment horizontal="right"/>
    </xf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28" fillId="5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119" fillId="53" borderId="8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30" fillId="53" borderId="9" applyNumberFormat="0" applyAlignment="0" applyProtection="0"/>
    <xf numFmtId="0" fontId="4" fillId="0" borderId="0"/>
    <xf numFmtId="0" fontId="4" fillId="0" borderId="0"/>
    <xf numFmtId="0" fontId="123" fillId="0" borderId="0">
      <alignment horizontal="center" vertical="center"/>
    </xf>
    <xf numFmtId="0" fontId="123" fillId="59" borderId="0">
      <alignment horizontal="center" vertical="center"/>
    </xf>
    <xf numFmtId="0" fontId="123" fillId="60" borderId="0">
      <alignment horizontal="center" vertical="center"/>
    </xf>
    <xf numFmtId="0" fontId="123" fillId="61" borderId="0">
      <alignment horizontal="center" vertical="center"/>
    </xf>
    <xf numFmtId="0" fontId="124" fillId="0" borderId="0"/>
    <xf numFmtId="0" fontId="11" fillId="0" borderId="0"/>
    <xf numFmtId="0" fontId="11" fillId="62" borderId="9" applyNumberFormat="0" applyProtection="0">
      <alignment horizontal="left" vertical="center" indent="1"/>
    </xf>
    <xf numFmtId="0" fontId="11" fillId="63" borderId="9" applyNumberFormat="0" applyProtection="0">
      <alignment horizontal="left" vertical="center" indent="1"/>
    </xf>
    <xf numFmtId="0" fontId="122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0" applyNumberFormat="0" applyProtection="0">
      <alignment horizontal="left" vertical="center" indent="1"/>
    </xf>
    <xf numFmtId="0" fontId="11" fillId="0" borderId="0"/>
    <xf numFmtId="0" fontId="11" fillId="0" borderId="0"/>
    <xf numFmtId="0" fontId="11" fillId="0" borderId="0"/>
    <xf numFmtId="0" fontId="35" fillId="0" borderId="0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24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" fontId="107" fillId="37" borderId="47" applyNumberFormat="0" applyProtection="0">
      <alignment vertical="center"/>
    </xf>
    <xf numFmtId="1" fontId="83" fillId="0" borderId="43">
      <alignment horizontal="left"/>
      <protection hidden="1"/>
    </xf>
    <xf numFmtId="0" fontId="12" fillId="4" borderId="39" applyNumberFormat="0" applyFont="0" applyAlignment="0" applyProtection="0"/>
    <xf numFmtId="0" fontId="101" fillId="52" borderId="48" applyNumberFormat="0" applyProtection="0">
      <alignment horizontal="left" vertical="top" indent="1"/>
    </xf>
    <xf numFmtId="4" fontId="112" fillId="56" borderId="41" applyNumberFormat="0" applyProtection="0">
      <alignment horizontal="right" vertical="center"/>
    </xf>
    <xf numFmtId="0" fontId="101" fillId="2" borderId="48" applyNumberFormat="0" applyProtection="0">
      <alignment horizontal="left" vertical="top" indent="1"/>
    </xf>
    <xf numFmtId="0" fontId="15" fillId="0" borderId="1" applyNumberFormat="0" applyFill="0" applyAlignment="0" applyProtection="0"/>
    <xf numFmtId="4" fontId="101" fillId="48" borderId="47" applyNumberFormat="0" applyProtection="0">
      <alignment horizontal="right" vertical="center"/>
    </xf>
    <xf numFmtId="0" fontId="108" fillId="7" borderId="48" applyNumberFormat="0" applyProtection="0">
      <alignment horizontal="left" vertical="top" indent="1"/>
    </xf>
    <xf numFmtId="4" fontId="112" fillId="56" borderId="41" applyNumberFormat="0" applyProtection="0">
      <alignment horizontal="right" vertical="center"/>
    </xf>
    <xf numFmtId="0" fontId="102" fillId="0" borderId="43">
      <alignment horizontal="left" vertical="center"/>
    </xf>
    <xf numFmtId="0" fontId="15" fillId="0" borderId="1" applyNumberFormat="0" applyFill="0" applyAlignment="0" applyProtection="0"/>
    <xf numFmtId="4" fontId="106" fillId="56" borderId="41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176" fontId="83" fillId="0" borderId="42">
      <alignment horizontal="right"/>
      <protection hidden="1"/>
    </xf>
    <xf numFmtId="178" fontId="82" fillId="0" borderId="42">
      <alignment horizontal="right"/>
      <protection hidden="1"/>
    </xf>
    <xf numFmtId="0" fontId="15" fillId="0" borderId="1" applyNumberFormat="0" applyFill="0" applyAlignment="0" applyProtection="0"/>
    <xf numFmtId="4" fontId="107" fillId="42" borderId="42" applyNumberFormat="0" applyProtection="0">
      <alignment vertical="center"/>
    </xf>
    <xf numFmtId="178" fontId="82" fillId="0" borderId="42">
      <alignment horizontal="right"/>
      <protection hidden="1"/>
    </xf>
    <xf numFmtId="0" fontId="102" fillId="0" borderId="43">
      <alignment horizontal="left" vertical="center"/>
    </xf>
    <xf numFmtId="0" fontId="101" fillId="15" borderId="48" applyNumberFormat="0" applyProtection="0">
      <alignment horizontal="left" vertical="top" indent="1"/>
    </xf>
    <xf numFmtId="0" fontId="101" fillId="15" borderId="48" applyNumberFormat="0" applyProtection="0">
      <alignment horizontal="left" vertical="top" indent="1"/>
    </xf>
    <xf numFmtId="4" fontId="106" fillId="37" borderId="41" applyNumberFormat="0" applyProtection="0">
      <alignment horizontal="left" vertical="center" indent="1"/>
    </xf>
    <xf numFmtId="4" fontId="101" fillId="44" borderId="47" applyNumberFormat="0" applyProtection="0">
      <alignment horizontal="right" vertical="center"/>
    </xf>
    <xf numFmtId="178" fontId="83" fillId="0" borderId="42">
      <alignment horizontal="right"/>
      <protection hidden="1"/>
    </xf>
    <xf numFmtId="178" fontId="83" fillId="0" borderId="42">
      <alignment horizontal="right"/>
      <protection hidden="1"/>
    </xf>
    <xf numFmtId="4" fontId="101" fillId="17" borderId="49" applyNumberFormat="0" applyProtection="0">
      <alignment horizontal="right" vertical="center"/>
    </xf>
    <xf numFmtId="0" fontId="3" fillId="0" borderId="0"/>
    <xf numFmtId="0" fontId="101" fillId="54" borderId="47" applyNumberFormat="0" applyProtection="0">
      <alignment horizontal="left" vertical="center" indent="1"/>
    </xf>
    <xf numFmtId="4" fontId="101" fillId="46" borderId="47" applyNumberFormat="0" applyProtection="0">
      <alignment horizontal="right" vertical="center"/>
    </xf>
    <xf numFmtId="176" fontId="82" fillId="20" borderId="42">
      <alignment horizontal="right"/>
      <protection locked="0"/>
    </xf>
    <xf numFmtId="0" fontId="28" fillId="7" borderId="40" applyNumberFormat="0" applyAlignment="0" applyProtection="0"/>
    <xf numFmtId="0" fontId="108" fillId="7" borderId="48" applyNumberFormat="0" applyProtection="0">
      <alignment horizontal="left" vertical="top" indent="1"/>
    </xf>
    <xf numFmtId="4" fontId="101" fillId="48" borderId="47" applyNumberFormat="0" applyProtection="0">
      <alignment horizontal="right" vertical="center"/>
    </xf>
    <xf numFmtId="4" fontId="101" fillId="52" borderId="49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0" fontId="89" fillId="36" borderId="44" applyNumberFormat="0" applyFont="0" applyFill="0" applyBorder="0" applyAlignment="0">
      <alignment vertical="center"/>
    </xf>
    <xf numFmtId="0" fontId="11" fillId="55" borderId="41" applyNumberFormat="0" applyProtection="0">
      <alignment horizontal="left" vertical="center" indent="1"/>
    </xf>
    <xf numFmtId="176" fontId="83" fillId="0" borderId="42">
      <alignment horizontal="right"/>
      <protection hidden="1"/>
    </xf>
    <xf numFmtId="4" fontId="106" fillId="37" borderId="41" applyNumberFormat="0" applyProtection="0">
      <alignment horizontal="left" vertical="center" indent="1"/>
    </xf>
    <xf numFmtId="9" fontId="11" fillId="0" borderId="0" applyFont="0" applyFill="0" applyBorder="0" applyAlignment="0" applyProtection="0"/>
    <xf numFmtId="4" fontId="107" fillId="42" borderId="42" applyNumberFormat="0" applyProtection="0">
      <alignment vertical="center"/>
    </xf>
    <xf numFmtId="4" fontId="101" fillId="48" borderId="47" applyNumberFormat="0" applyProtection="0">
      <alignment horizontal="right" vertical="center"/>
    </xf>
    <xf numFmtId="0" fontId="101" fillId="2" borderId="48" applyNumberFormat="0" applyProtection="0">
      <alignment horizontal="left" vertical="top" indent="1"/>
    </xf>
    <xf numFmtId="0" fontId="101" fillId="53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177" fontId="82" fillId="0" borderId="42">
      <alignment horizontal="right"/>
      <protection hidden="1"/>
    </xf>
    <xf numFmtId="4" fontId="101" fillId="10" borderId="47" applyNumberFormat="0" applyProtection="0">
      <alignment horizontal="right" vertical="center"/>
    </xf>
    <xf numFmtId="176" fontId="83" fillId="0" borderId="42">
      <alignment horizontal="right"/>
      <protection hidden="1"/>
    </xf>
    <xf numFmtId="4" fontId="101" fillId="46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0" fontId="3" fillId="0" borderId="0"/>
    <xf numFmtId="178" fontId="83" fillId="0" borderId="42">
      <alignment horizontal="right"/>
      <protection hidden="1"/>
    </xf>
    <xf numFmtId="4" fontId="101" fillId="50" borderId="49" applyNumberFormat="0" applyProtection="0">
      <alignment horizontal="left" vertical="center" indent="1"/>
    </xf>
    <xf numFmtId="4" fontId="107" fillId="42" borderId="42" applyNumberFormat="0" applyProtection="0">
      <alignment vertical="center"/>
    </xf>
    <xf numFmtId="4" fontId="101" fillId="47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1" fontId="83" fillId="0" borderId="43">
      <alignment horizontal="left"/>
      <protection hidden="1"/>
    </xf>
    <xf numFmtId="0" fontId="101" fillId="52" borderId="48" applyNumberFormat="0" applyProtection="0">
      <alignment horizontal="left" vertical="top" indent="1"/>
    </xf>
    <xf numFmtId="0" fontId="3" fillId="0" borderId="0"/>
    <xf numFmtId="0" fontId="110" fillId="15" borderId="50" applyBorder="0"/>
    <xf numFmtId="0" fontId="3" fillId="0" borderId="0"/>
    <xf numFmtId="0" fontId="3" fillId="0" borderId="0"/>
    <xf numFmtId="4" fontId="106" fillId="37" borderId="41" applyNumberFormat="0" applyProtection="0">
      <alignment vertical="center"/>
    </xf>
    <xf numFmtId="0" fontId="3" fillId="0" borderId="0"/>
    <xf numFmtId="4" fontId="106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178" fontId="82" fillId="0" borderId="42">
      <alignment horizontal="right"/>
      <protection hidden="1"/>
    </xf>
    <xf numFmtId="4" fontId="101" fillId="47" borderId="47" applyNumberFormat="0" applyProtection="0">
      <alignment horizontal="right" vertical="center"/>
    </xf>
    <xf numFmtId="0" fontId="12" fillId="4" borderId="39" applyNumberFormat="0" applyFont="0" applyAlignment="0" applyProtection="0"/>
    <xf numFmtId="4" fontId="109" fillId="15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10" fillId="15" borderId="50" applyBorder="0"/>
    <xf numFmtId="0" fontId="108" fillId="7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0" fontId="92" fillId="0" borderId="46" applyNumberFormat="0" applyFill="0" applyAlignment="0" applyProtection="0"/>
    <xf numFmtId="4" fontId="106" fillId="56" borderId="41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0" fontId="3" fillId="0" borderId="0"/>
    <xf numFmtId="4" fontId="106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89" fillId="36" borderId="44" applyNumberFormat="0" applyFont="0" applyFill="0" applyBorder="0" applyAlignment="0">
      <alignment vertical="center"/>
    </xf>
    <xf numFmtId="4" fontId="111" fillId="4" borderId="48" applyNumberFormat="0" applyProtection="0">
      <alignment vertical="center"/>
    </xf>
    <xf numFmtId="4" fontId="101" fillId="47" borderId="47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0" fontId="101" fillId="52" borderId="48" applyNumberFormat="0" applyProtection="0">
      <alignment horizontal="left" vertical="top" indent="1"/>
    </xf>
    <xf numFmtId="4" fontId="109" fillId="15" borderId="49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0" fontId="3" fillId="0" borderId="0"/>
    <xf numFmtId="4" fontId="101" fillId="49" borderId="47" applyNumberFormat="0" applyProtection="0">
      <alignment horizontal="right" vertical="center"/>
    </xf>
    <xf numFmtId="4" fontId="111" fillId="4" borderId="48" applyNumberFormat="0" applyProtection="0">
      <alignment vertical="center"/>
    </xf>
    <xf numFmtId="4" fontId="101" fillId="9" borderId="47" applyNumberFormat="0" applyProtection="0">
      <alignment horizontal="right" vertical="center"/>
    </xf>
    <xf numFmtId="176" fontId="82" fillId="0" borderId="42">
      <alignment horizontal="right"/>
      <protection hidden="1"/>
    </xf>
    <xf numFmtId="176" fontId="83" fillId="0" borderId="42">
      <alignment horizontal="right"/>
      <protection hidden="1"/>
    </xf>
    <xf numFmtId="177" fontId="82" fillId="0" borderId="42">
      <alignment horizontal="right"/>
      <protection hidden="1"/>
    </xf>
    <xf numFmtId="4" fontId="107" fillId="42" borderId="42" applyNumberFormat="0" applyProtection="0">
      <alignment vertical="center"/>
    </xf>
    <xf numFmtId="1" fontId="83" fillId="0" borderId="43">
      <alignment horizontal="left"/>
      <protection hidden="1"/>
    </xf>
    <xf numFmtId="180" fontId="91" fillId="37" borderId="45" applyNumberFormat="0" applyFont="0" applyFill="0" applyBorder="0" applyAlignment="0">
      <alignment horizontal="center"/>
    </xf>
    <xf numFmtId="0" fontId="11" fillId="4" borderId="39" applyNumberFormat="0" applyFont="0" applyAlignment="0" applyProtection="0"/>
    <xf numFmtId="4" fontId="106" fillId="37" borderId="41" applyNumberFormat="0" applyProtection="0">
      <alignment vertical="center"/>
    </xf>
    <xf numFmtId="0" fontId="108" fillId="7" borderId="48" applyNumberFormat="0" applyProtection="0">
      <alignment horizontal="left" vertical="top" indent="1"/>
    </xf>
    <xf numFmtId="4" fontId="101" fillId="44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51" borderId="47" applyNumberFormat="0" applyProtection="0">
      <alignment horizontal="right" vertical="center"/>
    </xf>
    <xf numFmtId="0" fontId="110" fillId="15" borderId="50" applyBorder="0"/>
    <xf numFmtId="4" fontId="101" fillId="49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0" fontId="101" fillId="52" borderId="48" applyNumberFormat="0" applyProtection="0">
      <alignment horizontal="left" vertical="top" indent="1"/>
    </xf>
    <xf numFmtId="0" fontId="111" fillId="4" borderId="48" applyNumberFormat="0" applyProtection="0">
      <alignment horizontal="left" vertical="top" indent="1"/>
    </xf>
    <xf numFmtId="4" fontId="111" fillId="53" borderId="48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176" fontId="83" fillId="0" borderId="42">
      <alignment horizontal="right"/>
      <protection hidden="1"/>
    </xf>
    <xf numFmtId="177" fontId="82" fillId="0" borderId="42">
      <alignment horizontal="right"/>
      <protection hidden="1"/>
    </xf>
    <xf numFmtId="4" fontId="101" fillId="44" borderId="47" applyNumberFormat="0" applyProtection="0">
      <alignment horizontal="right" vertical="center"/>
    </xf>
    <xf numFmtId="176" fontId="83" fillId="0" borderId="42">
      <alignment horizontal="right"/>
      <protection hidden="1"/>
    </xf>
    <xf numFmtId="0" fontId="12" fillId="4" borderId="39" applyNumberFormat="0" applyFont="0" applyAlignment="0" applyProtection="0"/>
    <xf numFmtId="0" fontId="110" fillId="15" borderId="50" applyBorder="0"/>
    <xf numFmtId="178" fontId="83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177" fontId="82" fillId="0" borderId="42">
      <alignment horizontal="right"/>
      <protection hidden="1"/>
    </xf>
    <xf numFmtId="4" fontId="111" fillId="4" borderId="48" applyNumberFormat="0" applyProtection="0">
      <alignment vertical="center"/>
    </xf>
    <xf numFmtId="0" fontId="110" fillId="15" borderId="50" applyBorder="0"/>
    <xf numFmtId="0" fontId="101" fillId="15" borderId="48" applyNumberFormat="0" applyProtection="0">
      <alignment horizontal="left" vertical="top" indent="1"/>
    </xf>
    <xf numFmtId="4" fontId="106" fillId="37" borderId="41" applyNumberFormat="0" applyProtection="0">
      <alignment horizontal="left" vertical="center" indent="1"/>
    </xf>
    <xf numFmtId="0" fontId="15" fillId="0" borderId="1" applyNumberFormat="0" applyFill="0" applyAlignment="0" applyProtection="0"/>
    <xf numFmtId="0" fontId="110" fillId="15" borderId="50" applyBorder="0"/>
    <xf numFmtId="178" fontId="82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176" fontId="82" fillId="0" borderId="42">
      <alignment horizontal="right"/>
      <protection hidden="1"/>
    </xf>
    <xf numFmtId="4" fontId="111" fillId="4" borderId="48" applyNumberFormat="0" applyProtection="0">
      <alignment vertical="center"/>
    </xf>
    <xf numFmtId="4" fontId="101" fillId="44" borderId="47" applyNumberFormat="0" applyProtection="0">
      <alignment horizontal="right" vertical="center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1" fillId="15" borderId="48" applyNumberFormat="0" applyProtection="0">
      <alignment horizontal="left" vertical="top" indent="1"/>
    </xf>
    <xf numFmtId="4" fontId="101" fillId="17" borderId="49" applyNumberFormat="0" applyProtection="0">
      <alignment horizontal="right" vertical="center"/>
    </xf>
    <xf numFmtId="177" fontId="82" fillId="0" borderId="42">
      <alignment horizontal="right"/>
      <protection hidden="1"/>
    </xf>
    <xf numFmtId="0" fontId="101" fillId="54" borderId="47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4" fontId="101" fillId="47" borderId="47" applyNumberFormat="0" applyProtection="0">
      <alignment horizontal="right" vertical="center"/>
    </xf>
    <xf numFmtId="0" fontId="92" fillId="0" borderId="46" applyNumberFormat="0" applyFill="0" applyAlignment="0" applyProtection="0"/>
    <xf numFmtId="4" fontId="109" fillId="15" borderId="49" applyNumberFormat="0" applyProtection="0">
      <alignment horizontal="left" vertical="center" indent="1"/>
    </xf>
    <xf numFmtId="4" fontId="101" fillId="9" borderId="47" applyNumberFormat="0" applyProtection="0">
      <alignment horizontal="right" vertical="center"/>
    </xf>
    <xf numFmtId="4" fontId="101" fillId="52" borderId="49" applyNumberFormat="0" applyProtection="0">
      <alignment horizontal="left" vertical="center" indent="1"/>
    </xf>
    <xf numFmtId="176" fontId="82" fillId="0" borderId="42">
      <alignment horizontal="right"/>
      <protection hidden="1"/>
    </xf>
    <xf numFmtId="0" fontId="92" fillId="0" borderId="46" applyNumberFormat="0" applyFill="0" applyAlignment="0" applyProtection="0"/>
    <xf numFmtId="9" fontId="11" fillId="0" borderId="0" applyFont="0" applyFill="0" applyBorder="0" applyAlignment="0" applyProtection="0"/>
    <xf numFmtId="178" fontId="82" fillId="0" borderId="42">
      <alignment horizontal="right"/>
      <protection hidden="1"/>
    </xf>
    <xf numFmtId="176" fontId="83" fillId="0" borderId="42">
      <alignment horizontal="right"/>
      <protection hidden="1"/>
    </xf>
    <xf numFmtId="0" fontId="12" fillId="4" borderId="39" applyNumberFormat="0" applyFont="0" applyAlignment="0" applyProtection="0"/>
    <xf numFmtId="4" fontId="101" fillId="52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4" fontId="101" fillId="9" borderId="47" applyNumberFormat="0" applyProtection="0">
      <alignment horizontal="right" vertical="center"/>
    </xf>
    <xf numFmtId="4" fontId="106" fillId="56" borderId="41" applyNumberFormat="0" applyProtection="0">
      <alignment horizontal="right" vertical="center"/>
    </xf>
    <xf numFmtId="4" fontId="106" fillId="56" borderId="41" applyNumberFormat="0" applyProtection="0">
      <alignment horizontal="right" vertical="center"/>
    </xf>
    <xf numFmtId="4" fontId="112" fillId="56" borderId="41" applyNumberFormat="0" applyProtection="0">
      <alignment horizontal="right" vertical="center"/>
    </xf>
    <xf numFmtId="0" fontId="15" fillId="0" borderId="1" applyNumberFormat="0" applyFill="0" applyAlignment="0" applyProtection="0"/>
    <xf numFmtId="176" fontId="83" fillId="0" borderId="42">
      <alignment horizontal="right"/>
      <protection hidden="1"/>
    </xf>
    <xf numFmtId="4" fontId="109" fillId="15" borderId="49" applyNumberFormat="0" applyProtection="0">
      <alignment horizontal="left" vertical="center" indent="1"/>
    </xf>
    <xf numFmtId="0" fontId="12" fillId="4" borderId="39" applyNumberFormat="0" applyFont="0" applyAlignment="0" applyProtection="0"/>
    <xf numFmtId="0" fontId="11" fillId="55" borderId="41" applyNumberFormat="0" applyProtection="0">
      <alignment horizontal="left" vertical="center" indent="1"/>
    </xf>
    <xf numFmtId="176" fontId="82" fillId="20" borderId="42">
      <alignment horizontal="right"/>
      <protection locked="0"/>
    </xf>
    <xf numFmtId="178" fontId="83" fillId="0" borderId="42">
      <alignment horizontal="right"/>
      <protection hidden="1"/>
    </xf>
    <xf numFmtId="4" fontId="107" fillId="37" borderId="47" applyNumberFormat="0" applyProtection="0">
      <alignment vertical="center"/>
    </xf>
    <xf numFmtId="4" fontId="101" fillId="8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177" fontId="82" fillId="0" borderId="42">
      <alignment horizontal="right"/>
      <protection hidden="1"/>
    </xf>
    <xf numFmtId="4" fontId="112" fillId="56" borderId="41" applyNumberFormat="0" applyProtection="0">
      <alignment horizontal="right" vertical="center"/>
    </xf>
    <xf numFmtId="178" fontId="82" fillId="0" borderId="42">
      <alignment horizontal="right"/>
      <protection hidden="1"/>
    </xf>
    <xf numFmtId="178" fontId="83" fillId="0" borderId="42">
      <alignment horizontal="right"/>
      <protection hidden="1"/>
    </xf>
    <xf numFmtId="0" fontId="101" fillId="54" borderId="47" applyNumberFormat="0" applyProtection="0">
      <alignment horizontal="left" vertical="center" indent="1"/>
    </xf>
    <xf numFmtId="177" fontId="82" fillId="0" borderId="42">
      <alignment horizontal="right"/>
      <protection hidden="1"/>
    </xf>
    <xf numFmtId="176" fontId="82" fillId="20" borderId="42">
      <alignment horizontal="right"/>
      <protection locked="0"/>
    </xf>
    <xf numFmtId="176" fontId="83" fillId="0" borderId="42">
      <alignment horizontal="right"/>
      <protection hidden="1"/>
    </xf>
    <xf numFmtId="178" fontId="83" fillId="0" borderId="42">
      <alignment horizontal="right"/>
      <protection hidden="1"/>
    </xf>
    <xf numFmtId="178" fontId="82" fillId="0" borderId="42">
      <alignment horizontal="right"/>
      <protection hidden="1"/>
    </xf>
    <xf numFmtId="176" fontId="83" fillId="0" borderId="42">
      <alignment horizontal="right"/>
      <protection hidden="1"/>
    </xf>
    <xf numFmtId="0" fontId="12" fillId="4" borderId="39" applyNumberFormat="0" applyFont="0" applyAlignment="0" applyProtection="0"/>
    <xf numFmtId="0" fontId="111" fillId="4" borderId="48" applyNumberFormat="0" applyProtection="0">
      <alignment horizontal="left" vertical="top" indent="1"/>
    </xf>
    <xf numFmtId="4" fontId="111" fillId="4" borderId="48" applyNumberFormat="0" applyProtection="0">
      <alignment vertical="center"/>
    </xf>
    <xf numFmtId="0" fontId="110" fillId="15" borderId="50" applyBorder="0"/>
    <xf numFmtId="178" fontId="82" fillId="21" borderId="42" applyBorder="0">
      <alignment horizontal="right"/>
      <protection locked="0"/>
    </xf>
    <xf numFmtId="4" fontId="106" fillId="37" borderId="41" applyNumberFormat="0" applyProtection="0">
      <alignment horizontal="left" vertical="center" indent="1"/>
    </xf>
    <xf numFmtId="178" fontId="83" fillId="0" borderId="42">
      <alignment horizontal="right"/>
      <protection hidden="1"/>
    </xf>
    <xf numFmtId="0" fontId="101" fillId="52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178" fontId="83" fillId="0" borderId="42">
      <alignment horizontal="right"/>
      <protection hidden="1"/>
    </xf>
    <xf numFmtId="4" fontId="111" fillId="53" borderId="48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178" fontId="83" fillId="0" borderId="42">
      <alignment horizontal="right"/>
      <protection hidden="1"/>
    </xf>
    <xf numFmtId="178" fontId="82" fillId="0" borderId="42">
      <alignment horizontal="right"/>
      <protection hidden="1"/>
    </xf>
    <xf numFmtId="0" fontId="102" fillId="0" borderId="43">
      <alignment horizontal="left" vertical="center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7" fillId="37" borderId="47" applyNumberFormat="0" applyProtection="0">
      <alignment vertical="center"/>
    </xf>
    <xf numFmtId="0" fontId="11" fillId="55" borderId="41" applyNumberFormat="0" applyProtection="0">
      <alignment horizontal="left" vertical="center" indent="1"/>
    </xf>
    <xf numFmtId="4" fontId="111" fillId="4" borderId="48" applyNumberFormat="0" applyProtection="0">
      <alignment vertical="center"/>
    </xf>
    <xf numFmtId="177" fontId="82" fillId="0" borderId="42">
      <alignment horizontal="right"/>
      <protection hidden="1"/>
    </xf>
    <xf numFmtId="4" fontId="109" fillId="15" borderId="49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4" fontId="111" fillId="4" borderId="48" applyNumberFormat="0" applyProtection="0">
      <alignment vertical="center"/>
    </xf>
    <xf numFmtId="4" fontId="101" fillId="8" borderId="47" applyNumberFormat="0" applyProtection="0">
      <alignment horizontal="right" vertical="center"/>
    </xf>
    <xf numFmtId="4" fontId="112" fillId="56" borderId="41" applyNumberFormat="0" applyProtection="0">
      <alignment horizontal="right" vertical="center"/>
    </xf>
    <xf numFmtId="0" fontId="15" fillId="0" borderId="38" applyNumberFormat="0" applyFill="0" applyAlignment="0" applyProtection="0"/>
    <xf numFmtId="4" fontId="101" fillId="52" borderId="49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178" fontId="82" fillId="21" borderId="42" applyBorder="0">
      <alignment horizontal="right"/>
      <protection locked="0"/>
    </xf>
    <xf numFmtId="176" fontId="83" fillId="0" borderId="42">
      <alignment horizontal="right"/>
      <protection hidden="1"/>
    </xf>
    <xf numFmtId="178" fontId="82" fillId="21" borderId="42" applyBorder="0">
      <alignment horizontal="right"/>
      <protection locked="0"/>
    </xf>
    <xf numFmtId="0" fontId="89" fillId="36" borderId="44" applyNumberFormat="0" applyFont="0" applyFill="0" applyBorder="0" applyAlignment="0">
      <alignment vertical="center"/>
    </xf>
    <xf numFmtId="0" fontId="92" fillId="0" borderId="46" applyNumberFormat="0" applyFill="0" applyAlignment="0" applyProtection="0"/>
    <xf numFmtId="0" fontId="102" fillId="0" borderId="43">
      <alignment horizontal="left" vertical="center"/>
    </xf>
    <xf numFmtId="0" fontId="11" fillId="4" borderId="39" applyNumberFormat="0" applyFont="0" applyAlignment="0" applyProtection="0"/>
    <xf numFmtId="4" fontId="106" fillId="37" borderId="41" applyNumberFormat="0" applyProtection="0">
      <alignment vertical="center"/>
    </xf>
    <xf numFmtId="4" fontId="106" fillId="37" borderId="41" applyNumberFormat="0" applyProtection="0">
      <alignment horizontal="left" vertical="center" indent="1"/>
    </xf>
    <xf numFmtId="4" fontId="101" fillId="44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0" fontId="101" fillId="15" borderId="48" applyNumberFormat="0" applyProtection="0">
      <alignment horizontal="left" vertical="top" indent="1"/>
    </xf>
    <xf numFmtId="4" fontId="111" fillId="53" borderId="48" applyNumberFormat="0" applyProtection="0">
      <alignment horizontal="left" vertical="center" indent="1"/>
    </xf>
    <xf numFmtId="0" fontId="101" fillId="52" borderId="48" applyNumberFormat="0" applyProtection="0">
      <alignment horizontal="left" vertical="top" indent="1"/>
    </xf>
    <xf numFmtId="4" fontId="106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4" fontId="106" fillId="56" borderId="41" applyNumberFormat="0" applyProtection="0">
      <alignment horizontal="right" vertical="center"/>
    </xf>
    <xf numFmtId="0" fontId="108" fillId="7" borderId="48" applyNumberFormat="0" applyProtection="0">
      <alignment horizontal="left" vertical="top" indent="1"/>
    </xf>
    <xf numFmtId="0" fontId="12" fillId="0" borderId="0"/>
    <xf numFmtId="1" fontId="83" fillId="0" borderId="43">
      <alignment horizontal="left"/>
      <protection hidden="1"/>
    </xf>
    <xf numFmtId="177" fontId="82" fillId="0" borderId="42">
      <alignment horizontal="right"/>
      <protection hidden="1"/>
    </xf>
    <xf numFmtId="4" fontId="112" fillId="56" borderId="41" applyNumberFormat="0" applyProtection="0">
      <alignment horizontal="right" vertical="center"/>
    </xf>
    <xf numFmtId="0" fontId="12" fillId="4" borderId="39" applyNumberFormat="0" applyFont="0" applyAlignment="0" applyProtection="0"/>
    <xf numFmtId="178" fontId="82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0" fontId="101" fillId="51" borderId="48" applyNumberFormat="0" applyProtection="0">
      <alignment horizontal="left" vertical="top" indent="1"/>
    </xf>
    <xf numFmtId="0" fontId="101" fillId="15" borderId="48" applyNumberFormat="0" applyProtection="0">
      <alignment horizontal="left" vertical="top" indent="1"/>
    </xf>
    <xf numFmtId="4" fontId="106" fillId="37" borderId="41" applyNumberFormat="0" applyProtection="0">
      <alignment horizontal="left" vertical="center" indent="1"/>
    </xf>
    <xf numFmtId="4" fontId="101" fillId="9" borderId="47" applyNumberFormat="0" applyProtection="0">
      <alignment horizontal="right" vertical="center"/>
    </xf>
    <xf numFmtId="9" fontId="11" fillId="0" borderId="0" applyFont="0" applyFill="0" applyBorder="0" applyAlignment="0" applyProtection="0"/>
    <xf numFmtId="4" fontId="101" fillId="10" borderId="47" applyNumberFormat="0" applyProtection="0">
      <alignment horizontal="right" vertical="center"/>
    </xf>
    <xf numFmtId="10" fontId="101" fillId="42" borderId="42" applyNumberFormat="0" applyBorder="0" applyAlignment="0" applyProtection="0"/>
    <xf numFmtId="0" fontId="101" fillId="51" borderId="48" applyNumberFormat="0" applyProtection="0">
      <alignment horizontal="left" vertical="top" indent="1"/>
    </xf>
    <xf numFmtId="0" fontId="101" fillId="53" borderId="47" applyNumberFormat="0" applyProtection="0">
      <alignment horizontal="left" vertical="center" indent="1"/>
    </xf>
    <xf numFmtId="178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4" fontId="106" fillId="37" borderId="41" applyNumberFormat="0" applyProtection="0">
      <alignment vertical="center"/>
    </xf>
    <xf numFmtId="0" fontId="101" fillId="52" borderId="48" applyNumberFormat="0" applyProtection="0">
      <alignment horizontal="left" vertical="top" indent="1"/>
    </xf>
    <xf numFmtId="4" fontId="109" fillId="15" borderId="49" applyNumberFormat="0" applyProtection="0">
      <alignment horizontal="left" vertical="center" indent="1"/>
    </xf>
    <xf numFmtId="178" fontId="82" fillId="0" borderId="42">
      <alignment horizontal="right"/>
      <protection hidden="1"/>
    </xf>
    <xf numFmtId="4" fontId="101" fillId="10" borderId="47" applyNumberFormat="0" applyProtection="0">
      <alignment horizontal="right" vertical="center"/>
    </xf>
    <xf numFmtId="0" fontId="101" fillId="2" borderId="48" applyNumberFormat="0" applyProtection="0">
      <alignment horizontal="left" vertical="top" indent="1"/>
    </xf>
    <xf numFmtId="0" fontId="102" fillId="0" borderId="43">
      <alignment horizontal="left" vertical="center"/>
    </xf>
    <xf numFmtId="0" fontId="110" fillId="15" borderId="50" applyBorder="0"/>
    <xf numFmtId="4" fontId="101" fillId="52" borderId="49" applyNumberFormat="0" applyProtection="0">
      <alignment horizontal="left" vertical="center" indent="1"/>
    </xf>
    <xf numFmtId="0" fontId="89" fillId="36" borderId="44" applyNumberFormat="0" applyFont="0" applyFill="0" applyBorder="0" applyAlignment="0">
      <alignment vertical="center"/>
    </xf>
    <xf numFmtId="0" fontId="102" fillId="0" borderId="43">
      <alignment horizontal="left" vertical="center"/>
    </xf>
    <xf numFmtId="4" fontId="101" fillId="10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176" fontId="82" fillId="0" borderId="42">
      <alignment horizontal="right"/>
      <protection hidden="1"/>
    </xf>
    <xf numFmtId="0" fontId="15" fillId="0" borderId="38" applyNumberFormat="0" applyFill="0" applyAlignment="0" applyProtection="0"/>
    <xf numFmtId="0" fontId="11" fillId="55" borderId="41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4" fontId="106" fillId="37" borderId="41" applyNumberFormat="0" applyProtection="0">
      <alignment horizontal="left" vertical="center" indent="1"/>
    </xf>
    <xf numFmtId="0" fontId="101" fillId="52" borderId="48" applyNumberFormat="0" applyProtection="0">
      <alignment horizontal="left" vertical="top" indent="1"/>
    </xf>
    <xf numFmtId="4" fontId="101" fillId="44" borderId="47" applyNumberFormat="0" applyProtection="0">
      <alignment horizontal="right" vertical="center"/>
    </xf>
    <xf numFmtId="4" fontId="112" fillId="56" borderId="41" applyNumberFormat="0" applyProtection="0">
      <alignment horizontal="right" vertical="center"/>
    </xf>
    <xf numFmtId="4" fontId="107" fillId="37" borderId="47" applyNumberFormat="0" applyProtection="0">
      <alignment vertical="center"/>
    </xf>
    <xf numFmtId="0" fontId="101" fillId="2" borderId="47" applyNumberFormat="0" applyProtection="0">
      <alignment horizontal="left" vertical="center" indent="1"/>
    </xf>
    <xf numFmtId="10" fontId="101" fillId="42" borderId="42" applyNumberFormat="0" applyBorder="0" applyAlignment="0" applyProtection="0"/>
    <xf numFmtId="0" fontId="101" fillId="51" borderId="48" applyNumberFormat="0" applyProtection="0">
      <alignment horizontal="left" vertical="top" indent="1"/>
    </xf>
    <xf numFmtId="178" fontId="83" fillId="0" borderId="42">
      <alignment horizontal="right"/>
      <protection hidden="1"/>
    </xf>
    <xf numFmtId="4" fontId="101" fillId="17" borderId="49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4" fontId="101" fillId="44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178" fontId="82" fillId="0" borderId="42">
      <alignment horizontal="right"/>
      <protection hidden="1"/>
    </xf>
    <xf numFmtId="4" fontId="101" fillId="51" borderId="49" applyNumberFormat="0" applyProtection="0">
      <alignment horizontal="left" vertical="center" indent="1"/>
    </xf>
    <xf numFmtId="0" fontId="15" fillId="0" borderId="38" applyNumberFormat="0" applyFill="0" applyAlignment="0" applyProtection="0"/>
    <xf numFmtId="0" fontId="102" fillId="0" borderId="43">
      <alignment horizontal="left" vertical="center"/>
    </xf>
    <xf numFmtId="0" fontId="101" fillId="52" borderId="48" applyNumberFormat="0" applyProtection="0">
      <alignment horizontal="left" vertical="top" indent="1"/>
    </xf>
    <xf numFmtId="4" fontId="101" fillId="49" borderId="47" applyNumberFormat="0" applyProtection="0">
      <alignment horizontal="right" vertical="center"/>
    </xf>
    <xf numFmtId="0" fontId="101" fillId="15" borderId="48" applyNumberFormat="0" applyProtection="0">
      <alignment horizontal="left" vertical="top" indent="1"/>
    </xf>
    <xf numFmtId="4" fontId="112" fillId="56" borderId="41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178" fontId="82" fillId="0" borderId="42">
      <alignment horizontal="right"/>
      <protection hidden="1"/>
    </xf>
    <xf numFmtId="178" fontId="83" fillId="0" borderId="42">
      <alignment horizontal="right"/>
      <protection hidden="1"/>
    </xf>
    <xf numFmtId="4" fontId="101" fillId="52" borderId="49" applyNumberFormat="0" applyProtection="0">
      <alignment horizontal="left" vertical="center" indent="1"/>
    </xf>
    <xf numFmtId="176" fontId="82" fillId="0" borderId="42">
      <alignment horizontal="right"/>
      <protection hidden="1"/>
    </xf>
    <xf numFmtId="0" fontId="111" fillId="4" borderId="48" applyNumberFormat="0" applyProtection="0">
      <alignment horizontal="left" vertical="top" indent="1"/>
    </xf>
    <xf numFmtId="0" fontId="111" fillId="4" borderId="48" applyNumberFormat="0" applyProtection="0">
      <alignment horizontal="left" vertical="top" indent="1"/>
    </xf>
    <xf numFmtId="4" fontId="107" fillId="42" borderId="42" applyNumberFormat="0" applyProtection="0">
      <alignment vertical="center"/>
    </xf>
    <xf numFmtId="4" fontId="101" fillId="52" borderId="49" applyNumberFormat="0" applyProtection="0">
      <alignment horizontal="left" vertical="center" indent="1"/>
    </xf>
    <xf numFmtId="176" fontId="83" fillId="0" borderId="42">
      <alignment horizontal="right"/>
      <protection hidden="1"/>
    </xf>
    <xf numFmtId="0" fontId="15" fillId="0" borderId="1" applyNumberFormat="0" applyFill="0" applyAlignment="0" applyProtection="0"/>
    <xf numFmtId="4" fontId="101" fillId="49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176" fontId="83" fillId="0" borderId="42">
      <alignment horizontal="right"/>
      <protection hidden="1"/>
    </xf>
    <xf numFmtId="177" fontId="82" fillId="0" borderId="42">
      <alignment horizontal="right"/>
      <protection hidden="1"/>
    </xf>
    <xf numFmtId="0" fontId="101" fillId="52" borderId="48" applyNumberFormat="0" applyProtection="0">
      <alignment horizontal="left" vertical="top" indent="1"/>
    </xf>
    <xf numFmtId="178" fontId="82" fillId="0" borderId="42">
      <alignment horizontal="right"/>
      <protection hidden="1"/>
    </xf>
    <xf numFmtId="178" fontId="82" fillId="0" borderId="42">
      <alignment horizontal="right"/>
      <protection hidden="1"/>
    </xf>
    <xf numFmtId="1" fontId="83" fillId="0" borderId="43">
      <alignment horizontal="left"/>
      <protection hidden="1"/>
    </xf>
    <xf numFmtId="4" fontId="106" fillId="37" borderId="41" applyNumberFormat="0" applyProtection="0">
      <alignment horizontal="left" vertical="center" indent="1"/>
    </xf>
    <xf numFmtId="4" fontId="101" fillId="17" borderId="49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0" fontId="12" fillId="4" borderId="39" applyNumberFormat="0" applyFont="0" applyAlignment="0" applyProtection="0"/>
    <xf numFmtId="4" fontId="101" fillId="8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176" fontId="82" fillId="20" borderId="42">
      <alignment horizontal="right"/>
      <protection locked="0"/>
    </xf>
    <xf numFmtId="0" fontId="29" fillId="13" borderId="40" applyNumberFormat="0" applyAlignment="0" applyProtection="0"/>
    <xf numFmtId="176" fontId="83" fillId="0" borderId="42">
      <alignment horizontal="right"/>
      <protection hidden="1"/>
    </xf>
    <xf numFmtId="4" fontId="107" fillId="42" borderId="42" applyNumberFormat="0" applyProtection="0">
      <alignment vertical="center"/>
    </xf>
    <xf numFmtId="0" fontId="111" fillId="4" borderId="48" applyNumberFormat="0" applyProtection="0">
      <alignment horizontal="left" vertical="top" indent="1"/>
    </xf>
    <xf numFmtId="0" fontId="101" fillId="52" borderId="48" applyNumberFormat="0" applyProtection="0">
      <alignment horizontal="left" vertical="top" indent="1"/>
    </xf>
    <xf numFmtId="0" fontId="110" fillId="15" borderId="50" applyBorder="0"/>
    <xf numFmtId="0" fontId="111" fillId="4" borderId="48" applyNumberFormat="0" applyProtection="0">
      <alignment horizontal="left" vertical="top" indent="1"/>
    </xf>
    <xf numFmtId="0" fontId="101" fillId="52" borderId="48" applyNumberFormat="0" applyProtection="0">
      <alignment horizontal="left" vertical="top" indent="1"/>
    </xf>
    <xf numFmtId="0" fontId="15" fillId="0" borderId="38" applyNumberFormat="0" applyFill="0" applyAlignment="0" applyProtection="0"/>
    <xf numFmtId="4" fontId="106" fillId="37" borderId="41" applyNumberFormat="0" applyProtection="0">
      <alignment vertical="center"/>
    </xf>
    <xf numFmtId="4" fontId="109" fillId="15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10" fontId="101" fillId="42" borderId="42" applyNumberFormat="0" applyBorder="0" applyAlignment="0" applyProtection="0"/>
    <xf numFmtId="176" fontId="83" fillId="0" borderId="42">
      <alignment horizontal="right"/>
      <protection hidden="1"/>
    </xf>
    <xf numFmtId="178" fontId="83" fillId="0" borderId="42">
      <alignment horizontal="right"/>
      <protection hidden="1"/>
    </xf>
    <xf numFmtId="4" fontId="101" fillId="0" borderId="47" applyNumberFormat="0" applyProtection="0">
      <alignment horizontal="right" vertical="center"/>
    </xf>
    <xf numFmtId="0" fontId="3" fillId="0" borderId="0"/>
    <xf numFmtId="4" fontId="109" fillId="15" borderId="49" applyNumberFormat="0" applyProtection="0">
      <alignment horizontal="left" vertical="center" indent="1"/>
    </xf>
    <xf numFmtId="178" fontId="83" fillId="0" borderId="42">
      <alignment horizontal="right"/>
      <protection hidden="1"/>
    </xf>
    <xf numFmtId="178" fontId="82" fillId="0" borderId="42">
      <alignment horizontal="right"/>
      <protection hidden="1"/>
    </xf>
    <xf numFmtId="1" fontId="83" fillId="0" borderId="43">
      <alignment horizontal="left"/>
      <protection hidden="1"/>
    </xf>
    <xf numFmtId="4" fontId="111" fillId="4" borderId="48" applyNumberFormat="0" applyProtection="0">
      <alignment vertical="center"/>
    </xf>
    <xf numFmtId="0" fontId="15" fillId="0" borderId="1" applyNumberFormat="0" applyFill="0" applyAlignment="0" applyProtection="0"/>
    <xf numFmtId="176" fontId="83" fillId="0" borderId="42">
      <alignment horizontal="right"/>
      <protection hidden="1"/>
    </xf>
    <xf numFmtId="178" fontId="83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176" fontId="82" fillId="0" borderId="42">
      <alignment horizontal="right"/>
      <protection hidden="1"/>
    </xf>
    <xf numFmtId="0" fontId="101" fillId="51" borderId="48" applyNumberFormat="0" applyProtection="0">
      <alignment horizontal="left" vertical="top" indent="1"/>
    </xf>
    <xf numFmtId="0" fontId="101" fillId="53" borderId="47" applyNumberFormat="0" applyProtection="0">
      <alignment horizontal="left" vertical="center" indent="1"/>
    </xf>
    <xf numFmtId="0" fontId="12" fillId="4" borderId="39" applyNumberFormat="0" applyFont="0" applyAlignment="0" applyProtection="0"/>
    <xf numFmtId="4" fontId="107" fillId="37" borderId="47" applyNumberFormat="0" applyProtection="0">
      <alignment vertical="center"/>
    </xf>
    <xf numFmtId="4" fontId="106" fillId="56" borderId="41" applyNumberFormat="0" applyProtection="0">
      <alignment horizontal="right" vertical="center"/>
    </xf>
    <xf numFmtId="4" fontId="101" fillId="0" borderId="47" applyNumberFormat="0" applyProtection="0">
      <alignment horizontal="right" vertical="center"/>
    </xf>
    <xf numFmtId="0" fontId="101" fillId="2" borderId="47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178" fontId="82" fillId="0" borderId="42">
      <alignment horizontal="right"/>
      <protection hidden="1"/>
    </xf>
    <xf numFmtId="176" fontId="82" fillId="0" borderId="42">
      <alignment horizontal="right"/>
      <protection hidden="1"/>
    </xf>
    <xf numFmtId="1" fontId="83" fillId="0" borderId="43">
      <alignment horizontal="left"/>
      <protection hidden="1"/>
    </xf>
    <xf numFmtId="4" fontId="111" fillId="4" borderId="48" applyNumberFormat="0" applyProtection="0">
      <alignment vertical="center"/>
    </xf>
    <xf numFmtId="177" fontId="82" fillId="0" borderId="42">
      <alignment horizontal="right"/>
      <protection hidden="1"/>
    </xf>
    <xf numFmtId="178" fontId="83" fillId="0" borderId="42">
      <alignment horizontal="right"/>
      <protection hidden="1"/>
    </xf>
    <xf numFmtId="176" fontId="83" fillId="0" borderId="42">
      <alignment horizontal="right"/>
      <protection hidden="1"/>
    </xf>
    <xf numFmtId="4" fontId="109" fillId="15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0" fontId="15" fillId="0" borderId="38" applyNumberFormat="0" applyFill="0" applyAlignment="0" applyProtection="0"/>
    <xf numFmtId="176" fontId="83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0" fontId="101" fillId="52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176" fontId="82" fillId="0" borderId="42">
      <alignment horizontal="right"/>
      <protection hidden="1"/>
    </xf>
    <xf numFmtId="178" fontId="83" fillId="0" borderId="42">
      <alignment horizontal="right"/>
      <protection hidden="1"/>
    </xf>
    <xf numFmtId="176" fontId="82" fillId="20" borderId="42">
      <alignment horizontal="right"/>
      <protection locked="0"/>
    </xf>
    <xf numFmtId="177" fontId="82" fillId="0" borderId="42">
      <alignment horizontal="right"/>
      <protection hidden="1"/>
    </xf>
    <xf numFmtId="177" fontId="82" fillId="0" borderId="42">
      <alignment horizontal="right"/>
      <protection hidden="1"/>
    </xf>
    <xf numFmtId="178" fontId="82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178" fontId="83" fillId="0" borderId="42">
      <alignment horizontal="right"/>
      <protection hidden="1"/>
    </xf>
    <xf numFmtId="1" fontId="83" fillId="0" borderId="43">
      <alignment horizontal="left"/>
      <protection hidden="1"/>
    </xf>
    <xf numFmtId="178" fontId="82" fillId="21" borderId="42" applyBorder="0">
      <alignment horizontal="right"/>
      <protection locked="0"/>
    </xf>
    <xf numFmtId="4" fontId="109" fillId="15" borderId="49" applyNumberFormat="0" applyProtection="0">
      <alignment horizontal="left" vertical="center" indent="1"/>
    </xf>
    <xf numFmtId="0" fontId="15" fillId="0" borderId="1" applyNumberFormat="0" applyFill="0" applyAlignment="0" applyProtection="0"/>
    <xf numFmtId="0" fontId="30" fillId="13" borderId="41" applyNumberFormat="0" applyAlignment="0" applyProtection="0"/>
    <xf numFmtId="176" fontId="82" fillId="0" borderId="42">
      <alignment horizontal="right"/>
      <protection hidden="1"/>
    </xf>
    <xf numFmtId="176" fontId="82" fillId="0" borderId="42">
      <alignment horizontal="right"/>
      <protection hidden="1"/>
    </xf>
    <xf numFmtId="178" fontId="83" fillId="0" borderId="42">
      <alignment horizontal="right"/>
      <protection hidden="1"/>
    </xf>
    <xf numFmtId="1" fontId="83" fillId="0" borderId="43">
      <alignment horizontal="left"/>
      <protection hidden="1"/>
    </xf>
    <xf numFmtId="0" fontId="101" fillId="53" borderId="47" applyNumberFormat="0" applyProtection="0">
      <alignment horizontal="left" vertical="center" indent="1"/>
    </xf>
    <xf numFmtId="0" fontId="101" fillId="51" borderId="48" applyNumberFormat="0" applyProtection="0">
      <alignment horizontal="left" vertical="top" indent="1"/>
    </xf>
    <xf numFmtId="177" fontId="82" fillId="0" borderId="42">
      <alignment horizontal="right"/>
      <protection hidden="1"/>
    </xf>
    <xf numFmtId="1" fontId="83" fillId="0" borderId="43">
      <alignment horizontal="lef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8" fontId="83" fillId="0" borderId="42">
      <alignment horizontal="right"/>
      <protection hidden="1"/>
    </xf>
    <xf numFmtId="178" fontId="83" fillId="0" borderId="42">
      <alignment horizontal="right"/>
      <protection hidden="1"/>
    </xf>
    <xf numFmtId="176" fontId="82" fillId="20" borderId="42">
      <alignment horizontal="right"/>
      <protection locked="0"/>
    </xf>
    <xf numFmtId="176" fontId="82" fillId="20" borderId="42">
      <alignment horizontal="right"/>
      <protection locked="0"/>
    </xf>
    <xf numFmtId="176" fontId="82" fillId="20" borderId="42">
      <alignment horizontal="right"/>
      <protection locked="0"/>
    </xf>
    <xf numFmtId="178" fontId="83" fillId="0" borderId="42">
      <alignment horizontal="right"/>
      <protection hidden="1"/>
    </xf>
    <xf numFmtId="4" fontId="101" fillId="50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178" fontId="83" fillId="0" borderId="42">
      <alignment horizontal="right"/>
      <protection hidden="1"/>
    </xf>
    <xf numFmtId="0" fontId="89" fillId="36" borderId="44" applyNumberFormat="0" applyFont="0" applyFill="0" applyBorder="0" applyAlignment="0">
      <alignment vertical="center"/>
    </xf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0" fontId="28" fillId="7" borderId="40" applyNumberFormat="0" applyAlignment="0" applyProtection="0"/>
    <xf numFmtId="176" fontId="82" fillId="0" borderId="42">
      <alignment horizontal="right"/>
      <protection hidden="1"/>
    </xf>
    <xf numFmtId="176" fontId="82" fillId="0" borderId="42">
      <alignment horizontal="right"/>
      <protection hidden="1"/>
    </xf>
    <xf numFmtId="176" fontId="82" fillId="0" borderId="42">
      <alignment horizontal="right"/>
      <protection hidden="1"/>
    </xf>
    <xf numFmtId="176" fontId="82" fillId="0" borderId="42">
      <alignment horizontal="right"/>
      <protection hidden="1"/>
    </xf>
    <xf numFmtId="178" fontId="82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8" fontId="83" fillId="0" borderId="42">
      <alignment horizontal="right"/>
      <protection hidden="1"/>
    </xf>
    <xf numFmtId="178" fontId="83" fillId="0" borderId="42">
      <alignment horizontal="right"/>
      <protection hidden="1"/>
    </xf>
    <xf numFmtId="178" fontId="83" fillId="0" borderId="42">
      <alignment horizontal="right"/>
      <protection hidden="1"/>
    </xf>
    <xf numFmtId="178" fontId="83" fillId="0" borderId="42">
      <alignment horizontal="righ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" fontId="83" fillId="0" borderId="43">
      <alignment horizontal="left"/>
      <protection hidden="1"/>
    </xf>
    <xf numFmtId="176" fontId="82" fillId="20" borderId="42">
      <alignment horizontal="right"/>
      <protection locked="0"/>
    </xf>
    <xf numFmtId="176" fontId="82" fillId="20" borderId="42">
      <alignment horizontal="right"/>
      <protection locked="0"/>
    </xf>
    <xf numFmtId="176" fontId="82" fillId="20" borderId="42">
      <alignment horizontal="right"/>
      <protection locked="0"/>
    </xf>
    <xf numFmtId="176" fontId="82" fillId="20" borderId="42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178" fontId="82" fillId="21" borderId="42" applyBorder="0">
      <alignment horizontal="right"/>
      <protection locked="0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0" fontId="89" fillId="36" borderId="44" applyNumberFormat="0" applyFont="0" applyFill="0" applyBorder="0" applyAlignment="0">
      <alignment vertical="center"/>
    </xf>
    <xf numFmtId="180" fontId="91" fillId="37" borderId="45" applyNumberFormat="0" applyFont="0" applyFill="0" applyBorder="0" applyAlignment="0">
      <alignment horizontal="center"/>
    </xf>
    <xf numFmtId="0" fontId="92" fillId="0" borderId="46" applyNumberFormat="0" applyFill="0" applyAlignment="0" applyProtection="0"/>
    <xf numFmtId="0" fontId="92" fillId="0" borderId="46" applyNumberFormat="0" applyFill="0" applyAlignment="0" applyProtection="0"/>
    <xf numFmtId="0" fontId="92" fillId="0" borderId="46" applyNumberFormat="0" applyFill="0" applyAlignment="0" applyProtection="0"/>
    <xf numFmtId="0" fontId="92" fillId="0" borderId="46" applyNumberFormat="0" applyFill="0" applyAlignment="0" applyProtection="0"/>
    <xf numFmtId="0" fontId="92" fillId="0" borderId="46" applyNumberFormat="0" applyFill="0" applyAlignment="0" applyProtection="0"/>
    <xf numFmtId="0" fontId="102" fillId="0" borderId="43">
      <alignment horizontal="left" vertical="center"/>
    </xf>
    <xf numFmtId="0" fontId="102" fillId="0" borderId="43">
      <alignment horizontal="left" vertical="center"/>
    </xf>
    <xf numFmtId="0" fontId="102" fillId="0" borderId="43">
      <alignment horizontal="left" vertical="center"/>
    </xf>
    <xf numFmtId="0" fontId="102" fillId="0" borderId="43">
      <alignment horizontal="left" vertical="center"/>
    </xf>
    <xf numFmtId="0" fontId="102" fillId="0" borderId="43">
      <alignment horizontal="left" vertical="center"/>
    </xf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10" fontId="101" fillId="42" borderId="42" applyNumberFormat="0" applyBorder="0" applyAlignment="0" applyProtection="0"/>
    <xf numFmtId="0" fontId="12" fillId="4" borderId="39" applyNumberFormat="0" applyFont="0" applyAlignment="0" applyProtection="0"/>
    <xf numFmtId="0" fontId="12" fillId="4" borderId="39" applyNumberFormat="0" applyFont="0" applyAlignment="0" applyProtection="0"/>
    <xf numFmtId="0" fontId="12" fillId="4" borderId="39" applyNumberFormat="0" applyFont="0" applyAlignment="0" applyProtection="0"/>
    <xf numFmtId="0" fontId="12" fillId="4" borderId="39" applyNumberFormat="0" applyFont="0" applyAlignment="0" applyProtection="0"/>
    <xf numFmtId="0" fontId="12" fillId="4" borderId="39" applyNumberFormat="0" applyFont="0" applyAlignment="0" applyProtection="0"/>
    <xf numFmtId="0" fontId="11" fillId="4" borderId="39" applyNumberFormat="0" applyFont="0" applyAlignment="0" applyProtection="0"/>
    <xf numFmtId="0" fontId="11" fillId="4" borderId="39" applyNumberFormat="0" applyFont="0" applyAlignment="0" applyProtection="0"/>
    <xf numFmtId="0" fontId="11" fillId="4" borderId="39" applyNumberFormat="0" applyFont="0" applyAlignment="0" applyProtection="0"/>
    <xf numFmtId="0" fontId="11" fillId="4" borderId="39" applyNumberFormat="0" applyFont="0" applyAlignment="0" applyProtection="0"/>
    <xf numFmtId="0" fontId="11" fillId="4" borderId="39" applyNumberFormat="0" applyFont="0" applyAlignment="0" applyProtection="0"/>
    <xf numFmtId="0" fontId="11" fillId="4" borderId="39" applyNumberFormat="0" applyFont="0" applyAlignment="0" applyProtection="0"/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6" fillId="37" borderId="41" applyNumberFormat="0" applyProtection="0">
      <alignment vertical="center"/>
    </xf>
    <xf numFmtId="4" fontId="107" fillId="37" borderId="47" applyNumberFormat="0" applyProtection="0">
      <alignment vertical="center"/>
    </xf>
    <xf numFmtId="4" fontId="107" fillId="37" borderId="47" applyNumberFormat="0" applyProtection="0">
      <alignment vertical="center"/>
    </xf>
    <xf numFmtId="4" fontId="107" fillId="37" borderId="47" applyNumberFormat="0" applyProtection="0">
      <alignment vertical="center"/>
    </xf>
    <xf numFmtId="4" fontId="107" fillId="37" borderId="47" applyNumberFormat="0" applyProtection="0">
      <alignment vertical="center"/>
    </xf>
    <xf numFmtId="4" fontId="107" fillId="37" borderId="47" applyNumberFormat="0" applyProtection="0">
      <alignment vertical="center"/>
    </xf>
    <xf numFmtId="4" fontId="107" fillId="37" borderId="47" applyNumberFormat="0" applyProtection="0">
      <alignment vertical="center"/>
    </xf>
    <xf numFmtId="4" fontId="107" fillId="37" borderId="47" applyNumberFormat="0" applyProtection="0">
      <alignment vertical="center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4" fontId="106" fillId="37" borderId="41" applyNumberFormat="0" applyProtection="0">
      <alignment horizontal="left" vertical="center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0" fontId="108" fillId="7" borderId="48" applyNumberFormat="0" applyProtection="0">
      <alignment horizontal="left" vertical="top" indent="1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8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44" borderId="47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1" fillId="51" borderId="47" applyNumberFormat="0" applyProtection="0">
      <alignment horizontal="right" vertical="center"/>
    </xf>
    <xf numFmtId="4" fontId="101" fillId="51" borderId="47" applyNumberFormat="0" applyProtection="0">
      <alignment horizontal="right" vertical="center"/>
    </xf>
    <xf numFmtId="4" fontId="101" fillId="51" borderId="47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01" fillId="15" borderId="48" applyNumberFormat="0" applyProtection="0">
      <alignment horizontal="left" vertical="top" indent="1"/>
    </xf>
    <xf numFmtId="0" fontId="101" fillId="15" borderId="48" applyNumberFormat="0" applyProtection="0">
      <alignment horizontal="left" vertical="top" indent="1"/>
    </xf>
    <xf numFmtId="0" fontId="101" fillId="2" borderId="47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0" fillId="15" borderId="50" applyBorder="0"/>
    <xf numFmtId="0" fontId="110" fillId="15" borderId="50" applyBorder="0"/>
    <xf numFmtId="4" fontId="111" fillId="4" borderId="48" applyNumberFormat="0" applyProtection="0">
      <alignment vertical="center"/>
    </xf>
    <xf numFmtId="4" fontId="111" fillId="53" borderId="48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4" fontId="106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1" fillId="47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1" fillId="51" borderId="47" applyNumberFormat="0" applyProtection="0">
      <alignment horizontal="right" vertical="center"/>
    </xf>
    <xf numFmtId="0" fontId="101" fillId="2" borderId="47" applyNumberFormat="0" applyProtection="0">
      <alignment horizontal="left" vertical="center" indent="1"/>
    </xf>
    <xf numFmtId="4" fontId="101" fillId="46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0" fontId="101" fillId="54" borderId="47" applyNumberFormat="0" applyProtection="0">
      <alignment horizontal="left" vertical="center" indent="1"/>
    </xf>
    <xf numFmtId="4" fontId="101" fillId="49" borderId="47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4" fontId="111" fillId="53" borderId="48" applyNumberFormat="0" applyProtection="0">
      <alignment horizontal="left" vertical="center" indent="1"/>
    </xf>
    <xf numFmtId="4" fontId="106" fillId="56" borderId="41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176" fontId="82" fillId="0" borderId="42">
      <alignment horizontal="right"/>
      <protection hidden="1"/>
    </xf>
    <xf numFmtId="0" fontId="110" fillId="15" borderId="50" applyBorder="0"/>
    <xf numFmtId="4" fontId="101" fillId="51" borderId="47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0" fontId="15" fillId="0" borderId="1" applyNumberFormat="0" applyFill="0" applyAlignment="0" applyProtection="0"/>
    <xf numFmtId="178" fontId="83" fillId="0" borderId="42">
      <alignment horizontal="right"/>
      <protection hidden="1"/>
    </xf>
    <xf numFmtId="4" fontId="101" fillId="47" borderId="47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4" fontId="101" fillId="51" borderId="49" applyNumberFormat="0" applyProtection="0">
      <alignment horizontal="left" vertical="center" indent="1"/>
    </xf>
    <xf numFmtId="0" fontId="101" fillId="52" borderId="48" applyNumberFormat="0" applyProtection="0">
      <alignment horizontal="left" vertical="top" indent="1"/>
    </xf>
    <xf numFmtId="4" fontId="109" fillId="15" borderId="49" applyNumberFormat="0" applyProtection="0">
      <alignment horizontal="left" vertical="center" indent="1"/>
    </xf>
    <xf numFmtId="4" fontId="101" fillId="47" borderId="47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4" fontId="101" fillId="52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0" fontId="101" fillId="52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0" fontId="15" fillId="0" borderId="1" applyNumberFormat="0" applyFill="0" applyAlignment="0" applyProtection="0"/>
    <xf numFmtId="0" fontId="101" fillId="51" borderId="48" applyNumberFormat="0" applyProtection="0">
      <alignment horizontal="left" vertical="top" indent="1"/>
    </xf>
    <xf numFmtId="4" fontId="106" fillId="56" borderId="41" applyNumberFormat="0" applyProtection="0">
      <alignment horizontal="right" vertical="center"/>
    </xf>
    <xf numFmtId="1" fontId="83" fillId="0" borderId="43">
      <alignment horizontal="left"/>
      <protection hidden="1"/>
    </xf>
    <xf numFmtId="176" fontId="82" fillId="0" borderId="42">
      <alignment horizontal="right"/>
      <protection hidden="1"/>
    </xf>
    <xf numFmtId="176" fontId="83" fillId="0" borderId="42">
      <alignment horizontal="right"/>
      <protection hidden="1"/>
    </xf>
    <xf numFmtId="0" fontId="30" fillId="13" borderId="41" applyNumberFormat="0" applyAlignment="0" applyProtection="0"/>
    <xf numFmtId="4" fontId="101" fillId="8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6" fillId="56" borderId="41" applyNumberFormat="0" applyProtection="0">
      <alignment horizontal="right" vertical="center"/>
    </xf>
    <xf numFmtId="4" fontId="112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4" fontId="101" fillId="0" borderId="47" applyNumberFormat="0" applyProtection="0">
      <alignment horizontal="right" vertical="center"/>
    </xf>
    <xf numFmtId="4" fontId="101" fillId="0" borderId="47" applyNumberFormat="0" applyProtection="0">
      <alignment horizontal="right" vertical="center"/>
    </xf>
    <xf numFmtId="0" fontId="101" fillId="54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49" borderId="47" applyNumberFormat="0" applyProtection="0">
      <alignment horizontal="right" vertical="center"/>
    </xf>
    <xf numFmtId="0" fontId="101" fillId="2" borderId="47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4" fontId="112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5" fillId="0" borderId="1" applyNumberFormat="0" applyFill="0" applyAlignment="0" applyProtection="0"/>
    <xf numFmtId="0" fontId="11" fillId="55" borderId="41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4" fontId="101" fillId="44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178" fontId="83" fillId="0" borderId="42">
      <alignment horizontal="right"/>
      <protection hidden="1"/>
    </xf>
    <xf numFmtId="176" fontId="83" fillId="0" borderId="42">
      <alignment horizontal="right"/>
      <protection hidden="1"/>
    </xf>
    <xf numFmtId="4" fontId="101" fillId="8" borderId="47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0" fontId="110" fillId="15" borderId="50" applyBorder="0"/>
    <xf numFmtId="4" fontId="101" fillId="52" borderId="49" applyNumberFormat="0" applyProtection="0">
      <alignment horizontal="left" vertical="center" indent="1"/>
    </xf>
    <xf numFmtId="4" fontId="111" fillId="4" borderId="48" applyNumberFormat="0" applyProtection="0">
      <alignment vertical="center"/>
    </xf>
    <xf numFmtId="0" fontId="11" fillId="55" borderId="41" applyNumberFormat="0" applyProtection="0">
      <alignment horizontal="left" vertical="center" indent="1"/>
    </xf>
    <xf numFmtId="178" fontId="83" fillId="0" borderId="42">
      <alignment horizontal="right"/>
      <protection hidden="1"/>
    </xf>
    <xf numFmtId="4" fontId="112" fillId="56" borderId="41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0" fontId="101" fillId="52" borderId="47" applyNumberFormat="0" applyProtection="0">
      <alignment horizontal="left" vertical="center" indent="1"/>
    </xf>
    <xf numFmtId="4" fontId="111" fillId="4" borderId="48" applyNumberFormat="0" applyProtection="0">
      <alignment vertical="center"/>
    </xf>
    <xf numFmtId="4" fontId="111" fillId="4" borderId="48" applyNumberFormat="0" applyProtection="0">
      <alignment vertical="center"/>
    </xf>
    <xf numFmtId="0" fontId="11" fillId="55" borderId="41" applyNumberFormat="0" applyProtection="0">
      <alignment horizontal="left" vertical="center" indent="1"/>
    </xf>
    <xf numFmtId="4" fontId="107" fillId="42" borderId="42" applyNumberFormat="0" applyProtection="0">
      <alignment vertical="center"/>
    </xf>
    <xf numFmtId="4" fontId="109" fillId="15" borderId="49" applyNumberFormat="0" applyProtection="0">
      <alignment horizontal="left" vertical="center" indent="1"/>
    </xf>
    <xf numFmtId="4" fontId="101" fillId="51" borderId="47" applyNumberFormat="0" applyProtection="0">
      <alignment horizontal="right" vertical="center"/>
    </xf>
    <xf numFmtId="0" fontId="101" fillId="52" borderId="47" applyNumberFormat="0" applyProtection="0">
      <alignment horizontal="left" vertical="center" indent="1"/>
    </xf>
    <xf numFmtId="0" fontId="111" fillId="4" borderId="48" applyNumberFormat="0" applyProtection="0">
      <alignment horizontal="left" vertical="top" indent="1"/>
    </xf>
    <xf numFmtId="0" fontId="111" fillId="4" borderId="48" applyNumberFormat="0" applyProtection="0">
      <alignment horizontal="left" vertical="top" indent="1"/>
    </xf>
    <xf numFmtId="4" fontId="107" fillId="42" borderId="42" applyNumberFormat="0" applyProtection="0">
      <alignment vertical="center"/>
    </xf>
    <xf numFmtId="4" fontId="107" fillId="37" borderId="47" applyNumberFormat="0" applyProtection="0">
      <alignment vertical="center"/>
    </xf>
    <xf numFmtId="0" fontId="108" fillId="7" borderId="48" applyNumberFormat="0" applyProtection="0">
      <alignment horizontal="left" vertical="top" indent="1"/>
    </xf>
    <xf numFmtId="4" fontId="101" fillId="44" borderId="47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9" borderId="47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4" fontId="101" fillId="0" borderId="47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176" fontId="82" fillId="20" borderId="42">
      <alignment horizontal="right"/>
      <protection locked="0"/>
    </xf>
    <xf numFmtId="4" fontId="107" fillId="37" borderId="47" applyNumberFormat="0" applyProtection="0">
      <alignment vertical="center"/>
    </xf>
    <xf numFmtId="4" fontId="101" fillId="51" borderId="49" applyNumberFormat="0" applyProtection="0">
      <alignment horizontal="left" vertical="center" indent="1"/>
    </xf>
    <xf numFmtId="4" fontId="107" fillId="37" borderId="47" applyNumberFormat="0" applyProtection="0">
      <alignment vertical="center"/>
    </xf>
    <xf numFmtId="4" fontId="101" fillId="17" borderId="49" applyNumberFormat="0" applyProtection="0">
      <alignment horizontal="right" vertical="center"/>
    </xf>
    <xf numFmtId="0" fontId="101" fillId="15" borderId="48" applyNumberFormat="0" applyProtection="0">
      <alignment horizontal="left" vertical="top" indent="1"/>
    </xf>
    <xf numFmtId="4" fontId="111" fillId="4" borderId="48" applyNumberFormat="0" applyProtection="0">
      <alignment vertical="center"/>
    </xf>
    <xf numFmtId="0" fontId="101" fillId="53" borderId="47" applyNumberFormat="0" applyProtection="0">
      <alignment horizontal="left" vertical="center" indent="1"/>
    </xf>
    <xf numFmtId="1" fontId="83" fillId="0" borderId="43">
      <alignment horizontal="left"/>
      <protection hidden="1"/>
    </xf>
    <xf numFmtId="178" fontId="82" fillId="0" borderId="42">
      <alignment horizontal="right"/>
      <protection hidden="1"/>
    </xf>
    <xf numFmtId="176" fontId="83" fillId="0" borderId="42">
      <alignment horizontal="right"/>
      <protection hidden="1"/>
    </xf>
    <xf numFmtId="178" fontId="83" fillId="0" borderId="42">
      <alignment horizontal="right"/>
      <protection hidden="1"/>
    </xf>
    <xf numFmtId="4" fontId="111" fillId="53" borderId="48" applyNumberFormat="0" applyProtection="0">
      <alignment horizontal="left" vertical="center" indent="1"/>
    </xf>
    <xf numFmtId="0" fontId="108" fillId="7" borderId="48" applyNumberFormat="0" applyProtection="0">
      <alignment horizontal="left" vertical="top" indent="1"/>
    </xf>
    <xf numFmtId="4" fontId="101" fillId="47" borderId="47" applyNumberFormat="0" applyProtection="0">
      <alignment horizontal="right" vertical="center"/>
    </xf>
    <xf numFmtId="178" fontId="83" fillId="0" borderId="42">
      <alignment horizontal="right"/>
      <protection hidden="1"/>
    </xf>
    <xf numFmtId="4" fontId="109" fillId="15" borderId="49" applyNumberFormat="0" applyProtection="0">
      <alignment horizontal="left" vertical="center" indent="1"/>
    </xf>
    <xf numFmtId="178" fontId="82" fillId="21" borderId="42" applyBorder="0">
      <alignment horizontal="right"/>
      <protection locked="0"/>
    </xf>
    <xf numFmtId="0" fontId="102" fillId="0" borderId="43">
      <alignment horizontal="left" vertical="center"/>
    </xf>
    <xf numFmtId="0" fontId="101" fillId="2" borderId="47" applyNumberFormat="0" applyProtection="0">
      <alignment horizontal="left" vertical="center" indent="1"/>
    </xf>
    <xf numFmtId="0" fontId="110" fillId="15" borderId="50" applyBorder="0"/>
    <xf numFmtId="177" fontId="82" fillId="0" borderId="42">
      <alignment horizontal="right"/>
      <protection hidden="1"/>
    </xf>
    <xf numFmtId="0" fontId="101" fillId="52" borderId="47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178" fontId="82" fillId="21" borderId="42" applyBorder="0">
      <alignment horizontal="right"/>
      <protection locked="0"/>
    </xf>
    <xf numFmtId="0" fontId="12" fillId="4" borderId="39" applyNumberFormat="0" applyFont="0" applyAlignment="0" applyProtection="0"/>
    <xf numFmtId="4" fontId="107" fillId="37" borderId="47" applyNumberFormat="0" applyProtection="0">
      <alignment vertical="center"/>
    </xf>
    <xf numFmtId="4" fontId="101" fillId="8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6" fillId="37" borderId="41" applyNumberFormat="0" applyProtection="0">
      <alignment horizontal="left" vertical="center" indent="1"/>
    </xf>
    <xf numFmtId="4" fontId="101" fillId="8" borderId="47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0" fontId="101" fillId="2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4" fontId="101" fillId="51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01" fillId="2" borderId="48" applyNumberFormat="0" applyProtection="0">
      <alignment horizontal="left" vertical="top" indent="1"/>
    </xf>
    <xf numFmtId="0" fontId="89" fillId="36" borderId="44" applyNumberFormat="0" applyFont="0" applyFill="0" applyBorder="0" applyAlignment="0">
      <alignment vertical="center"/>
    </xf>
    <xf numFmtId="0" fontId="101" fillId="52" borderId="47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46" borderId="47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176" fontId="83" fillId="0" borderId="42">
      <alignment horizontal="right"/>
      <protection hidden="1"/>
    </xf>
    <xf numFmtId="176" fontId="83" fillId="0" borderId="42">
      <alignment horizontal="right"/>
      <protection hidden="1"/>
    </xf>
    <xf numFmtId="4" fontId="112" fillId="56" borderId="41" applyNumberFormat="0" applyProtection="0">
      <alignment horizontal="right" vertical="center"/>
    </xf>
    <xf numFmtId="0" fontId="92" fillId="0" borderId="46" applyNumberFormat="0" applyFill="0" applyAlignment="0" applyProtection="0"/>
    <xf numFmtId="9" fontId="11" fillId="0" borderId="0" applyFont="0" applyFill="0" applyBorder="0" applyAlignment="0" applyProtection="0"/>
    <xf numFmtId="178" fontId="82" fillId="21" borderId="42" applyBorder="0">
      <alignment horizontal="right"/>
      <protection locked="0"/>
    </xf>
    <xf numFmtId="0" fontId="102" fillId="0" borderId="43">
      <alignment horizontal="left" vertical="center"/>
    </xf>
    <xf numFmtId="4" fontId="106" fillId="37" borderId="41" applyNumberFormat="0" applyProtection="0">
      <alignment vertical="center"/>
    </xf>
    <xf numFmtId="178" fontId="83" fillId="0" borderId="42">
      <alignment horizontal="right"/>
      <protection hidden="1"/>
    </xf>
    <xf numFmtId="176" fontId="82" fillId="0" borderId="42">
      <alignment horizontal="right"/>
      <protection hidden="1"/>
    </xf>
    <xf numFmtId="176" fontId="82" fillId="0" borderId="42">
      <alignment horizontal="right"/>
      <protection hidden="1"/>
    </xf>
    <xf numFmtId="0" fontId="92" fillId="0" borderId="46" applyNumberFormat="0" applyFill="0" applyAlignment="0" applyProtection="0"/>
    <xf numFmtId="4" fontId="101" fillId="51" borderId="47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4" fontId="106" fillId="56" borderId="41" applyNumberFormat="0" applyProtection="0">
      <alignment horizontal="right" vertical="center"/>
    </xf>
    <xf numFmtId="4" fontId="101" fillId="0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0" fontId="101" fillId="52" borderId="47" applyNumberFormat="0" applyProtection="0">
      <alignment horizontal="left" vertical="center" indent="1"/>
    </xf>
    <xf numFmtId="4" fontId="106" fillId="37" borderId="41" applyNumberFormat="0" applyProtection="0">
      <alignment vertical="center"/>
    </xf>
    <xf numFmtId="0" fontId="101" fillId="15" borderId="48" applyNumberFormat="0" applyProtection="0">
      <alignment horizontal="left" vertical="top" indent="1"/>
    </xf>
    <xf numFmtId="0" fontId="101" fillId="52" borderId="47" applyNumberFormat="0" applyProtection="0">
      <alignment horizontal="left" vertical="center" indent="1"/>
    </xf>
    <xf numFmtId="4" fontId="101" fillId="51" borderId="47" applyNumberFormat="0" applyProtection="0">
      <alignment horizontal="right" vertical="center"/>
    </xf>
    <xf numFmtId="4" fontId="107" fillId="37" borderId="47" applyNumberFormat="0" applyProtection="0">
      <alignment vertical="center"/>
    </xf>
    <xf numFmtId="0" fontId="108" fillId="7" borderId="48" applyNumberFormat="0" applyProtection="0">
      <alignment horizontal="left" vertical="top" indent="1"/>
    </xf>
    <xf numFmtId="4" fontId="101" fillId="44" borderId="47" applyNumberFormat="0" applyProtection="0">
      <alignment horizontal="right" vertical="center"/>
    </xf>
    <xf numFmtId="4" fontId="101" fillId="10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0" fontId="101" fillId="54" borderId="47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4" fontId="101" fillId="49" borderId="47" applyNumberFormat="0" applyProtection="0">
      <alignment horizontal="right" vertical="center"/>
    </xf>
    <xf numFmtId="4" fontId="101" fillId="9" borderId="47" applyNumberFormat="0" applyProtection="0">
      <alignment horizontal="right" vertical="center"/>
    </xf>
    <xf numFmtId="0" fontId="101" fillId="52" borderId="47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0" fontId="101" fillId="53" borderId="47" applyNumberFormat="0" applyProtection="0">
      <alignment horizontal="left" vertical="center" indent="1"/>
    </xf>
    <xf numFmtId="178" fontId="82" fillId="21" borderId="42" applyBorder="0">
      <alignment horizontal="right"/>
      <protection locked="0"/>
    </xf>
    <xf numFmtId="0" fontId="101" fillId="53" borderId="47" applyNumberFormat="0" applyProtection="0">
      <alignment horizontal="left" vertical="center" indent="1"/>
    </xf>
    <xf numFmtId="4" fontId="106" fillId="56" borderId="41" applyNumberFormat="0" applyProtection="0">
      <alignment horizontal="right" vertical="center"/>
    </xf>
    <xf numFmtId="0" fontId="101" fillId="53" borderId="47" applyNumberFormat="0" applyProtection="0">
      <alignment horizontal="left" vertical="center" indent="1"/>
    </xf>
    <xf numFmtId="177" fontId="82" fillId="0" borderId="42">
      <alignment horizontal="right"/>
      <protection hidden="1"/>
    </xf>
    <xf numFmtId="4" fontId="101" fillId="8" borderId="47" applyNumberFormat="0" applyProtection="0">
      <alignment horizontal="right" vertical="center"/>
    </xf>
    <xf numFmtId="0" fontId="110" fillId="15" borderId="50" applyBorder="0"/>
    <xf numFmtId="4" fontId="101" fillId="51" borderId="47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4" fontId="101" fillId="48" borderId="47" applyNumberFormat="0" applyProtection="0">
      <alignment horizontal="right" vertical="center"/>
    </xf>
    <xf numFmtId="4" fontId="111" fillId="53" borderId="48" applyNumberFormat="0" applyProtection="0">
      <alignment horizontal="left" vertical="center" indent="1"/>
    </xf>
    <xf numFmtId="4" fontId="101" fillId="51" borderId="47" applyNumberFormat="0" applyProtection="0">
      <alignment horizontal="right" vertical="center"/>
    </xf>
    <xf numFmtId="178" fontId="82" fillId="21" borderId="42" applyBorder="0">
      <alignment horizontal="right"/>
      <protection locked="0"/>
    </xf>
    <xf numFmtId="10" fontId="101" fillId="42" borderId="42" applyNumberFormat="0" applyBorder="0" applyAlignment="0" applyProtection="0"/>
    <xf numFmtId="4" fontId="106" fillId="37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2" fillId="4" borderId="39" applyNumberFormat="0" applyFont="0" applyAlignment="0" applyProtection="0"/>
    <xf numFmtId="4" fontId="101" fillId="46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176" fontId="83" fillId="0" borderId="42">
      <alignment horizontal="right"/>
      <protection hidden="1"/>
    </xf>
    <xf numFmtId="0" fontId="101" fillId="53" borderId="47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0" fontId="89" fillId="36" borderId="44" applyNumberFormat="0" applyFont="0" applyFill="0" applyBorder="0" applyAlignment="0">
      <alignment vertical="center"/>
    </xf>
    <xf numFmtId="4" fontId="106" fillId="37" borderId="41" applyNumberFormat="0" applyProtection="0">
      <alignment vertical="center"/>
    </xf>
    <xf numFmtId="176" fontId="82" fillId="20" borderId="42">
      <alignment horizontal="right"/>
      <protection locked="0"/>
    </xf>
    <xf numFmtId="0" fontId="101" fillId="51" borderId="48" applyNumberFormat="0" applyProtection="0">
      <alignment horizontal="left" vertical="top" indent="1"/>
    </xf>
    <xf numFmtId="4" fontId="101" fillId="0" borderId="47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0" fontId="110" fillId="15" borderId="50" applyBorder="0"/>
    <xf numFmtId="4" fontId="111" fillId="4" borderId="48" applyNumberFormat="0" applyProtection="0">
      <alignment vertical="center"/>
    </xf>
    <xf numFmtId="0" fontId="11" fillId="55" borderId="41" applyNumberFormat="0" applyProtection="0">
      <alignment horizontal="left" vertical="center" indent="1"/>
    </xf>
    <xf numFmtId="1" fontId="83" fillId="0" borderId="43">
      <alignment horizontal="left"/>
      <protection hidden="1"/>
    </xf>
    <xf numFmtId="0" fontId="89" fillId="36" borderId="44" applyNumberFormat="0" applyFont="0" applyFill="0" applyBorder="0" applyAlignment="0">
      <alignment vertical="center"/>
    </xf>
    <xf numFmtId="0" fontId="102" fillId="0" borderId="43">
      <alignment horizontal="left" vertical="center"/>
    </xf>
    <xf numFmtId="4" fontId="111" fillId="53" borderId="48" applyNumberFormat="0" applyProtection="0">
      <alignment horizontal="left" vertical="center" indent="1"/>
    </xf>
    <xf numFmtId="0" fontId="111" fillId="4" borderId="48" applyNumberFormat="0" applyProtection="0">
      <alignment horizontal="left" vertical="top" indent="1"/>
    </xf>
    <xf numFmtId="0" fontId="111" fillId="4" borderId="48" applyNumberFormat="0" applyProtection="0">
      <alignment horizontal="left" vertical="top" indent="1"/>
    </xf>
    <xf numFmtId="0" fontId="101" fillId="54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0" fontId="89" fillId="36" borderId="44" applyNumberFormat="0" applyFont="0" applyFill="0" applyBorder="0" applyAlignment="0">
      <alignment vertical="center"/>
    </xf>
    <xf numFmtId="0" fontId="101" fillId="2" borderId="47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4" fontId="111" fillId="53" borderId="48" applyNumberFormat="0" applyProtection="0">
      <alignment horizontal="left" vertical="center" indent="1"/>
    </xf>
    <xf numFmtId="0" fontId="12" fillId="4" borderId="39" applyNumberFormat="0" applyFont="0" applyAlignment="0" applyProtection="0"/>
    <xf numFmtId="0" fontId="101" fillId="2" borderId="48" applyNumberFormat="0" applyProtection="0">
      <alignment horizontal="left" vertical="top" indent="1"/>
    </xf>
    <xf numFmtId="4" fontId="101" fillId="52" borderId="49" applyNumberFormat="0" applyProtection="0">
      <alignment horizontal="left" vertical="center" indent="1"/>
    </xf>
    <xf numFmtId="4" fontId="107" fillId="42" borderId="42" applyNumberFormat="0" applyProtection="0">
      <alignment vertical="center"/>
    </xf>
    <xf numFmtId="9" fontId="11" fillId="0" borderId="0" applyFont="0" applyFill="0" applyBorder="0" applyAlignment="0" applyProtection="0"/>
    <xf numFmtId="178" fontId="83" fillId="0" borderId="42">
      <alignment horizontal="right"/>
      <protection hidden="1"/>
    </xf>
    <xf numFmtId="4" fontId="101" fillId="17" borderId="49" applyNumberFormat="0" applyProtection="0">
      <alignment horizontal="right" vertical="center"/>
    </xf>
    <xf numFmtId="4" fontId="101" fillId="51" borderId="49" applyNumberFormat="0" applyProtection="0">
      <alignment horizontal="left" vertical="center" indent="1"/>
    </xf>
    <xf numFmtId="4" fontId="101" fillId="10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4" fontId="101" fillId="0" borderId="47" applyNumberFormat="0" applyProtection="0">
      <alignment horizontal="right" vertical="center"/>
    </xf>
    <xf numFmtId="0" fontId="101" fillId="54" borderId="47" applyNumberFormat="0" applyProtection="0">
      <alignment horizontal="left" vertical="center" indent="1"/>
    </xf>
    <xf numFmtId="4" fontId="109" fillId="15" borderId="49" applyNumberFormat="0" applyProtection="0">
      <alignment horizontal="left" vertical="center" indent="1"/>
    </xf>
    <xf numFmtId="4" fontId="106" fillId="56" borderId="41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176" fontId="83" fillId="0" borderId="42">
      <alignment horizontal="right"/>
      <protection hidden="1"/>
    </xf>
    <xf numFmtId="4" fontId="111" fillId="53" borderId="48" applyNumberFormat="0" applyProtection="0">
      <alignment horizontal="left" vertical="center" indent="1"/>
    </xf>
    <xf numFmtId="0" fontId="101" fillId="15" borderId="48" applyNumberFormat="0" applyProtection="0">
      <alignment horizontal="left" vertical="top" indent="1"/>
    </xf>
    <xf numFmtId="0" fontId="110" fillId="15" borderId="50" applyBorder="0"/>
    <xf numFmtId="4" fontId="107" fillId="42" borderId="42" applyNumberFormat="0" applyProtection="0">
      <alignment vertical="center"/>
    </xf>
    <xf numFmtId="10" fontId="101" fillId="42" borderId="42" applyNumberFormat="0" applyBorder="0" applyAlignment="0" applyProtection="0"/>
    <xf numFmtId="0" fontId="110" fillId="15" borderId="50" applyBorder="0"/>
    <xf numFmtId="176" fontId="82" fillId="20" borderId="42">
      <alignment horizontal="right"/>
      <protection locked="0"/>
    </xf>
    <xf numFmtId="4" fontId="101" fillId="51" borderId="49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0" fontId="92" fillId="0" borderId="46" applyNumberFormat="0" applyFill="0" applyAlignment="0" applyProtection="0"/>
    <xf numFmtId="0" fontId="15" fillId="0" borderId="1" applyNumberFormat="0" applyFill="0" applyAlignment="0" applyProtection="0"/>
    <xf numFmtId="4" fontId="101" fillId="51" borderId="47" applyNumberFormat="0" applyProtection="0">
      <alignment horizontal="right" vertical="center"/>
    </xf>
    <xf numFmtId="0" fontId="15" fillId="0" borderId="1" applyNumberFormat="0" applyFill="0" applyAlignment="0" applyProtection="0"/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178" fontId="82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177" fontId="82" fillId="0" borderId="42">
      <alignment horizontal="right"/>
      <protection hidden="1"/>
    </xf>
    <xf numFmtId="4" fontId="101" fillId="51" borderId="49" applyNumberFormat="0" applyProtection="0">
      <alignment horizontal="left" vertical="center" indent="1"/>
    </xf>
    <xf numFmtId="176" fontId="82" fillId="20" borderId="42">
      <alignment horizontal="right"/>
      <protection locked="0"/>
    </xf>
    <xf numFmtId="4" fontId="101" fillId="0" borderId="47" applyNumberFormat="0" applyProtection="0">
      <alignment horizontal="right" vertical="center"/>
    </xf>
    <xf numFmtId="0" fontId="101" fillId="2" borderId="47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4" fontId="111" fillId="53" borderId="48" applyNumberFormat="0" applyProtection="0">
      <alignment horizontal="left" vertical="center" indent="1"/>
    </xf>
    <xf numFmtId="4" fontId="106" fillId="56" borderId="41" applyNumberFormat="0" applyProtection="0">
      <alignment horizontal="right" vertical="center"/>
    </xf>
    <xf numFmtId="4" fontId="112" fillId="56" borderId="41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178" fontId="83" fillId="0" borderId="42">
      <alignment horizontal="right"/>
      <protection hidden="1"/>
    </xf>
    <xf numFmtId="4" fontId="101" fillId="51" borderId="47" applyNumberFormat="0" applyProtection="0">
      <alignment horizontal="right" vertical="center"/>
    </xf>
    <xf numFmtId="178" fontId="83" fillId="0" borderId="42">
      <alignment horizontal="right"/>
      <protection hidden="1"/>
    </xf>
    <xf numFmtId="178" fontId="82" fillId="21" borderId="42" applyBorder="0">
      <alignment horizontal="right"/>
      <protection locked="0"/>
    </xf>
    <xf numFmtId="0" fontId="89" fillId="36" borderId="44" applyNumberFormat="0" applyFont="0" applyFill="0" applyBorder="0" applyAlignment="0">
      <alignment vertical="center"/>
    </xf>
    <xf numFmtId="0" fontId="92" fillId="0" borderId="46" applyNumberFormat="0" applyFill="0" applyAlignment="0" applyProtection="0"/>
    <xf numFmtId="10" fontId="101" fillId="42" borderId="42" applyNumberFormat="0" applyBorder="0" applyAlignment="0" applyProtection="0"/>
    <xf numFmtId="0" fontId="11" fillId="4" borderId="39" applyNumberFormat="0" applyFont="0" applyAlignment="0" applyProtection="0"/>
    <xf numFmtId="4" fontId="107" fillId="37" borderId="47" applyNumberFormat="0" applyProtection="0">
      <alignment vertical="center"/>
    </xf>
    <xf numFmtId="0" fontId="108" fillId="7" borderId="48" applyNumberFormat="0" applyProtection="0">
      <alignment horizontal="left" vertical="top" indent="1"/>
    </xf>
    <xf numFmtId="4" fontId="101" fillId="44" borderId="47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7" borderId="47" applyNumberFormat="0" applyProtection="0">
      <alignment horizontal="right" vertical="center"/>
    </xf>
    <xf numFmtId="4" fontId="101" fillId="51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4" fontId="101" fillId="47" borderId="47" applyNumberFormat="0" applyProtection="0">
      <alignment horizontal="right" vertical="center"/>
    </xf>
    <xf numFmtId="0" fontId="15" fillId="0" borderId="1" applyNumberFormat="0" applyFill="0" applyAlignment="0" applyProtection="0"/>
    <xf numFmtId="0" fontId="111" fillId="4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4" fontId="101" fillId="50" borderId="49" applyNumberFormat="0" applyProtection="0">
      <alignment horizontal="left" vertical="center" indent="1"/>
    </xf>
    <xf numFmtId="4" fontId="101" fillId="50" borderId="49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176" fontId="83" fillId="0" borderId="42">
      <alignment horizontal="right"/>
      <protection hidden="1"/>
    </xf>
    <xf numFmtId="4" fontId="101" fillId="50" borderId="49" applyNumberFormat="0" applyProtection="0">
      <alignment horizontal="left" vertical="center" indent="1"/>
    </xf>
    <xf numFmtId="0" fontId="101" fillId="54" borderId="47" applyNumberFormat="0" applyProtection="0">
      <alignment horizontal="left" vertical="center" indent="1"/>
    </xf>
    <xf numFmtId="178" fontId="82" fillId="0" borderId="42">
      <alignment horizontal="right"/>
      <protection hidden="1"/>
    </xf>
    <xf numFmtId="0" fontId="101" fillId="52" borderId="47" applyNumberFormat="0" applyProtection="0">
      <alignment horizontal="left" vertical="center" indent="1"/>
    </xf>
    <xf numFmtId="0" fontId="29" fillId="13" borderId="40" applyNumberFormat="0" applyAlignment="0" applyProtection="0"/>
    <xf numFmtId="0" fontId="11" fillId="55" borderId="41" applyNumberFormat="0" applyProtection="0">
      <alignment horizontal="left" vertical="center" indent="1"/>
    </xf>
    <xf numFmtId="0" fontId="89" fillId="36" borderId="44" applyNumberFormat="0" applyFont="0" applyFill="0" applyBorder="0" applyAlignment="0">
      <alignment vertical="center"/>
    </xf>
    <xf numFmtId="4" fontId="101" fillId="10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11" fillId="4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0" fontId="15" fillId="0" borderId="1" applyNumberFormat="0" applyFill="0" applyAlignment="0" applyProtection="0"/>
    <xf numFmtId="0" fontId="101" fillId="2" borderId="48" applyNumberFormat="0" applyProtection="0">
      <alignment horizontal="left" vertical="top" indent="1"/>
    </xf>
    <xf numFmtId="10" fontId="101" fillId="42" borderId="42" applyNumberFormat="0" applyBorder="0" applyAlignment="0" applyProtection="0"/>
    <xf numFmtId="0" fontId="11" fillId="4" borderId="39" applyNumberFormat="0" applyFont="0" applyAlignment="0" applyProtection="0"/>
    <xf numFmtId="4" fontId="101" fillId="17" borderId="49" applyNumberFormat="0" applyProtection="0">
      <alignment horizontal="right" vertical="center"/>
    </xf>
    <xf numFmtId="0" fontId="101" fillId="52" borderId="47" applyNumberFormat="0" applyProtection="0">
      <alignment horizontal="left" vertical="center" indent="1"/>
    </xf>
    <xf numFmtId="4" fontId="101" fillId="49" borderId="47" applyNumberFormat="0" applyProtection="0">
      <alignment horizontal="right" vertical="center"/>
    </xf>
    <xf numFmtId="4" fontId="111" fillId="4" borderId="48" applyNumberFormat="0" applyProtection="0">
      <alignment vertical="center"/>
    </xf>
    <xf numFmtId="0" fontId="101" fillId="51" borderId="48" applyNumberFormat="0" applyProtection="0">
      <alignment horizontal="left" vertical="top" indent="1"/>
    </xf>
    <xf numFmtId="4" fontId="107" fillId="42" borderId="42" applyNumberFormat="0" applyProtection="0">
      <alignment vertical="center"/>
    </xf>
    <xf numFmtId="0" fontId="101" fillId="52" borderId="47" applyNumberFormat="0" applyProtection="0">
      <alignment horizontal="left" vertical="center" indent="1"/>
    </xf>
    <xf numFmtId="0" fontId="101" fillId="53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5" fillId="0" borderId="1" applyNumberFormat="0" applyFill="0" applyAlignment="0" applyProtection="0"/>
    <xf numFmtId="10" fontId="101" fillId="42" borderId="42" applyNumberFormat="0" applyBorder="0" applyAlignment="0" applyProtection="0"/>
    <xf numFmtId="0" fontId="11" fillId="55" borderId="41" applyNumberFormat="0" applyProtection="0">
      <alignment horizontal="left" vertical="center" indent="1"/>
    </xf>
    <xf numFmtId="4" fontId="107" fillId="42" borderId="42" applyNumberFormat="0" applyProtection="0">
      <alignment vertical="center"/>
    </xf>
    <xf numFmtId="4" fontId="109" fillId="15" borderId="49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178" fontId="82" fillId="21" borderId="42" applyBorder="0">
      <alignment horizontal="right"/>
      <protection locked="0"/>
    </xf>
    <xf numFmtId="0" fontId="15" fillId="0" borderId="1" applyNumberFormat="0" applyFill="0" applyAlignment="0" applyProtection="0"/>
    <xf numFmtId="177" fontId="82" fillId="0" borderId="42">
      <alignment horizontal="right"/>
      <protection hidden="1"/>
    </xf>
    <xf numFmtId="0" fontId="101" fillId="2" borderId="48" applyNumberFormat="0" applyProtection="0">
      <alignment horizontal="left" vertical="top" indent="1"/>
    </xf>
    <xf numFmtId="4" fontId="101" fillId="51" borderId="47" applyNumberFormat="0" applyProtection="0">
      <alignment horizontal="right" vertical="center"/>
    </xf>
    <xf numFmtId="0" fontId="101" fillId="52" borderId="48" applyNumberFormat="0" applyProtection="0">
      <alignment horizontal="left" vertical="top" indent="1"/>
    </xf>
    <xf numFmtId="0" fontId="101" fillId="2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1" fontId="83" fillId="0" borderId="43">
      <alignment horizontal="left"/>
      <protection hidden="1"/>
    </xf>
    <xf numFmtId="10" fontId="101" fillId="42" borderId="42" applyNumberFormat="0" applyBorder="0" applyAlignment="0" applyProtection="0"/>
    <xf numFmtId="0" fontId="111" fillId="4" borderId="48" applyNumberFormat="0" applyProtection="0">
      <alignment horizontal="left" vertical="top" indent="1"/>
    </xf>
    <xf numFmtId="4" fontId="109" fillId="15" borderId="49" applyNumberFormat="0" applyProtection="0">
      <alignment horizontal="left" vertical="center" indent="1"/>
    </xf>
    <xf numFmtId="176" fontId="82" fillId="20" borderId="42">
      <alignment horizontal="right"/>
      <protection locked="0"/>
    </xf>
    <xf numFmtId="0" fontId="101" fillId="2" borderId="47" applyNumberFormat="0" applyProtection="0">
      <alignment horizontal="left" vertical="center" indent="1"/>
    </xf>
    <xf numFmtId="0" fontId="101" fillId="51" borderId="48" applyNumberFormat="0" applyProtection="0">
      <alignment horizontal="left" vertical="top" indent="1"/>
    </xf>
    <xf numFmtId="4" fontId="111" fillId="4" borderId="48" applyNumberFormat="0" applyProtection="0">
      <alignment vertical="center"/>
    </xf>
    <xf numFmtId="0" fontId="101" fillId="2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176" fontId="83" fillId="0" borderId="42">
      <alignment horizontal="right"/>
      <protection hidden="1"/>
    </xf>
    <xf numFmtId="0" fontId="92" fillId="0" borderId="46" applyNumberFormat="0" applyFill="0" applyAlignment="0" applyProtection="0"/>
    <xf numFmtId="0" fontId="101" fillId="15" borderId="48" applyNumberFormat="0" applyProtection="0">
      <alignment horizontal="left" vertical="top" indent="1"/>
    </xf>
    <xf numFmtId="0" fontId="101" fillId="54" borderId="47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0" fontId="101" fillId="2" borderId="48" applyNumberFormat="0" applyProtection="0">
      <alignment horizontal="left" vertical="top" indent="1"/>
    </xf>
    <xf numFmtId="178" fontId="83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0" fontId="102" fillId="0" borderId="43">
      <alignment horizontal="left" vertical="center"/>
    </xf>
    <xf numFmtId="9" fontId="11" fillId="0" borderId="0" applyFont="0" applyFill="0" applyBorder="0" applyAlignment="0" applyProtection="0"/>
    <xf numFmtId="178" fontId="82" fillId="21" borderId="42" applyBorder="0">
      <alignment horizontal="right"/>
      <protection locked="0"/>
    </xf>
    <xf numFmtId="176" fontId="82" fillId="20" borderId="42">
      <alignment horizontal="right"/>
      <protection locked="0"/>
    </xf>
    <xf numFmtId="10" fontId="101" fillId="42" borderId="42" applyNumberFormat="0" applyBorder="0" applyAlignment="0" applyProtection="0"/>
    <xf numFmtId="0" fontId="108" fillId="7" borderId="48" applyNumberFormat="0" applyProtection="0">
      <alignment horizontal="left" vertical="top" indent="1"/>
    </xf>
    <xf numFmtId="4" fontId="101" fillId="10" borderId="47" applyNumberFormat="0" applyProtection="0">
      <alignment horizontal="right" vertical="center"/>
    </xf>
    <xf numFmtId="0" fontId="12" fillId="4" borderId="39" applyNumberFormat="0" applyFont="0" applyAlignment="0" applyProtection="0"/>
    <xf numFmtId="4" fontId="107" fillId="42" borderId="42" applyNumberFormat="0" applyProtection="0">
      <alignment vertical="center"/>
    </xf>
    <xf numFmtId="4" fontId="106" fillId="56" borderId="41" applyNumberFormat="0" applyProtection="0">
      <alignment horizontal="right" vertical="center"/>
    </xf>
    <xf numFmtId="4" fontId="101" fillId="50" borderId="49" applyNumberFormat="0" applyProtection="0">
      <alignment horizontal="left" vertical="center" indent="1"/>
    </xf>
    <xf numFmtId="0" fontId="101" fillId="52" borderId="47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0" fontId="110" fillId="15" borderId="50" applyBorder="0"/>
    <xf numFmtId="4" fontId="111" fillId="53" borderId="48" applyNumberFormat="0" applyProtection="0">
      <alignment horizontal="left" vertical="center" indent="1"/>
    </xf>
    <xf numFmtId="4" fontId="101" fillId="48" borderId="47" applyNumberFormat="0" applyProtection="0">
      <alignment horizontal="right" vertical="center"/>
    </xf>
    <xf numFmtId="176" fontId="82" fillId="20" borderId="42">
      <alignment horizontal="right"/>
      <protection locked="0"/>
    </xf>
    <xf numFmtId="4" fontId="101" fillId="9" borderId="47" applyNumberFormat="0" applyProtection="0">
      <alignment horizontal="right" vertical="center"/>
    </xf>
    <xf numFmtId="4" fontId="107" fillId="42" borderId="42" applyNumberFormat="0" applyProtection="0">
      <alignment vertical="center"/>
    </xf>
    <xf numFmtId="4" fontId="109" fillId="15" borderId="49" applyNumberFormat="0" applyProtection="0">
      <alignment horizontal="left" vertical="center" indent="1"/>
    </xf>
    <xf numFmtId="4" fontId="111" fillId="4" borderId="48" applyNumberFormat="0" applyProtection="0">
      <alignment vertical="center"/>
    </xf>
    <xf numFmtId="0" fontId="110" fillId="15" borderId="50" applyBorder="0"/>
    <xf numFmtId="0" fontId="11" fillId="55" borderId="41" applyNumberFormat="0" applyProtection="0">
      <alignment horizontal="left" vertical="center" indent="1"/>
    </xf>
    <xf numFmtId="10" fontId="101" fillId="42" borderId="42" applyNumberFormat="0" applyBorder="0" applyAlignment="0" applyProtection="0"/>
    <xf numFmtId="4" fontId="106" fillId="37" borderId="41" applyNumberFormat="0" applyProtection="0">
      <alignment vertical="center"/>
    </xf>
    <xf numFmtId="178" fontId="83" fillId="0" borderId="42">
      <alignment horizontal="right"/>
      <protection hidden="1"/>
    </xf>
    <xf numFmtId="4" fontId="101" fillId="52" borderId="49" applyNumberFormat="0" applyProtection="0">
      <alignment horizontal="left" vertical="center" indent="1"/>
    </xf>
    <xf numFmtId="4" fontId="111" fillId="4" borderId="48" applyNumberFormat="0" applyProtection="0">
      <alignment vertical="center"/>
    </xf>
    <xf numFmtId="4" fontId="101" fillId="51" borderId="47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0" fontId="15" fillId="0" borderId="1" applyNumberFormat="0" applyFill="0" applyAlignment="0" applyProtection="0"/>
    <xf numFmtId="0" fontId="101" fillId="2" borderId="48" applyNumberFormat="0" applyProtection="0">
      <alignment horizontal="left" vertical="top" indent="1"/>
    </xf>
    <xf numFmtId="4" fontId="111" fillId="4" borderId="48" applyNumberFormat="0" applyProtection="0">
      <alignment vertical="center"/>
    </xf>
    <xf numFmtId="0" fontId="101" fillId="2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0" fontId="3" fillId="0" borderId="0"/>
    <xf numFmtId="0" fontId="3" fillId="0" borderId="0"/>
    <xf numFmtId="178" fontId="82" fillId="21" borderId="42" applyBorder="0">
      <alignment horizontal="right"/>
      <protection locked="0"/>
    </xf>
    <xf numFmtId="0" fontId="101" fillId="52" borderId="48" applyNumberFormat="0" applyProtection="0">
      <alignment horizontal="left" vertical="top" indent="1"/>
    </xf>
    <xf numFmtId="4" fontId="106" fillId="56" borderId="41" applyNumberFormat="0" applyProtection="0">
      <alignment horizontal="right" vertical="center"/>
    </xf>
    <xf numFmtId="4" fontId="101" fillId="49" borderId="47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0" fontId="101" fillId="53" borderId="47" applyNumberFormat="0" applyProtection="0">
      <alignment horizontal="left" vertical="center" indent="1"/>
    </xf>
    <xf numFmtId="0" fontId="11" fillId="0" borderId="0"/>
    <xf numFmtId="4" fontId="101" fillId="49" borderId="47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01" fillId="52" borderId="48" applyNumberFormat="0" applyProtection="0">
      <alignment horizontal="left" vertical="top" indent="1"/>
    </xf>
    <xf numFmtId="176" fontId="82" fillId="20" borderId="42">
      <alignment horizontal="right"/>
      <protection locked="0"/>
    </xf>
    <xf numFmtId="1" fontId="83" fillId="0" borderId="43">
      <alignment horizontal="left"/>
      <protection hidden="1"/>
    </xf>
    <xf numFmtId="0" fontId="92" fillId="0" borderId="46" applyNumberFormat="0" applyFill="0" applyAlignment="0" applyProtection="0"/>
    <xf numFmtId="0" fontId="102" fillId="0" borderId="43">
      <alignment horizontal="left" vertical="center"/>
    </xf>
    <xf numFmtId="4" fontId="107" fillId="37" borderId="47" applyNumberFormat="0" applyProtection="0">
      <alignment vertical="center"/>
    </xf>
    <xf numFmtId="4" fontId="101" fillId="8" borderId="47" applyNumberFormat="0" applyProtection="0">
      <alignment horizontal="right" vertical="center"/>
    </xf>
    <xf numFmtId="4" fontId="101" fillId="17" borderId="49" applyNumberFormat="0" applyProtection="0">
      <alignment horizontal="right" vertical="center"/>
    </xf>
    <xf numFmtId="4" fontId="101" fillId="46" borderId="47" applyNumberFormat="0" applyProtection="0">
      <alignment horizontal="right" vertical="center"/>
    </xf>
    <xf numFmtId="4" fontId="101" fillId="48" borderId="47" applyNumberFormat="0" applyProtection="0">
      <alignment horizontal="right" vertical="center"/>
    </xf>
    <xf numFmtId="0" fontId="101" fillId="2" borderId="47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49" borderId="47" applyNumberFormat="0" applyProtection="0">
      <alignment horizontal="right" vertical="center"/>
    </xf>
    <xf numFmtId="4" fontId="101" fillId="51" borderId="47" applyNumberFormat="0" applyProtection="0">
      <alignment horizontal="right" vertical="center"/>
    </xf>
    <xf numFmtId="178" fontId="83" fillId="0" borderId="42">
      <alignment horizontal="right"/>
      <protection hidden="1"/>
    </xf>
    <xf numFmtId="4" fontId="101" fillId="47" borderId="47" applyNumberFormat="0" applyProtection="0">
      <alignment horizontal="right" vertical="center"/>
    </xf>
    <xf numFmtId="0" fontId="111" fillId="4" borderId="48" applyNumberFormat="0" applyProtection="0">
      <alignment horizontal="left" vertical="top" indent="1"/>
    </xf>
    <xf numFmtId="1" fontId="83" fillId="0" borderId="43">
      <alignment horizontal="left"/>
      <protection hidden="1"/>
    </xf>
    <xf numFmtId="0" fontId="102" fillId="0" borderId="23" applyNumberFormat="0" applyAlignment="0" applyProtection="0">
      <alignment horizontal="left" vertical="center"/>
    </xf>
    <xf numFmtId="0" fontId="101" fillId="52" borderId="48" applyNumberFormat="0" applyProtection="0">
      <alignment horizontal="left" vertical="top" indent="1"/>
    </xf>
    <xf numFmtId="0" fontId="101" fillId="51" borderId="48" applyNumberFormat="0" applyProtection="0">
      <alignment horizontal="left" vertical="top" indent="1"/>
    </xf>
    <xf numFmtId="4" fontId="101" fillId="9" borderId="47" applyNumberFormat="0" applyProtection="0">
      <alignment horizontal="right" vertical="center"/>
    </xf>
    <xf numFmtId="0" fontId="12" fillId="4" borderId="39" applyNumberFormat="0" applyFont="0" applyAlignment="0" applyProtection="0"/>
    <xf numFmtId="4" fontId="101" fillId="44" borderId="47" applyNumberFormat="0" applyProtection="0">
      <alignment horizontal="right" vertical="center"/>
    </xf>
    <xf numFmtId="4" fontId="111" fillId="53" borderId="48" applyNumberFormat="0" applyProtection="0">
      <alignment horizontal="left" vertical="center" indent="1"/>
    </xf>
    <xf numFmtId="4" fontId="101" fillId="0" borderId="47" applyNumberFormat="0" applyProtection="0">
      <alignment horizontal="right" vertical="center"/>
    </xf>
    <xf numFmtId="4" fontId="109" fillId="15" borderId="49" applyNumberFormat="0" applyProtection="0">
      <alignment horizontal="left" vertical="center" indent="1"/>
    </xf>
    <xf numFmtId="0" fontId="12" fillId="4" borderId="39" applyNumberFormat="0" applyFont="0" applyAlignment="0" applyProtection="0"/>
    <xf numFmtId="0" fontId="101" fillId="53" borderId="47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111" fillId="53" borderId="48" applyNumberFormat="0" applyProtection="0">
      <alignment horizontal="left" vertical="center" indent="1"/>
    </xf>
    <xf numFmtId="0" fontId="101" fillId="52" borderId="48" applyNumberFormat="0" applyProtection="0">
      <alignment horizontal="left" vertical="top" indent="1"/>
    </xf>
    <xf numFmtId="177" fontId="82" fillId="0" borderId="42">
      <alignment horizontal="right"/>
      <protection hidden="1"/>
    </xf>
    <xf numFmtId="4" fontId="101" fillId="9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4" fontId="112" fillId="56" borderId="41" applyNumberFormat="0" applyProtection="0">
      <alignment horizontal="right" vertical="center"/>
    </xf>
    <xf numFmtId="178" fontId="83" fillId="0" borderId="42">
      <alignment horizontal="right"/>
      <protection hidden="1"/>
    </xf>
    <xf numFmtId="4" fontId="101" fillId="8" borderId="47" applyNumberFormat="0" applyProtection="0">
      <alignment horizontal="right" vertical="center"/>
    </xf>
    <xf numFmtId="0" fontId="12" fillId="4" borderId="39" applyNumberFormat="0" applyFont="0" applyAlignment="0" applyProtection="0"/>
    <xf numFmtId="4" fontId="109" fillId="15" borderId="49" applyNumberFormat="0" applyProtection="0">
      <alignment horizontal="left" vertical="center" indent="1"/>
    </xf>
    <xf numFmtId="4" fontId="101" fillId="51" borderId="47" applyNumberFormat="0" applyProtection="0">
      <alignment horizontal="right" vertical="center"/>
    </xf>
    <xf numFmtId="0" fontId="101" fillId="51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4" fontId="101" fillId="52" borderId="49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0" fontId="15" fillId="0" borderId="38" applyNumberFormat="0" applyFill="0" applyAlignment="0" applyProtection="0"/>
    <xf numFmtId="4" fontId="101" fillId="51" borderId="47" applyNumberFormat="0" applyProtection="0">
      <alignment horizontal="right" vertical="center"/>
    </xf>
    <xf numFmtId="0" fontId="101" fillId="2" borderId="48" applyNumberFormat="0" applyProtection="0">
      <alignment horizontal="left" vertical="top" indent="1"/>
    </xf>
    <xf numFmtId="4" fontId="101" fillId="0" borderId="47" applyNumberFormat="0" applyProtection="0">
      <alignment horizontal="right" vertical="center"/>
    </xf>
    <xf numFmtId="0" fontId="101" fillId="51" borderId="48" applyNumberFormat="0" applyProtection="0">
      <alignment horizontal="left" vertical="top" indent="1"/>
    </xf>
    <xf numFmtId="0" fontId="11" fillId="55" borderId="41" applyNumberFormat="0" applyProtection="0">
      <alignment horizontal="left" vertical="center" indent="1"/>
    </xf>
    <xf numFmtId="4" fontId="107" fillId="37" borderId="47" applyNumberFormat="0" applyProtection="0">
      <alignment vertical="center"/>
    </xf>
    <xf numFmtId="4" fontId="101" fillId="49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176" fontId="83" fillId="0" borderId="42">
      <alignment horizontal="right"/>
      <protection hidden="1"/>
    </xf>
    <xf numFmtId="177" fontId="82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176" fontId="82" fillId="0" borderId="42">
      <alignment horizontal="right"/>
      <protection hidden="1"/>
    </xf>
    <xf numFmtId="0" fontId="101" fillId="54" borderId="47" applyNumberFormat="0" applyProtection="0">
      <alignment horizontal="left" vertical="center" indent="1"/>
    </xf>
    <xf numFmtId="176" fontId="82" fillId="0" borderId="42">
      <alignment horizontal="right"/>
      <protection hidden="1"/>
    </xf>
    <xf numFmtId="0" fontId="11" fillId="55" borderId="41" applyNumberFormat="0" applyProtection="0">
      <alignment horizontal="left" vertical="center" indent="1"/>
    </xf>
    <xf numFmtId="0" fontId="101" fillId="2" borderId="47" applyNumberFormat="0" applyProtection="0">
      <alignment horizontal="left" vertical="center" indent="1"/>
    </xf>
    <xf numFmtId="176" fontId="82" fillId="0" borderId="42">
      <alignment horizontal="right"/>
      <protection hidden="1"/>
    </xf>
    <xf numFmtId="4" fontId="106" fillId="37" borderId="41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178" fontId="83" fillId="0" borderId="42">
      <alignment horizontal="right"/>
      <protection hidden="1"/>
    </xf>
    <xf numFmtId="4" fontId="101" fillId="49" borderId="47" applyNumberFormat="0" applyProtection="0">
      <alignment horizontal="right" vertical="center"/>
    </xf>
    <xf numFmtId="4" fontId="106" fillId="56" borderId="41" applyNumberFormat="0" applyProtection="0">
      <alignment horizontal="right" vertical="center"/>
    </xf>
    <xf numFmtId="0" fontId="101" fillId="2" borderId="48" applyNumberFormat="0" applyProtection="0">
      <alignment horizontal="left" vertical="top" indent="1"/>
    </xf>
    <xf numFmtId="177" fontId="82" fillId="0" borderId="42">
      <alignment horizontal="right"/>
      <protection hidden="1"/>
    </xf>
    <xf numFmtId="4" fontId="101" fillId="52" borderId="49" applyNumberFormat="0" applyProtection="0">
      <alignment horizontal="left" vertical="center" indent="1"/>
    </xf>
    <xf numFmtId="1" fontId="83" fillId="0" borderId="43">
      <alignment horizontal="left"/>
      <protection hidden="1"/>
    </xf>
    <xf numFmtId="4" fontId="101" fillId="49" borderId="47" applyNumberFormat="0" applyProtection="0">
      <alignment horizontal="right" vertical="center"/>
    </xf>
    <xf numFmtId="176" fontId="82" fillId="20" borderId="42">
      <alignment horizontal="right"/>
      <protection locked="0"/>
    </xf>
    <xf numFmtId="4" fontId="101" fillId="47" borderId="47" applyNumberFormat="0" applyProtection="0">
      <alignment horizontal="right" vertical="center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1" fillId="55" borderId="41" applyNumberFormat="0" applyProtection="0">
      <alignment horizontal="left" vertical="center" indent="1"/>
    </xf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0" fontId="101" fillId="57" borderId="42"/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4" fontId="114" fillId="13" borderId="47" applyNumberFormat="0" applyProtection="0">
      <alignment horizontal="right" vertical="center"/>
    </xf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28" fillId="5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119" fillId="53" borderId="40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30" fillId="53" borderId="41" applyNumberFormat="0" applyAlignment="0" applyProtection="0"/>
    <xf numFmtId="0" fontId="11" fillId="62" borderId="41" applyNumberFormat="0" applyProtection="0">
      <alignment horizontal="left" vertical="center" indent="1"/>
    </xf>
    <xf numFmtId="0" fontId="11" fillId="63" borderId="41" applyNumberFormat="0" applyProtection="0">
      <alignment horizontal="left" vertical="center" indent="1"/>
    </xf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0" fontId="15" fillId="0" borderId="38" applyNumberFormat="0" applyFill="0" applyAlignment="0" applyProtection="0"/>
    <xf numFmtId="176" fontId="82" fillId="0" borderId="86">
      <alignment horizontal="righ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0" fontId="15" fillId="0" borderId="56" applyNumberFormat="0" applyFill="0" applyAlignment="0" applyProtection="0"/>
    <xf numFmtId="0" fontId="15" fillId="0" borderId="56" applyNumberFormat="0" applyFill="0" applyAlignment="0" applyProtection="0"/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0" fontId="2" fillId="0" borderId="0"/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0" fontId="12" fillId="4" borderId="57" applyNumberFormat="0" applyFont="0" applyAlignment="0" applyProtection="0"/>
    <xf numFmtId="176" fontId="82" fillId="0" borderId="112">
      <alignment horizontal="right"/>
      <protection hidden="1"/>
    </xf>
    <xf numFmtId="0" fontId="15" fillId="0" borderId="82" applyNumberFormat="0" applyFill="0" applyAlignment="0" applyProtection="0"/>
    <xf numFmtId="176" fontId="82" fillId="20" borderId="112">
      <alignment horizontal="right"/>
      <protection locked="0"/>
    </xf>
    <xf numFmtId="0" fontId="28" fillId="7" borderId="58" applyNumberFormat="0" applyAlignment="0" applyProtection="0"/>
    <xf numFmtId="0" fontId="29" fillId="13" borderId="58" applyNumberFormat="0" applyAlignment="0" applyProtection="0"/>
    <xf numFmtId="0" fontId="30" fillId="13" borderId="59" applyNumberFormat="0" applyAlignment="0" applyProtection="0"/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0" borderId="112">
      <alignment horizontal="right"/>
      <protection hidden="1"/>
    </xf>
    <xf numFmtId="177" fontId="82" fillId="0" borderId="112">
      <alignment horizontal="right"/>
      <protection hidden="1"/>
    </xf>
    <xf numFmtId="0" fontId="15" fillId="0" borderId="56" applyNumberFormat="0" applyFill="0" applyAlignment="0" applyProtection="0"/>
    <xf numFmtId="0" fontId="15" fillId="0" borderId="56" applyNumberFormat="0" applyFill="0" applyAlignment="0" applyProtection="0"/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8" fontId="82" fillId="21" borderId="112" applyBorder="0">
      <alignment horizontal="right"/>
      <protection locked="0"/>
    </xf>
    <xf numFmtId="176" fontId="83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0" fontId="2" fillId="0" borderId="0"/>
    <xf numFmtId="0" fontId="30" fillId="13" borderId="85" applyNumberFormat="0" applyAlignment="0" applyProtection="0"/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8" fontId="83" fillId="0" borderId="112">
      <alignment horizontal="right"/>
      <protection hidden="1"/>
    </xf>
    <xf numFmtId="0" fontId="15" fillId="0" borderId="82" applyNumberFormat="0" applyFill="0" applyAlignment="0" applyProtection="0"/>
    <xf numFmtId="1" fontId="83" fillId="0" borderId="113">
      <alignment horizontal="left"/>
      <protection hidden="1"/>
    </xf>
    <xf numFmtId="177" fontId="82" fillId="0" borderId="112">
      <alignment horizontal="right"/>
      <protection hidden="1"/>
    </xf>
    <xf numFmtId="178" fontId="82" fillId="21" borderId="112" applyBorder="0">
      <alignment horizontal="right"/>
      <protection locked="0"/>
    </xf>
    <xf numFmtId="0" fontId="2" fillId="0" borderId="0"/>
    <xf numFmtId="176" fontId="82" fillId="20" borderId="112">
      <alignment horizontal="right"/>
      <protection locked="0"/>
    </xf>
    <xf numFmtId="0" fontId="2" fillId="0" borderId="0"/>
    <xf numFmtId="0" fontId="2" fillId="0" borderId="0"/>
    <xf numFmtId="176" fontId="82" fillId="0" borderId="112">
      <alignment horizontal="right"/>
      <protection hidden="1"/>
    </xf>
    <xf numFmtId="0" fontId="2" fillId="0" borderId="0"/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0" fontId="15" fillId="0" borderId="56" applyNumberFormat="0" applyFill="0" applyAlignment="0" applyProtection="0"/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0" fontId="2" fillId="0" borderId="0"/>
    <xf numFmtId="0" fontId="12" fillId="4" borderId="57" applyNumberFormat="0" applyFont="0" applyAlignment="0" applyProtection="0"/>
    <xf numFmtId="178" fontId="82" fillId="0" borderId="112">
      <alignment horizontal="right"/>
      <protection hidden="1"/>
    </xf>
    <xf numFmtId="0" fontId="15" fillId="0" borderId="82" applyNumberFormat="0" applyFill="0" applyAlignment="0" applyProtection="0"/>
    <xf numFmtId="176" fontId="82" fillId="20" borderId="112">
      <alignment horizontal="right"/>
      <protection locked="0"/>
    </xf>
    <xf numFmtId="0" fontId="28" fillId="7" borderId="58" applyNumberFormat="0" applyAlignment="0" applyProtection="0"/>
    <xf numFmtId="0" fontId="29" fillId="13" borderId="58" applyNumberFormat="0" applyAlignment="0" applyProtection="0"/>
    <xf numFmtId="0" fontId="30" fillId="13" borderId="59" applyNumberFormat="0" applyAlignment="0" applyProtection="0"/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0" borderId="112">
      <alignment horizontal="right"/>
      <protection hidden="1"/>
    </xf>
    <xf numFmtId="0" fontId="29" fillId="13" borderId="84" applyNumberFormat="0" applyAlignment="0" applyProtection="0"/>
    <xf numFmtId="0" fontId="2" fillId="0" borderId="0"/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6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7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78" fontId="82" fillId="0" borderId="60">
      <alignment horizontal="right"/>
      <protection hidden="1"/>
    </xf>
    <xf numFmtId="1" fontId="83" fillId="0" borderId="87">
      <alignment horizontal="lef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" fontId="83" fillId="0" borderId="87">
      <alignment horizontal="lef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6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78" fontId="83" fillId="0" borderId="60">
      <alignment horizontal="righ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" fontId="83" fillId="0" borderId="61">
      <alignment horizontal="left"/>
      <protection hidden="1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6" fontId="82" fillId="20" borderId="6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78" fontId="82" fillId="21" borderId="60" applyBorder="0">
      <alignment horizontal="right"/>
      <protection locked="0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8" fontId="82" fillId="21" borderId="112" applyBorder="0">
      <alignment horizontal="right"/>
      <protection locked="0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0" fontId="89" fillId="36" borderId="62" applyNumberFormat="0" applyFont="0" applyFill="0" applyBorder="0" applyAlignment="0">
      <alignment vertical="center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80" fontId="91" fillId="37" borderId="63" applyNumberFormat="0" applyFont="0" applyFill="0" applyBorder="0" applyAlignment="0">
      <alignment horizontal="center"/>
    </xf>
    <xf numFmtId="180" fontId="91" fillId="37" borderId="63" applyNumberFormat="0" applyFont="0" applyFill="0" applyBorder="0" applyAlignment="0">
      <alignment horizontal="center"/>
    </xf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8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0" fontId="102" fillId="0" borderId="61">
      <alignment horizontal="left" vertical="center"/>
    </xf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0" fontId="101" fillId="42" borderId="60" applyNumberFormat="0" applyBorder="0" applyAlignment="0" applyProtection="0"/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8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7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176" fontId="82" fillId="0" borderId="86">
      <alignment horizontal="right"/>
      <protection hidden="1"/>
    </xf>
    <xf numFmtId="0" fontId="15" fillId="0" borderId="108" applyNumberFormat="0" applyFill="0" applyAlignment="0" applyProtection="0"/>
    <xf numFmtId="0" fontId="12" fillId="4" borderId="83" applyNumberFormat="0" applyFont="0" applyAlignment="0" applyProtection="0"/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0" fontId="2" fillId="0" borderId="0"/>
    <xf numFmtId="178" fontId="83" fillId="0" borderId="112">
      <alignment horizontal="right"/>
      <protection hidden="1"/>
    </xf>
    <xf numFmtId="1" fontId="83" fillId="0" borderId="113">
      <alignment horizontal="left"/>
      <protection hidden="1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6" fontId="82" fillId="20" borderId="112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1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0" fontId="12" fillId="4" borderId="57" applyNumberFormat="0" applyFont="0" applyAlignment="0" applyProtection="0"/>
    <xf numFmtId="177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6" fontId="83" fillId="0" borderId="112">
      <alignment horizontal="right"/>
      <protection hidden="1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6" fillId="37" borderId="59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7" fillId="37" borderId="65" applyNumberFormat="0" applyProtection="0">
      <alignment vertical="center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4" fontId="106" fillId="37" borderId="59" applyNumberFormat="0" applyProtection="0">
      <alignment horizontal="left" vertical="center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0" fontId="108" fillId="7" borderId="66" applyNumberFormat="0" applyProtection="0">
      <alignment horizontal="left" vertical="top" indent="1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8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44" borderId="65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7" borderId="67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10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46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9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7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8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49" borderId="65" applyNumberFormat="0" applyProtection="0">
      <alignment horizontal="right" vertical="center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1" fillId="50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9" fillId="15" borderId="67" applyNumberFormat="0" applyProtection="0">
      <alignment horizontal="left" vertical="center" indent="1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1" borderId="65" applyNumberFormat="0" applyProtection="0">
      <alignment horizontal="right" vertical="center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2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4" fontId="101" fillId="51" borderId="67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53" borderId="65" applyNumberFormat="0" applyProtection="0">
      <alignment horizontal="left" vertical="center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15" borderId="66" applyNumberFormat="0" applyProtection="0">
      <alignment horizontal="left" vertical="top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4" borderId="65" applyNumberFormat="0" applyProtection="0">
      <alignment horizontal="left" vertical="center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51" borderId="66" applyNumberFormat="0" applyProtection="0">
      <alignment horizontal="left" vertical="top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5" applyNumberFormat="0" applyProtection="0">
      <alignment horizontal="left" vertical="center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2" borderId="66" applyNumberFormat="0" applyProtection="0">
      <alignment horizontal="left" vertical="top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5" applyNumberFormat="0" applyProtection="0">
      <alignment horizontal="left" vertical="center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01" fillId="52" borderId="66" applyNumberFormat="0" applyProtection="0">
      <alignment horizontal="left" vertical="top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176" fontId="83" fillId="0" borderId="112">
      <alignment horizontal="right"/>
      <protection hidden="1"/>
    </xf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0" fontId="110" fillId="15" borderId="68" applyBorder="0"/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11" fillId="4" borderId="66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07" fillId="42" borderId="60" applyNumberFormat="0" applyProtection="0">
      <alignment vertical="center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4" fontId="111" fillId="53" borderId="66" applyNumberFormat="0" applyProtection="0">
      <alignment horizontal="left" vertical="center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0" fontId="111" fillId="4" borderId="66" applyNumberFormat="0" applyProtection="0">
      <alignment horizontal="left" vertical="top" indent="1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1" fillId="0" borderId="65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06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4" fontId="112" fillId="56" borderId="59" applyNumberFormat="0" applyProtection="0">
      <alignment horizontal="right" vertical="center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0" fontId="11" fillId="55" borderId="59" applyNumberFormat="0" applyProtection="0">
      <alignment horizontal="left" vertical="center" indent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6" fontId="83" fillId="0" borderId="112">
      <alignment horizontal="right"/>
      <protection hidden="1"/>
    </xf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0" fontId="101" fillId="57" borderId="60"/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4" fontId="114" fillId="13" borderId="65" applyNumberFormat="0" applyProtection="0">
      <alignment horizontal="right" vertical="center"/>
    </xf>
    <xf numFmtId="178" fontId="83" fillId="0" borderId="112">
      <alignment horizontal="righ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76" fontId="82" fillId="20" borderId="112">
      <alignment horizontal="right"/>
      <protection locked="0"/>
    </xf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28" fillId="5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119" fillId="53" borderId="58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30" fillId="53" borderId="59" applyNumberFormat="0" applyAlignment="0" applyProtection="0"/>
    <xf numFmtId="0" fontId="2" fillId="0" borderId="0"/>
    <xf numFmtId="0" fontId="2" fillId="0" borderId="0"/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176" fontId="83" fillId="0" borderId="86">
      <alignment horizontal="right"/>
      <protection hidden="1"/>
    </xf>
    <xf numFmtId="0" fontId="28" fillId="7" borderId="84" applyNumberFormat="0" applyAlignment="0" applyProtection="0"/>
    <xf numFmtId="178" fontId="82" fillId="0" borderId="112">
      <alignment horizontal="right"/>
      <protection hidden="1"/>
    </xf>
    <xf numFmtId="0" fontId="11" fillId="62" borderId="59" applyNumberFormat="0" applyProtection="0">
      <alignment horizontal="left" vertical="center" indent="1"/>
    </xf>
    <xf numFmtId="0" fontId="11" fillId="6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176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6" fontId="83" fillId="0" borderId="112">
      <alignment horizontal="right"/>
      <protection hidden="1"/>
    </xf>
    <xf numFmtId="0" fontId="15" fillId="0" borderId="82" applyNumberFormat="0" applyFill="0" applyAlignment="0" applyProtection="0"/>
    <xf numFmtId="0" fontId="15" fillId="0" borderId="82" applyNumberFormat="0" applyFill="0" applyAlignment="0" applyProtection="0"/>
    <xf numFmtId="177" fontId="82" fillId="0" borderId="112">
      <alignment horizontal="right"/>
      <protection hidden="1"/>
    </xf>
    <xf numFmtId="0" fontId="30" fillId="13" borderId="85" applyNumberFormat="0" applyAlignment="0" applyProtection="0"/>
    <xf numFmtId="0" fontId="29" fillId="13" borderId="84" applyNumberFormat="0" applyAlignment="0" applyProtection="0"/>
    <xf numFmtId="0" fontId="28" fillId="7" borderId="84" applyNumberFormat="0" applyAlignment="0" applyProtection="0"/>
    <xf numFmtId="0" fontId="15" fillId="0" borderId="108" applyNumberFormat="0" applyFill="0" applyAlignment="0" applyProtection="0"/>
    <xf numFmtId="0" fontId="12" fillId="4" borderId="83" applyNumberFormat="0" applyFont="0" applyAlignment="0" applyProtection="0"/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82" fillId="20" borderId="112">
      <alignment horizontal="right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83" fillId="0" borderId="112">
      <alignment horizontal="right"/>
      <protection hidden="1"/>
    </xf>
    <xf numFmtId="4" fontId="107" fillId="37" borderId="78" applyNumberFormat="0" applyProtection="0">
      <alignment vertical="center"/>
    </xf>
    <xf numFmtId="1" fontId="83" fillId="0" borderId="74">
      <alignment horizontal="left"/>
      <protection hidden="1"/>
    </xf>
    <xf numFmtId="0" fontId="12" fillId="4" borderId="70" applyNumberFormat="0" applyFont="0" applyAlignment="0" applyProtection="0"/>
    <xf numFmtId="0" fontId="101" fillId="52" borderId="79" applyNumberFormat="0" applyProtection="0">
      <alignment horizontal="left" vertical="top" indent="1"/>
    </xf>
    <xf numFmtId="4" fontId="112" fillId="56" borderId="72" applyNumberFormat="0" applyProtection="0">
      <alignment horizontal="right" vertical="center"/>
    </xf>
    <xf numFmtId="0" fontId="101" fillId="2" borderId="79" applyNumberFormat="0" applyProtection="0">
      <alignment horizontal="left" vertical="top" indent="1"/>
    </xf>
    <xf numFmtId="0" fontId="15" fillId="0" borderId="56" applyNumberFormat="0" applyFill="0" applyAlignment="0" applyProtection="0"/>
    <xf numFmtId="4" fontId="101" fillId="48" borderId="78" applyNumberFormat="0" applyProtection="0">
      <alignment horizontal="right" vertical="center"/>
    </xf>
    <xf numFmtId="0" fontId="108" fillId="7" borderId="79" applyNumberFormat="0" applyProtection="0">
      <alignment horizontal="left" vertical="top" indent="1"/>
    </xf>
    <xf numFmtId="4" fontId="112" fillId="56" borderId="72" applyNumberFormat="0" applyProtection="0">
      <alignment horizontal="right" vertical="center"/>
    </xf>
    <xf numFmtId="0" fontId="102" fillId="0" borderId="74">
      <alignment horizontal="left" vertical="center"/>
    </xf>
    <xf numFmtId="0" fontId="15" fillId="0" borderId="56" applyNumberFormat="0" applyFill="0" applyAlignment="0" applyProtection="0"/>
    <xf numFmtId="4" fontId="106" fillId="56" borderId="72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176" fontId="83" fillId="0" borderId="73">
      <alignment horizontal="right"/>
      <protection hidden="1"/>
    </xf>
    <xf numFmtId="178" fontId="82" fillId="0" borderId="73">
      <alignment horizontal="right"/>
      <protection hidden="1"/>
    </xf>
    <xf numFmtId="0" fontId="15" fillId="0" borderId="56" applyNumberFormat="0" applyFill="0" applyAlignment="0" applyProtection="0"/>
    <xf numFmtId="4" fontId="107" fillId="42" borderId="73" applyNumberFormat="0" applyProtection="0">
      <alignment vertical="center"/>
    </xf>
    <xf numFmtId="178" fontId="82" fillId="0" borderId="73">
      <alignment horizontal="right"/>
      <protection hidden="1"/>
    </xf>
    <xf numFmtId="0" fontId="102" fillId="0" borderId="74">
      <alignment horizontal="left" vertical="center"/>
    </xf>
    <xf numFmtId="0" fontId="101" fillId="15" borderId="79" applyNumberFormat="0" applyProtection="0">
      <alignment horizontal="left" vertical="top" indent="1"/>
    </xf>
    <xf numFmtId="0" fontId="101" fillId="15" borderId="79" applyNumberFormat="0" applyProtection="0">
      <alignment horizontal="left" vertical="top" indent="1"/>
    </xf>
    <xf numFmtId="4" fontId="106" fillId="37" borderId="72" applyNumberFormat="0" applyProtection="0">
      <alignment horizontal="left" vertical="center" indent="1"/>
    </xf>
    <xf numFmtId="4" fontId="101" fillId="44" borderId="78" applyNumberFormat="0" applyProtection="0">
      <alignment horizontal="right" vertical="center"/>
    </xf>
    <xf numFmtId="178" fontId="83" fillId="0" borderId="73">
      <alignment horizontal="right"/>
      <protection hidden="1"/>
    </xf>
    <xf numFmtId="178" fontId="83" fillId="0" borderId="73">
      <alignment horizontal="right"/>
      <protection hidden="1"/>
    </xf>
    <xf numFmtId="4" fontId="101" fillId="17" borderId="80" applyNumberFormat="0" applyProtection="0">
      <alignment horizontal="right" vertical="center"/>
    </xf>
    <xf numFmtId="0" fontId="2" fillId="0" borderId="0"/>
    <xf numFmtId="0" fontId="101" fillId="54" borderId="78" applyNumberFormat="0" applyProtection="0">
      <alignment horizontal="left" vertical="center" indent="1"/>
    </xf>
    <xf numFmtId="4" fontId="101" fillId="46" borderId="78" applyNumberFormat="0" applyProtection="0">
      <alignment horizontal="right" vertical="center"/>
    </xf>
    <xf numFmtId="176" fontId="82" fillId="20" borderId="73">
      <alignment horizontal="right"/>
      <protection locked="0"/>
    </xf>
    <xf numFmtId="0" fontId="28" fillId="7" borderId="71" applyNumberFormat="0" applyAlignment="0" applyProtection="0"/>
    <xf numFmtId="0" fontId="108" fillId="7" borderId="79" applyNumberFormat="0" applyProtection="0">
      <alignment horizontal="left" vertical="top" indent="1"/>
    </xf>
    <xf numFmtId="4" fontId="101" fillId="48" borderId="78" applyNumberFormat="0" applyProtection="0">
      <alignment horizontal="right" vertical="center"/>
    </xf>
    <xf numFmtId="4" fontId="101" fillId="52" borderId="80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0" fontId="89" fillId="36" borderId="75" applyNumberFormat="0" applyFont="0" applyFill="0" applyBorder="0" applyAlignment="0">
      <alignment vertical="center"/>
    </xf>
    <xf numFmtId="0" fontId="11" fillId="55" borderId="72" applyNumberFormat="0" applyProtection="0">
      <alignment horizontal="left" vertical="center" indent="1"/>
    </xf>
    <xf numFmtId="176" fontId="83" fillId="0" borderId="73">
      <alignment horizontal="right"/>
      <protection hidden="1"/>
    </xf>
    <xf numFmtId="4" fontId="106" fillId="37" borderId="72" applyNumberFormat="0" applyProtection="0">
      <alignment horizontal="left" vertical="center" indent="1"/>
    </xf>
    <xf numFmtId="0" fontId="29" fillId="13" borderId="110" applyNumberFormat="0" applyAlignment="0" applyProtection="0"/>
    <xf numFmtId="4" fontId="107" fillId="42" borderId="73" applyNumberFormat="0" applyProtection="0">
      <alignment vertical="center"/>
    </xf>
    <xf numFmtId="4" fontId="101" fillId="48" borderId="78" applyNumberFormat="0" applyProtection="0">
      <alignment horizontal="right" vertical="center"/>
    </xf>
    <xf numFmtId="0" fontId="101" fillId="2" borderId="79" applyNumberFormat="0" applyProtection="0">
      <alignment horizontal="left" vertical="top" indent="1"/>
    </xf>
    <xf numFmtId="0" fontId="101" fillId="53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177" fontId="82" fillId="0" borderId="73">
      <alignment horizontal="right"/>
      <protection hidden="1"/>
    </xf>
    <xf numFmtId="4" fontId="101" fillId="10" borderId="78" applyNumberFormat="0" applyProtection="0">
      <alignment horizontal="right" vertical="center"/>
    </xf>
    <xf numFmtId="176" fontId="83" fillId="0" borderId="73">
      <alignment horizontal="right"/>
      <protection hidden="1"/>
    </xf>
    <xf numFmtId="4" fontId="101" fillId="46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0" fontId="2" fillId="0" borderId="0"/>
    <xf numFmtId="178" fontId="83" fillId="0" borderId="73">
      <alignment horizontal="right"/>
      <protection hidden="1"/>
    </xf>
    <xf numFmtId="4" fontId="101" fillId="50" borderId="80" applyNumberFormat="0" applyProtection="0">
      <alignment horizontal="left" vertical="center" indent="1"/>
    </xf>
    <xf numFmtId="4" fontId="107" fillId="42" borderId="73" applyNumberFormat="0" applyProtection="0">
      <alignment vertical="center"/>
    </xf>
    <xf numFmtId="4" fontId="101" fillId="47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1" fontId="83" fillId="0" borderId="74">
      <alignment horizontal="left"/>
      <protection hidden="1"/>
    </xf>
    <xf numFmtId="0" fontId="101" fillId="52" borderId="79" applyNumberFormat="0" applyProtection="0">
      <alignment horizontal="left" vertical="top" indent="1"/>
    </xf>
    <xf numFmtId="0" fontId="2" fillId="0" borderId="0"/>
    <xf numFmtId="0" fontId="110" fillId="15" borderId="81" applyBorder="0"/>
    <xf numFmtId="0" fontId="2" fillId="0" borderId="0"/>
    <xf numFmtId="0" fontId="2" fillId="0" borderId="0"/>
    <xf numFmtId="4" fontId="106" fillId="37" borderId="72" applyNumberFormat="0" applyProtection="0">
      <alignment vertical="center"/>
    </xf>
    <xf numFmtId="0" fontId="2" fillId="0" borderId="0"/>
    <xf numFmtId="4" fontId="106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178" fontId="82" fillId="0" borderId="73">
      <alignment horizontal="right"/>
      <protection hidden="1"/>
    </xf>
    <xf numFmtId="4" fontId="101" fillId="47" borderId="78" applyNumberFormat="0" applyProtection="0">
      <alignment horizontal="right" vertical="center"/>
    </xf>
    <xf numFmtId="0" fontId="12" fillId="4" borderId="70" applyNumberFormat="0" applyFont="0" applyAlignment="0" applyProtection="0"/>
    <xf numFmtId="4" fontId="109" fillId="15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10" fillId="15" borderId="81" applyBorder="0"/>
    <xf numFmtId="0" fontId="108" fillId="7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0" fontId="92" fillId="0" borderId="77" applyNumberFormat="0" applyFill="0" applyAlignment="0" applyProtection="0"/>
    <xf numFmtId="4" fontId="106" fillId="56" borderId="72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0" fontId="2" fillId="0" borderId="0"/>
    <xf numFmtId="4" fontId="106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89" fillId="36" borderId="75" applyNumberFormat="0" applyFont="0" applyFill="0" applyBorder="0" applyAlignment="0">
      <alignment vertical="center"/>
    </xf>
    <xf numFmtId="4" fontId="111" fillId="4" borderId="79" applyNumberFormat="0" applyProtection="0">
      <alignment vertical="center"/>
    </xf>
    <xf numFmtId="4" fontId="101" fillId="47" borderId="78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0" fontId="101" fillId="52" borderId="79" applyNumberFormat="0" applyProtection="0">
      <alignment horizontal="left" vertical="top" indent="1"/>
    </xf>
    <xf numFmtId="4" fontId="109" fillId="15" borderId="80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0" fontId="2" fillId="0" borderId="0"/>
    <xf numFmtId="4" fontId="101" fillId="49" borderId="78" applyNumberFormat="0" applyProtection="0">
      <alignment horizontal="right" vertical="center"/>
    </xf>
    <xf numFmtId="4" fontId="111" fillId="4" borderId="79" applyNumberFormat="0" applyProtection="0">
      <alignment vertical="center"/>
    </xf>
    <xf numFmtId="4" fontId="101" fillId="9" borderId="78" applyNumberFormat="0" applyProtection="0">
      <alignment horizontal="right" vertical="center"/>
    </xf>
    <xf numFmtId="176" fontId="82" fillId="0" borderId="73">
      <alignment horizontal="right"/>
      <protection hidden="1"/>
    </xf>
    <xf numFmtId="176" fontId="83" fillId="0" borderId="73">
      <alignment horizontal="right"/>
      <protection hidden="1"/>
    </xf>
    <xf numFmtId="177" fontId="82" fillId="0" borderId="73">
      <alignment horizontal="right"/>
      <protection hidden="1"/>
    </xf>
    <xf numFmtId="4" fontId="107" fillId="42" borderId="73" applyNumberFormat="0" applyProtection="0">
      <alignment vertical="center"/>
    </xf>
    <xf numFmtId="1" fontId="83" fillId="0" borderId="74">
      <alignment horizontal="left"/>
      <protection hidden="1"/>
    </xf>
    <xf numFmtId="180" fontId="91" fillId="37" borderId="76" applyNumberFormat="0" applyFont="0" applyFill="0" applyBorder="0" applyAlignment="0">
      <alignment horizontal="center"/>
    </xf>
    <xf numFmtId="0" fontId="11" fillId="4" borderId="70" applyNumberFormat="0" applyFont="0" applyAlignment="0" applyProtection="0"/>
    <xf numFmtId="4" fontId="106" fillId="37" borderId="72" applyNumberFormat="0" applyProtection="0">
      <alignment vertical="center"/>
    </xf>
    <xf numFmtId="0" fontId="108" fillId="7" borderId="79" applyNumberFormat="0" applyProtection="0">
      <alignment horizontal="left" vertical="top" indent="1"/>
    </xf>
    <xf numFmtId="4" fontId="101" fillId="44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51" borderId="78" applyNumberFormat="0" applyProtection="0">
      <alignment horizontal="right" vertical="center"/>
    </xf>
    <xf numFmtId="0" fontId="110" fillId="15" borderId="81" applyBorder="0"/>
    <xf numFmtId="4" fontId="101" fillId="49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0" fontId="101" fillId="52" borderId="79" applyNumberFormat="0" applyProtection="0">
      <alignment horizontal="left" vertical="top" indent="1"/>
    </xf>
    <xf numFmtId="0" fontId="111" fillId="4" borderId="79" applyNumberFormat="0" applyProtection="0">
      <alignment horizontal="left" vertical="top" indent="1"/>
    </xf>
    <xf numFmtId="4" fontId="111" fillId="53" borderId="79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176" fontId="83" fillId="0" borderId="73">
      <alignment horizontal="right"/>
      <protection hidden="1"/>
    </xf>
    <xf numFmtId="177" fontId="82" fillId="0" borderId="73">
      <alignment horizontal="right"/>
      <protection hidden="1"/>
    </xf>
    <xf numFmtId="4" fontId="101" fillId="44" borderId="78" applyNumberFormat="0" applyProtection="0">
      <alignment horizontal="right" vertical="center"/>
    </xf>
    <xf numFmtId="176" fontId="83" fillId="0" borderId="73">
      <alignment horizontal="right"/>
      <protection hidden="1"/>
    </xf>
    <xf numFmtId="0" fontId="12" fillId="4" borderId="70" applyNumberFormat="0" applyFont="0" applyAlignment="0" applyProtection="0"/>
    <xf numFmtId="0" fontId="110" fillId="15" borderId="81" applyBorder="0"/>
    <xf numFmtId="178" fontId="83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177" fontId="82" fillId="0" borderId="73">
      <alignment horizontal="right"/>
      <protection hidden="1"/>
    </xf>
    <xf numFmtId="4" fontId="111" fillId="4" borderId="79" applyNumberFormat="0" applyProtection="0">
      <alignment vertical="center"/>
    </xf>
    <xf numFmtId="0" fontId="110" fillId="15" borderId="81" applyBorder="0"/>
    <xf numFmtId="0" fontId="101" fillId="15" borderId="79" applyNumberFormat="0" applyProtection="0">
      <alignment horizontal="left" vertical="top" indent="1"/>
    </xf>
    <xf numFmtId="4" fontId="106" fillId="37" borderId="72" applyNumberFormat="0" applyProtection="0">
      <alignment horizontal="left" vertical="center" indent="1"/>
    </xf>
    <xf numFmtId="0" fontId="15" fillId="0" borderId="56" applyNumberFormat="0" applyFill="0" applyAlignment="0" applyProtection="0"/>
    <xf numFmtId="0" fontId="110" fillId="15" borderId="81" applyBorder="0"/>
    <xf numFmtId="178" fontId="82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176" fontId="82" fillId="0" borderId="73">
      <alignment horizontal="right"/>
      <protection hidden="1"/>
    </xf>
    <xf numFmtId="4" fontId="111" fillId="4" borderId="79" applyNumberFormat="0" applyProtection="0">
      <alignment vertical="center"/>
    </xf>
    <xf numFmtId="4" fontId="101" fillId="44" borderId="78" applyNumberFormat="0" applyProtection="0">
      <alignment horizontal="right" vertical="center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1" fillId="15" borderId="79" applyNumberFormat="0" applyProtection="0">
      <alignment horizontal="left" vertical="top" indent="1"/>
    </xf>
    <xf numFmtId="4" fontId="101" fillId="17" borderId="80" applyNumberFormat="0" applyProtection="0">
      <alignment horizontal="right" vertical="center"/>
    </xf>
    <xf numFmtId="177" fontId="82" fillId="0" borderId="73">
      <alignment horizontal="right"/>
      <protection hidden="1"/>
    </xf>
    <xf numFmtId="0" fontId="101" fillId="54" borderId="78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4" fontId="101" fillId="47" borderId="78" applyNumberFormat="0" applyProtection="0">
      <alignment horizontal="right" vertical="center"/>
    </xf>
    <xf numFmtId="0" fontId="92" fillId="0" borderId="77" applyNumberFormat="0" applyFill="0" applyAlignment="0" applyProtection="0"/>
    <xf numFmtId="4" fontId="109" fillId="15" borderId="80" applyNumberFormat="0" applyProtection="0">
      <alignment horizontal="left" vertical="center" indent="1"/>
    </xf>
    <xf numFmtId="4" fontId="101" fillId="9" borderId="78" applyNumberFormat="0" applyProtection="0">
      <alignment horizontal="right" vertical="center"/>
    </xf>
    <xf numFmtId="4" fontId="101" fillId="52" borderId="80" applyNumberFormat="0" applyProtection="0">
      <alignment horizontal="left" vertical="center" indent="1"/>
    </xf>
    <xf numFmtId="176" fontId="82" fillId="0" borderId="73">
      <alignment horizontal="right"/>
      <protection hidden="1"/>
    </xf>
    <xf numFmtId="0" fontId="92" fillId="0" borderId="77" applyNumberFormat="0" applyFill="0" applyAlignment="0" applyProtection="0"/>
    <xf numFmtId="178" fontId="82" fillId="0" borderId="73">
      <alignment horizontal="right"/>
      <protection hidden="1"/>
    </xf>
    <xf numFmtId="176" fontId="83" fillId="0" borderId="73">
      <alignment horizontal="right"/>
      <protection hidden="1"/>
    </xf>
    <xf numFmtId="0" fontId="12" fillId="4" borderId="70" applyNumberFormat="0" applyFont="0" applyAlignment="0" applyProtection="0"/>
    <xf numFmtId="4" fontId="101" fillId="52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4" fontId="101" fillId="9" borderId="78" applyNumberFormat="0" applyProtection="0">
      <alignment horizontal="right" vertical="center"/>
    </xf>
    <xf numFmtId="4" fontId="106" fillId="56" borderId="72" applyNumberFormat="0" applyProtection="0">
      <alignment horizontal="right" vertical="center"/>
    </xf>
    <xf numFmtId="4" fontId="106" fillId="56" borderId="72" applyNumberFormat="0" applyProtection="0">
      <alignment horizontal="right" vertical="center"/>
    </xf>
    <xf numFmtId="4" fontId="112" fillId="56" borderId="72" applyNumberFormat="0" applyProtection="0">
      <alignment horizontal="right" vertical="center"/>
    </xf>
    <xf numFmtId="0" fontId="15" fillId="0" borderId="56" applyNumberFormat="0" applyFill="0" applyAlignment="0" applyProtection="0"/>
    <xf numFmtId="176" fontId="83" fillId="0" borderId="73">
      <alignment horizontal="right"/>
      <protection hidden="1"/>
    </xf>
    <xf numFmtId="4" fontId="109" fillId="15" borderId="80" applyNumberFormat="0" applyProtection="0">
      <alignment horizontal="left" vertical="center" indent="1"/>
    </xf>
    <xf numFmtId="0" fontId="12" fillId="4" borderId="70" applyNumberFormat="0" applyFont="0" applyAlignment="0" applyProtection="0"/>
    <xf numFmtId="0" fontId="11" fillId="55" borderId="72" applyNumberFormat="0" applyProtection="0">
      <alignment horizontal="left" vertical="center" indent="1"/>
    </xf>
    <xf numFmtId="176" fontId="82" fillId="20" borderId="73">
      <alignment horizontal="right"/>
      <protection locked="0"/>
    </xf>
    <xf numFmtId="178" fontId="83" fillId="0" borderId="73">
      <alignment horizontal="right"/>
      <protection hidden="1"/>
    </xf>
    <xf numFmtId="4" fontId="107" fillId="37" borderId="78" applyNumberFormat="0" applyProtection="0">
      <alignment vertical="center"/>
    </xf>
    <xf numFmtId="4" fontId="101" fillId="8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177" fontId="82" fillId="0" borderId="73">
      <alignment horizontal="right"/>
      <protection hidden="1"/>
    </xf>
    <xf numFmtId="4" fontId="112" fillId="56" borderId="72" applyNumberFormat="0" applyProtection="0">
      <alignment horizontal="right" vertical="center"/>
    </xf>
    <xf numFmtId="178" fontId="82" fillId="0" borderId="73">
      <alignment horizontal="right"/>
      <protection hidden="1"/>
    </xf>
    <xf numFmtId="178" fontId="83" fillId="0" borderId="73">
      <alignment horizontal="right"/>
      <protection hidden="1"/>
    </xf>
    <xf numFmtId="0" fontId="101" fillId="54" borderId="78" applyNumberFormat="0" applyProtection="0">
      <alignment horizontal="left" vertical="center" indent="1"/>
    </xf>
    <xf numFmtId="177" fontId="82" fillId="0" borderId="73">
      <alignment horizontal="right"/>
      <protection hidden="1"/>
    </xf>
    <xf numFmtId="176" fontId="82" fillId="20" borderId="73">
      <alignment horizontal="right"/>
      <protection locked="0"/>
    </xf>
    <xf numFmtId="176" fontId="83" fillId="0" borderId="73">
      <alignment horizontal="right"/>
      <protection hidden="1"/>
    </xf>
    <xf numFmtId="178" fontId="83" fillId="0" borderId="73">
      <alignment horizontal="right"/>
      <protection hidden="1"/>
    </xf>
    <xf numFmtId="178" fontId="82" fillId="0" borderId="73">
      <alignment horizontal="right"/>
      <protection hidden="1"/>
    </xf>
    <xf numFmtId="176" fontId="83" fillId="0" borderId="73">
      <alignment horizontal="right"/>
      <protection hidden="1"/>
    </xf>
    <xf numFmtId="0" fontId="12" fillId="4" borderId="70" applyNumberFormat="0" applyFont="0" applyAlignment="0" applyProtection="0"/>
    <xf numFmtId="0" fontId="111" fillId="4" borderId="79" applyNumberFormat="0" applyProtection="0">
      <alignment horizontal="left" vertical="top" indent="1"/>
    </xf>
    <xf numFmtId="4" fontId="111" fillId="4" borderId="79" applyNumberFormat="0" applyProtection="0">
      <alignment vertical="center"/>
    </xf>
    <xf numFmtId="0" fontId="110" fillId="15" borderId="81" applyBorder="0"/>
    <xf numFmtId="178" fontId="82" fillId="21" borderId="73" applyBorder="0">
      <alignment horizontal="right"/>
      <protection locked="0"/>
    </xf>
    <xf numFmtId="4" fontId="106" fillId="37" borderId="72" applyNumberFormat="0" applyProtection="0">
      <alignment horizontal="left" vertical="center" indent="1"/>
    </xf>
    <xf numFmtId="178" fontId="83" fillId="0" borderId="73">
      <alignment horizontal="right"/>
      <protection hidden="1"/>
    </xf>
    <xf numFmtId="0" fontId="101" fillId="52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178" fontId="83" fillId="0" borderId="73">
      <alignment horizontal="right"/>
      <protection hidden="1"/>
    </xf>
    <xf numFmtId="4" fontId="111" fillId="53" borderId="79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178" fontId="83" fillId="0" borderId="73">
      <alignment horizontal="right"/>
      <protection hidden="1"/>
    </xf>
    <xf numFmtId="178" fontId="82" fillId="0" borderId="73">
      <alignment horizontal="right"/>
      <protection hidden="1"/>
    </xf>
    <xf numFmtId="0" fontId="102" fillId="0" borderId="74">
      <alignment horizontal="left" vertical="center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7" fillId="37" borderId="78" applyNumberFormat="0" applyProtection="0">
      <alignment vertical="center"/>
    </xf>
    <xf numFmtId="0" fontId="11" fillId="55" borderId="72" applyNumberFormat="0" applyProtection="0">
      <alignment horizontal="left" vertical="center" indent="1"/>
    </xf>
    <xf numFmtId="4" fontId="111" fillId="4" borderId="79" applyNumberFormat="0" applyProtection="0">
      <alignment vertical="center"/>
    </xf>
    <xf numFmtId="177" fontId="82" fillId="0" borderId="73">
      <alignment horizontal="right"/>
      <protection hidden="1"/>
    </xf>
    <xf numFmtId="4" fontId="109" fillId="15" borderId="80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4" fontId="111" fillId="4" borderId="79" applyNumberFormat="0" applyProtection="0">
      <alignment vertical="center"/>
    </xf>
    <xf numFmtId="4" fontId="101" fillId="8" borderId="78" applyNumberFormat="0" applyProtection="0">
      <alignment horizontal="right" vertical="center"/>
    </xf>
    <xf numFmtId="4" fontId="112" fillId="56" borderId="72" applyNumberFormat="0" applyProtection="0">
      <alignment horizontal="right" vertical="center"/>
    </xf>
    <xf numFmtId="0" fontId="15" fillId="0" borderId="69" applyNumberFormat="0" applyFill="0" applyAlignment="0" applyProtection="0"/>
    <xf numFmtId="4" fontId="101" fillId="52" borderId="80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178" fontId="82" fillId="21" borderId="73" applyBorder="0">
      <alignment horizontal="right"/>
      <protection locked="0"/>
    </xf>
    <xf numFmtId="176" fontId="83" fillId="0" borderId="73">
      <alignment horizontal="right"/>
      <protection hidden="1"/>
    </xf>
    <xf numFmtId="178" fontId="82" fillId="21" borderId="73" applyBorder="0">
      <alignment horizontal="right"/>
      <protection locked="0"/>
    </xf>
    <xf numFmtId="0" fontId="89" fillId="36" borderId="75" applyNumberFormat="0" applyFont="0" applyFill="0" applyBorder="0" applyAlignment="0">
      <alignment vertical="center"/>
    </xf>
    <xf numFmtId="0" fontId="92" fillId="0" borderId="77" applyNumberFormat="0" applyFill="0" applyAlignment="0" applyProtection="0"/>
    <xf numFmtId="0" fontId="102" fillId="0" borderId="74">
      <alignment horizontal="left" vertical="center"/>
    </xf>
    <xf numFmtId="0" fontId="11" fillId="4" borderId="70" applyNumberFormat="0" applyFont="0" applyAlignment="0" applyProtection="0"/>
    <xf numFmtId="4" fontId="106" fillId="37" borderId="72" applyNumberFormat="0" applyProtection="0">
      <alignment vertical="center"/>
    </xf>
    <xf numFmtId="4" fontId="106" fillId="37" borderId="72" applyNumberFormat="0" applyProtection="0">
      <alignment horizontal="left" vertical="center" indent="1"/>
    </xf>
    <xf numFmtId="4" fontId="101" fillId="44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0" fontId="101" fillId="15" borderId="79" applyNumberFormat="0" applyProtection="0">
      <alignment horizontal="left" vertical="top" indent="1"/>
    </xf>
    <xf numFmtId="4" fontId="111" fillId="53" borderId="79" applyNumberFormat="0" applyProtection="0">
      <alignment horizontal="left" vertical="center" indent="1"/>
    </xf>
    <xf numFmtId="0" fontId="101" fillId="52" borderId="79" applyNumberFormat="0" applyProtection="0">
      <alignment horizontal="left" vertical="top" indent="1"/>
    </xf>
    <xf numFmtId="4" fontId="106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4" fontId="106" fillId="56" borderId="72" applyNumberFormat="0" applyProtection="0">
      <alignment horizontal="right" vertical="center"/>
    </xf>
    <xf numFmtId="0" fontId="108" fillId="7" borderId="79" applyNumberFormat="0" applyProtection="0">
      <alignment horizontal="left" vertical="top" indent="1"/>
    </xf>
    <xf numFmtId="1" fontId="83" fillId="0" borderId="87">
      <alignment horizontal="left"/>
      <protection hidden="1"/>
    </xf>
    <xf numFmtId="1" fontId="83" fillId="0" borderId="74">
      <alignment horizontal="left"/>
      <protection hidden="1"/>
    </xf>
    <xf numFmtId="177" fontId="82" fillId="0" borderId="73">
      <alignment horizontal="right"/>
      <protection hidden="1"/>
    </xf>
    <xf numFmtId="4" fontId="112" fillId="56" borderId="72" applyNumberFormat="0" applyProtection="0">
      <alignment horizontal="right" vertical="center"/>
    </xf>
    <xf numFmtId="0" fontId="12" fillId="4" borderId="70" applyNumberFormat="0" applyFont="0" applyAlignment="0" applyProtection="0"/>
    <xf numFmtId="178" fontId="82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0" fontId="101" fillId="51" borderId="79" applyNumberFormat="0" applyProtection="0">
      <alignment horizontal="left" vertical="top" indent="1"/>
    </xf>
    <xf numFmtId="0" fontId="101" fillId="15" borderId="79" applyNumberFormat="0" applyProtection="0">
      <alignment horizontal="left" vertical="top" indent="1"/>
    </xf>
    <xf numFmtId="4" fontId="106" fillId="37" borderId="72" applyNumberFormat="0" applyProtection="0">
      <alignment horizontal="left" vertical="center" indent="1"/>
    </xf>
    <xf numFmtId="4" fontId="101" fillId="9" borderId="78" applyNumberFormat="0" applyProtection="0">
      <alignment horizontal="right" vertical="center"/>
    </xf>
    <xf numFmtId="176" fontId="82" fillId="0" borderId="112">
      <alignment horizontal="right"/>
      <protection hidden="1"/>
    </xf>
    <xf numFmtId="4" fontId="101" fillId="10" borderId="78" applyNumberFormat="0" applyProtection="0">
      <alignment horizontal="right" vertical="center"/>
    </xf>
    <xf numFmtId="10" fontId="101" fillId="42" borderId="73" applyNumberFormat="0" applyBorder="0" applyAlignment="0" applyProtection="0"/>
    <xf numFmtId="0" fontId="101" fillId="51" borderId="79" applyNumberFormat="0" applyProtection="0">
      <alignment horizontal="left" vertical="top" indent="1"/>
    </xf>
    <xf numFmtId="0" fontId="101" fillId="53" borderId="78" applyNumberFormat="0" applyProtection="0">
      <alignment horizontal="left" vertical="center" indent="1"/>
    </xf>
    <xf numFmtId="178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4" fontId="106" fillId="37" borderId="72" applyNumberFormat="0" applyProtection="0">
      <alignment vertical="center"/>
    </xf>
    <xf numFmtId="0" fontId="101" fillId="52" borderId="79" applyNumberFormat="0" applyProtection="0">
      <alignment horizontal="left" vertical="top" indent="1"/>
    </xf>
    <xf numFmtId="4" fontId="109" fillId="15" borderId="80" applyNumberFormat="0" applyProtection="0">
      <alignment horizontal="left" vertical="center" indent="1"/>
    </xf>
    <xf numFmtId="178" fontId="82" fillId="0" borderId="73">
      <alignment horizontal="right"/>
      <protection hidden="1"/>
    </xf>
    <xf numFmtId="4" fontId="101" fillId="10" borderId="78" applyNumberFormat="0" applyProtection="0">
      <alignment horizontal="right" vertical="center"/>
    </xf>
    <xf numFmtId="0" fontId="101" fillId="2" borderId="79" applyNumberFormat="0" applyProtection="0">
      <alignment horizontal="left" vertical="top" indent="1"/>
    </xf>
    <xf numFmtId="0" fontId="102" fillId="0" borderId="74">
      <alignment horizontal="left" vertical="center"/>
    </xf>
    <xf numFmtId="0" fontId="110" fillId="15" borderId="81" applyBorder="0"/>
    <xf numFmtId="4" fontId="101" fillId="52" borderId="80" applyNumberFormat="0" applyProtection="0">
      <alignment horizontal="left" vertical="center" indent="1"/>
    </xf>
    <xf numFmtId="0" fontId="89" fillId="36" borderId="75" applyNumberFormat="0" applyFont="0" applyFill="0" applyBorder="0" applyAlignment="0">
      <alignment vertical="center"/>
    </xf>
    <xf numFmtId="0" fontId="102" fillId="0" borderId="74">
      <alignment horizontal="left" vertical="center"/>
    </xf>
    <xf numFmtId="4" fontId="101" fillId="10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176" fontId="82" fillId="0" borderId="73">
      <alignment horizontal="right"/>
      <protection hidden="1"/>
    </xf>
    <xf numFmtId="0" fontId="15" fillId="0" borderId="69" applyNumberFormat="0" applyFill="0" applyAlignment="0" applyProtection="0"/>
    <xf numFmtId="0" fontId="11" fillId="55" borderId="72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4" fontId="106" fillId="37" borderId="72" applyNumberFormat="0" applyProtection="0">
      <alignment horizontal="left" vertical="center" indent="1"/>
    </xf>
    <xf numFmtId="0" fontId="101" fillId="52" borderId="79" applyNumberFormat="0" applyProtection="0">
      <alignment horizontal="left" vertical="top" indent="1"/>
    </xf>
    <xf numFmtId="4" fontId="101" fillId="44" borderId="78" applyNumberFormat="0" applyProtection="0">
      <alignment horizontal="right" vertical="center"/>
    </xf>
    <xf numFmtId="4" fontId="112" fillId="56" borderId="72" applyNumberFormat="0" applyProtection="0">
      <alignment horizontal="right" vertical="center"/>
    </xf>
    <xf numFmtId="4" fontId="107" fillId="37" borderId="78" applyNumberFormat="0" applyProtection="0">
      <alignment vertical="center"/>
    </xf>
    <xf numFmtId="0" fontId="101" fillId="2" borderId="78" applyNumberFormat="0" applyProtection="0">
      <alignment horizontal="left" vertical="center" indent="1"/>
    </xf>
    <xf numFmtId="10" fontId="101" fillId="42" borderId="73" applyNumberFormat="0" applyBorder="0" applyAlignment="0" applyProtection="0"/>
    <xf numFmtId="0" fontId="101" fillId="51" borderId="79" applyNumberFormat="0" applyProtection="0">
      <alignment horizontal="left" vertical="top" indent="1"/>
    </xf>
    <xf numFmtId="178" fontId="83" fillId="0" borderId="73">
      <alignment horizontal="right"/>
      <protection hidden="1"/>
    </xf>
    <xf numFmtId="4" fontId="101" fillId="17" borderId="80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4" fontId="101" fillId="44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178" fontId="82" fillId="0" borderId="73">
      <alignment horizontal="right"/>
      <protection hidden="1"/>
    </xf>
    <xf numFmtId="4" fontId="101" fillId="51" borderId="80" applyNumberFormat="0" applyProtection="0">
      <alignment horizontal="left" vertical="center" indent="1"/>
    </xf>
    <xf numFmtId="0" fontId="15" fillId="0" borderId="69" applyNumberFormat="0" applyFill="0" applyAlignment="0" applyProtection="0"/>
    <xf numFmtId="0" fontId="102" fillId="0" borderId="74">
      <alignment horizontal="left" vertical="center"/>
    </xf>
    <xf numFmtId="0" fontId="101" fillId="52" borderId="79" applyNumberFormat="0" applyProtection="0">
      <alignment horizontal="left" vertical="top" indent="1"/>
    </xf>
    <xf numFmtId="4" fontId="101" fillId="49" borderId="78" applyNumberFormat="0" applyProtection="0">
      <alignment horizontal="right" vertical="center"/>
    </xf>
    <xf numFmtId="0" fontId="101" fillId="15" borderId="79" applyNumberFormat="0" applyProtection="0">
      <alignment horizontal="left" vertical="top" indent="1"/>
    </xf>
    <xf numFmtId="4" fontId="112" fillId="56" borderId="72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178" fontId="82" fillId="0" borderId="73">
      <alignment horizontal="right"/>
      <protection hidden="1"/>
    </xf>
    <xf numFmtId="178" fontId="83" fillId="0" borderId="73">
      <alignment horizontal="right"/>
      <protection hidden="1"/>
    </xf>
    <xf numFmtId="4" fontId="101" fillId="52" borderId="80" applyNumberFormat="0" applyProtection="0">
      <alignment horizontal="left" vertical="center" indent="1"/>
    </xf>
    <xf numFmtId="176" fontId="82" fillId="0" borderId="73">
      <alignment horizontal="right"/>
      <protection hidden="1"/>
    </xf>
    <xf numFmtId="0" fontId="111" fillId="4" borderId="79" applyNumberFormat="0" applyProtection="0">
      <alignment horizontal="left" vertical="top" indent="1"/>
    </xf>
    <xf numFmtId="0" fontId="111" fillId="4" borderId="79" applyNumberFormat="0" applyProtection="0">
      <alignment horizontal="left" vertical="top" indent="1"/>
    </xf>
    <xf numFmtId="4" fontId="107" fillId="42" borderId="73" applyNumberFormat="0" applyProtection="0">
      <alignment vertical="center"/>
    </xf>
    <xf numFmtId="4" fontId="101" fillId="52" borderId="80" applyNumberFormat="0" applyProtection="0">
      <alignment horizontal="left" vertical="center" indent="1"/>
    </xf>
    <xf numFmtId="176" fontId="83" fillId="0" borderId="73">
      <alignment horizontal="right"/>
      <protection hidden="1"/>
    </xf>
    <xf numFmtId="0" fontId="15" fillId="0" borderId="56" applyNumberFormat="0" applyFill="0" applyAlignment="0" applyProtection="0"/>
    <xf numFmtId="4" fontId="101" fillId="49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176" fontId="83" fillId="0" borderId="73">
      <alignment horizontal="right"/>
      <protection hidden="1"/>
    </xf>
    <xf numFmtId="177" fontId="82" fillId="0" borderId="73">
      <alignment horizontal="right"/>
      <protection hidden="1"/>
    </xf>
    <xf numFmtId="0" fontId="101" fillId="52" borderId="79" applyNumberFormat="0" applyProtection="0">
      <alignment horizontal="left" vertical="top" indent="1"/>
    </xf>
    <xf numFmtId="178" fontId="82" fillId="0" borderId="73">
      <alignment horizontal="right"/>
      <protection hidden="1"/>
    </xf>
    <xf numFmtId="178" fontId="82" fillId="0" borderId="73">
      <alignment horizontal="right"/>
      <protection hidden="1"/>
    </xf>
    <xf numFmtId="1" fontId="83" fillId="0" borderId="74">
      <alignment horizontal="left"/>
      <protection hidden="1"/>
    </xf>
    <xf numFmtId="4" fontId="106" fillId="37" borderId="72" applyNumberFormat="0" applyProtection="0">
      <alignment horizontal="left" vertical="center" indent="1"/>
    </xf>
    <xf numFmtId="4" fontId="101" fillId="17" borderId="80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0" fontId="12" fillId="4" borderId="70" applyNumberFormat="0" applyFont="0" applyAlignment="0" applyProtection="0"/>
    <xf numFmtId="4" fontId="101" fillId="8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176" fontId="82" fillId="20" borderId="73">
      <alignment horizontal="right"/>
      <protection locked="0"/>
    </xf>
    <xf numFmtId="0" fontId="29" fillId="13" borderId="71" applyNumberFormat="0" applyAlignment="0" applyProtection="0"/>
    <xf numFmtId="176" fontId="83" fillId="0" borderId="73">
      <alignment horizontal="right"/>
      <protection hidden="1"/>
    </xf>
    <xf numFmtId="4" fontId="107" fillId="42" borderId="73" applyNumberFormat="0" applyProtection="0">
      <alignment vertical="center"/>
    </xf>
    <xf numFmtId="0" fontId="111" fillId="4" borderId="79" applyNumberFormat="0" applyProtection="0">
      <alignment horizontal="left" vertical="top" indent="1"/>
    </xf>
    <xf numFmtId="0" fontId="101" fillId="52" borderId="79" applyNumberFormat="0" applyProtection="0">
      <alignment horizontal="left" vertical="top" indent="1"/>
    </xf>
    <xf numFmtId="0" fontId="110" fillId="15" borderId="81" applyBorder="0"/>
    <xf numFmtId="0" fontId="111" fillId="4" borderId="79" applyNumberFormat="0" applyProtection="0">
      <alignment horizontal="left" vertical="top" indent="1"/>
    </xf>
    <xf numFmtId="0" fontId="101" fillId="52" borderId="79" applyNumberFormat="0" applyProtection="0">
      <alignment horizontal="left" vertical="top" indent="1"/>
    </xf>
    <xf numFmtId="0" fontId="15" fillId="0" borderId="69" applyNumberFormat="0" applyFill="0" applyAlignment="0" applyProtection="0"/>
    <xf numFmtId="4" fontId="106" fillId="37" borderId="72" applyNumberFormat="0" applyProtection="0">
      <alignment vertical="center"/>
    </xf>
    <xf numFmtId="4" fontId="109" fillId="15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10" fontId="101" fillId="42" borderId="73" applyNumberFormat="0" applyBorder="0" applyAlignment="0" applyProtection="0"/>
    <xf numFmtId="176" fontId="83" fillId="0" borderId="73">
      <alignment horizontal="right"/>
      <protection hidden="1"/>
    </xf>
    <xf numFmtId="178" fontId="83" fillId="0" borderId="73">
      <alignment horizontal="right"/>
      <protection hidden="1"/>
    </xf>
    <xf numFmtId="4" fontId="101" fillId="0" borderId="78" applyNumberFormat="0" applyProtection="0">
      <alignment horizontal="right" vertical="center"/>
    </xf>
    <xf numFmtId="0" fontId="2" fillId="0" borderId="0"/>
    <xf numFmtId="4" fontId="109" fillId="15" borderId="80" applyNumberFormat="0" applyProtection="0">
      <alignment horizontal="left" vertical="center" indent="1"/>
    </xf>
    <xf numFmtId="178" fontId="83" fillId="0" borderId="73">
      <alignment horizontal="right"/>
      <protection hidden="1"/>
    </xf>
    <xf numFmtId="178" fontId="82" fillId="0" borderId="73">
      <alignment horizontal="right"/>
      <protection hidden="1"/>
    </xf>
    <xf numFmtId="1" fontId="83" fillId="0" borderId="74">
      <alignment horizontal="left"/>
      <protection hidden="1"/>
    </xf>
    <xf numFmtId="4" fontId="111" fillId="4" borderId="79" applyNumberFormat="0" applyProtection="0">
      <alignment vertical="center"/>
    </xf>
    <xf numFmtId="0" fontId="15" fillId="0" borderId="56" applyNumberFormat="0" applyFill="0" applyAlignment="0" applyProtection="0"/>
    <xf numFmtId="176" fontId="83" fillId="0" borderId="73">
      <alignment horizontal="right"/>
      <protection hidden="1"/>
    </xf>
    <xf numFmtId="178" fontId="83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176" fontId="82" fillId="0" borderId="73">
      <alignment horizontal="right"/>
      <protection hidden="1"/>
    </xf>
    <xf numFmtId="0" fontId="101" fillId="51" borderId="79" applyNumberFormat="0" applyProtection="0">
      <alignment horizontal="left" vertical="top" indent="1"/>
    </xf>
    <xf numFmtId="0" fontId="101" fillId="53" borderId="78" applyNumberFormat="0" applyProtection="0">
      <alignment horizontal="left" vertical="center" indent="1"/>
    </xf>
    <xf numFmtId="0" fontId="12" fillId="4" borderId="70" applyNumberFormat="0" applyFont="0" applyAlignment="0" applyProtection="0"/>
    <xf numFmtId="4" fontId="107" fillId="37" borderId="78" applyNumberFormat="0" applyProtection="0">
      <alignment vertical="center"/>
    </xf>
    <xf numFmtId="4" fontId="106" fillId="56" borderId="72" applyNumberFormat="0" applyProtection="0">
      <alignment horizontal="right" vertical="center"/>
    </xf>
    <xf numFmtId="4" fontId="101" fillId="0" borderId="78" applyNumberFormat="0" applyProtection="0">
      <alignment horizontal="right" vertical="center"/>
    </xf>
    <xf numFmtId="0" fontId="101" fillId="2" borderId="78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178" fontId="82" fillId="0" borderId="73">
      <alignment horizontal="right"/>
      <protection hidden="1"/>
    </xf>
    <xf numFmtId="176" fontId="82" fillId="0" borderId="73">
      <alignment horizontal="right"/>
      <protection hidden="1"/>
    </xf>
    <xf numFmtId="1" fontId="83" fillId="0" borderId="74">
      <alignment horizontal="left"/>
      <protection hidden="1"/>
    </xf>
    <xf numFmtId="4" fontId="111" fillId="4" borderId="79" applyNumberFormat="0" applyProtection="0">
      <alignment vertical="center"/>
    </xf>
    <xf numFmtId="177" fontId="82" fillId="0" borderId="73">
      <alignment horizontal="right"/>
      <protection hidden="1"/>
    </xf>
    <xf numFmtId="178" fontId="83" fillId="0" borderId="73">
      <alignment horizontal="right"/>
      <protection hidden="1"/>
    </xf>
    <xf numFmtId="176" fontId="83" fillId="0" borderId="73">
      <alignment horizontal="right"/>
      <protection hidden="1"/>
    </xf>
    <xf numFmtId="4" fontId="109" fillId="15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0" fontId="15" fillId="0" borderId="69" applyNumberFormat="0" applyFill="0" applyAlignment="0" applyProtection="0"/>
    <xf numFmtId="176" fontId="83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0" fontId="101" fillId="52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176" fontId="82" fillId="0" borderId="73">
      <alignment horizontal="right"/>
      <protection hidden="1"/>
    </xf>
    <xf numFmtId="178" fontId="83" fillId="0" borderId="73">
      <alignment horizontal="right"/>
      <protection hidden="1"/>
    </xf>
    <xf numFmtId="176" fontId="82" fillId="20" borderId="73">
      <alignment horizontal="right"/>
      <protection locked="0"/>
    </xf>
    <xf numFmtId="177" fontId="82" fillId="0" borderId="73">
      <alignment horizontal="right"/>
      <protection hidden="1"/>
    </xf>
    <xf numFmtId="177" fontId="82" fillId="0" borderId="73">
      <alignment horizontal="right"/>
      <protection hidden="1"/>
    </xf>
    <xf numFmtId="178" fontId="82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178" fontId="83" fillId="0" borderId="73">
      <alignment horizontal="right"/>
      <protection hidden="1"/>
    </xf>
    <xf numFmtId="1" fontId="83" fillId="0" borderId="74">
      <alignment horizontal="left"/>
      <protection hidden="1"/>
    </xf>
    <xf numFmtId="178" fontId="82" fillId="21" borderId="73" applyBorder="0">
      <alignment horizontal="right"/>
      <protection locked="0"/>
    </xf>
    <xf numFmtId="4" fontId="109" fillId="15" borderId="80" applyNumberFormat="0" applyProtection="0">
      <alignment horizontal="left" vertical="center" indent="1"/>
    </xf>
    <xf numFmtId="0" fontId="15" fillId="0" borderId="56" applyNumberFormat="0" applyFill="0" applyAlignment="0" applyProtection="0"/>
    <xf numFmtId="0" fontId="30" fillId="13" borderId="72" applyNumberFormat="0" applyAlignment="0" applyProtection="0"/>
    <xf numFmtId="176" fontId="82" fillId="0" borderId="73">
      <alignment horizontal="right"/>
      <protection hidden="1"/>
    </xf>
    <xf numFmtId="176" fontId="82" fillId="0" borderId="73">
      <alignment horizontal="right"/>
      <protection hidden="1"/>
    </xf>
    <xf numFmtId="178" fontId="83" fillId="0" borderId="73">
      <alignment horizontal="right"/>
      <protection hidden="1"/>
    </xf>
    <xf numFmtId="1" fontId="83" fillId="0" borderId="74">
      <alignment horizontal="left"/>
      <protection hidden="1"/>
    </xf>
    <xf numFmtId="0" fontId="101" fillId="53" borderId="78" applyNumberFormat="0" applyProtection="0">
      <alignment horizontal="left" vertical="center" indent="1"/>
    </xf>
    <xf numFmtId="0" fontId="101" fillId="51" borderId="79" applyNumberFormat="0" applyProtection="0">
      <alignment horizontal="left" vertical="top" indent="1"/>
    </xf>
    <xf numFmtId="177" fontId="82" fillId="0" borderId="73">
      <alignment horizontal="right"/>
      <protection hidden="1"/>
    </xf>
    <xf numFmtId="1" fontId="83" fillId="0" borderId="74">
      <alignment horizontal="lef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8" fontId="83" fillId="0" borderId="73">
      <alignment horizontal="right"/>
      <protection hidden="1"/>
    </xf>
    <xf numFmtId="178" fontId="83" fillId="0" borderId="73">
      <alignment horizontal="right"/>
      <protection hidden="1"/>
    </xf>
    <xf numFmtId="176" fontId="82" fillId="20" borderId="73">
      <alignment horizontal="right"/>
      <protection locked="0"/>
    </xf>
    <xf numFmtId="176" fontId="82" fillId="20" borderId="73">
      <alignment horizontal="right"/>
      <protection locked="0"/>
    </xf>
    <xf numFmtId="176" fontId="82" fillId="20" borderId="73">
      <alignment horizontal="right"/>
      <protection locked="0"/>
    </xf>
    <xf numFmtId="178" fontId="83" fillId="0" borderId="73">
      <alignment horizontal="right"/>
      <protection hidden="1"/>
    </xf>
    <xf numFmtId="4" fontId="101" fillId="50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178" fontId="83" fillId="0" borderId="73">
      <alignment horizontal="right"/>
      <protection hidden="1"/>
    </xf>
    <xf numFmtId="0" fontId="89" fillId="36" borderId="75" applyNumberFormat="0" applyFont="0" applyFill="0" applyBorder="0" applyAlignment="0">
      <alignment vertical="center"/>
    </xf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0" fontId="28" fillId="7" borderId="71" applyNumberFormat="0" applyAlignment="0" applyProtection="0"/>
    <xf numFmtId="176" fontId="82" fillId="0" borderId="73">
      <alignment horizontal="right"/>
      <protection hidden="1"/>
    </xf>
    <xf numFmtId="176" fontId="82" fillId="0" borderId="73">
      <alignment horizontal="right"/>
      <protection hidden="1"/>
    </xf>
    <xf numFmtId="176" fontId="82" fillId="0" borderId="73">
      <alignment horizontal="right"/>
      <protection hidden="1"/>
    </xf>
    <xf numFmtId="176" fontId="82" fillId="0" borderId="73">
      <alignment horizontal="right"/>
      <protection hidden="1"/>
    </xf>
    <xf numFmtId="178" fontId="82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8" fontId="83" fillId="0" borderId="73">
      <alignment horizontal="right"/>
      <protection hidden="1"/>
    </xf>
    <xf numFmtId="178" fontId="83" fillId="0" borderId="73">
      <alignment horizontal="right"/>
      <protection hidden="1"/>
    </xf>
    <xf numFmtId="178" fontId="83" fillId="0" borderId="73">
      <alignment horizontal="right"/>
      <protection hidden="1"/>
    </xf>
    <xf numFmtId="178" fontId="83" fillId="0" borderId="73">
      <alignment horizontal="righ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" fontId="83" fillId="0" borderId="74">
      <alignment horizontal="left"/>
      <protection hidden="1"/>
    </xf>
    <xf numFmtId="176" fontId="82" fillId="20" borderId="73">
      <alignment horizontal="right"/>
      <protection locked="0"/>
    </xf>
    <xf numFmtId="176" fontId="82" fillId="20" borderId="73">
      <alignment horizontal="right"/>
      <protection locked="0"/>
    </xf>
    <xf numFmtId="176" fontId="82" fillId="20" borderId="73">
      <alignment horizontal="right"/>
      <protection locked="0"/>
    </xf>
    <xf numFmtId="176" fontId="82" fillId="20" borderId="73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178" fontId="82" fillId="21" borderId="73" applyBorder="0">
      <alignment horizontal="right"/>
      <protection locked="0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0" fontId="89" fillId="36" borderId="75" applyNumberFormat="0" applyFont="0" applyFill="0" applyBorder="0" applyAlignment="0">
      <alignment vertical="center"/>
    </xf>
    <xf numFmtId="180" fontId="91" fillId="37" borderId="76" applyNumberFormat="0" applyFont="0" applyFill="0" applyBorder="0" applyAlignment="0">
      <alignment horizontal="center"/>
    </xf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102" fillId="0" borderId="74">
      <alignment horizontal="left" vertical="center"/>
    </xf>
    <xf numFmtId="0" fontId="102" fillId="0" borderId="74">
      <alignment horizontal="left" vertical="center"/>
    </xf>
    <xf numFmtId="0" fontId="102" fillId="0" borderId="74">
      <alignment horizontal="left" vertical="center"/>
    </xf>
    <xf numFmtId="0" fontId="102" fillId="0" borderId="74">
      <alignment horizontal="left" vertical="center"/>
    </xf>
    <xf numFmtId="0" fontId="102" fillId="0" borderId="74">
      <alignment horizontal="left" vertical="center"/>
    </xf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10" fontId="101" fillId="42" borderId="73" applyNumberFormat="0" applyBorder="0" applyAlignment="0" applyProtection="0"/>
    <xf numFmtId="0" fontId="12" fillId="4" borderId="70" applyNumberFormat="0" applyFont="0" applyAlignment="0" applyProtection="0"/>
    <xf numFmtId="0" fontId="12" fillId="4" borderId="70" applyNumberFormat="0" applyFont="0" applyAlignment="0" applyProtection="0"/>
    <xf numFmtId="0" fontId="12" fillId="4" borderId="70" applyNumberFormat="0" applyFont="0" applyAlignment="0" applyProtection="0"/>
    <xf numFmtId="0" fontId="12" fillId="4" borderId="70" applyNumberFormat="0" applyFont="0" applyAlignment="0" applyProtection="0"/>
    <xf numFmtId="0" fontId="12" fillId="4" borderId="70" applyNumberFormat="0" applyFont="0" applyAlignment="0" applyProtection="0"/>
    <xf numFmtId="0" fontId="11" fillId="4" borderId="70" applyNumberFormat="0" applyFont="0" applyAlignment="0" applyProtection="0"/>
    <xf numFmtId="0" fontId="11" fillId="4" borderId="70" applyNumberFormat="0" applyFont="0" applyAlignment="0" applyProtection="0"/>
    <xf numFmtId="0" fontId="11" fillId="4" borderId="70" applyNumberFormat="0" applyFont="0" applyAlignment="0" applyProtection="0"/>
    <xf numFmtId="0" fontId="11" fillId="4" borderId="70" applyNumberFormat="0" applyFont="0" applyAlignment="0" applyProtection="0"/>
    <xf numFmtId="0" fontId="11" fillId="4" borderId="70" applyNumberFormat="0" applyFont="0" applyAlignment="0" applyProtection="0"/>
    <xf numFmtId="0" fontId="11" fillId="4" borderId="70" applyNumberFormat="0" applyFont="0" applyAlignment="0" applyProtection="0"/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6" fillId="37" borderId="72" applyNumberFormat="0" applyProtection="0">
      <alignment vertical="center"/>
    </xf>
    <xf numFmtId="4" fontId="107" fillId="37" borderId="78" applyNumberFormat="0" applyProtection="0">
      <alignment vertical="center"/>
    </xf>
    <xf numFmtId="4" fontId="107" fillId="37" borderId="78" applyNumberFormat="0" applyProtection="0">
      <alignment vertical="center"/>
    </xf>
    <xf numFmtId="4" fontId="107" fillId="37" borderId="78" applyNumberFormat="0" applyProtection="0">
      <alignment vertical="center"/>
    </xf>
    <xf numFmtId="4" fontId="107" fillId="37" borderId="78" applyNumberFormat="0" applyProtection="0">
      <alignment vertical="center"/>
    </xf>
    <xf numFmtId="4" fontId="107" fillId="37" borderId="78" applyNumberFormat="0" applyProtection="0">
      <alignment vertical="center"/>
    </xf>
    <xf numFmtId="4" fontId="107" fillId="37" borderId="78" applyNumberFormat="0" applyProtection="0">
      <alignment vertical="center"/>
    </xf>
    <xf numFmtId="4" fontId="107" fillId="37" borderId="78" applyNumberFormat="0" applyProtection="0">
      <alignment vertical="center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4" fontId="106" fillId="37" borderId="72" applyNumberFormat="0" applyProtection="0">
      <alignment horizontal="left" vertical="center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0" fontId="108" fillId="7" borderId="79" applyNumberFormat="0" applyProtection="0">
      <alignment horizontal="left" vertical="top" indent="1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8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44" borderId="78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1" fillId="51" borderId="78" applyNumberFormat="0" applyProtection="0">
      <alignment horizontal="right" vertical="center"/>
    </xf>
    <xf numFmtId="4" fontId="101" fillId="51" borderId="78" applyNumberFormat="0" applyProtection="0">
      <alignment horizontal="right" vertical="center"/>
    </xf>
    <xf numFmtId="4" fontId="101" fillId="51" borderId="78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01" fillId="15" borderId="79" applyNumberFormat="0" applyProtection="0">
      <alignment horizontal="left" vertical="top" indent="1"/>
    </xf>
    <xf numFmtId="0" fontId="101" fillId="15" borderId="79" applyNumberFormat="0" applyProtection="0">
      <alignment horizontal="left" vertical="top" indent="1"/>
    </xf>
    <xf numFmtId="0" fontId="101" fillId="2" borderId="78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0" fillId="15" borderId="81" applyBorder="0"/>
    <xf numFmtId="0" fontId="110" fillId="15" borderId="81" applyBorder="0"/>
    <xf numFmtId="4" fontId="111" fillId="4" borderId="79" applyNumberFormat="0" applyProtection="0">
      <alignment vertical="center"/>
    </xf>
    <xf numFmtId="4" fontId="111" fillId="53" borderId="79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4" fontId="106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1" fillId="47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1" fillId="51" borderId="78" applyNumberFormat="0" applyProtection="0">
      <alignment horizontal="right" vertical="center"/>
    </xf>
    <xf numFmtId="0" fontId="101" fillId="2" borderId="78" applyNumberFormat="0" applyProtection="0">
      <alignment horizontal="left" vertical="center" indent="1"/>
    </xf>
    <xf numFmtId="4" fontId="101" fillId="46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0" fontId="101" fillId="54" borderId="78" applyNumberFormat="0" applyProtection="0">
      <alignment horizontal="left" vertical="center" indent="1"/>
    </xf>
    <xf numFmtId="4" fontId="101" fillId="49" borderId="78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4" fontId="111" fillId="53" borderId="79" applyNumberFormat="0" applyProtection="0">
      <alignment horizontal="left" vertical="center" indent="1"/>
    </xf>
    <xf numFmtId="4" fontId="106" fillId="56" borderId="72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176" fontId="82" fillId="0" borderId="73">
      <alignment horizontal="right"/>
      <protection hidden="1"/>
    </xf>
    <xf numFmtId="0" fontId="110" fillId="15" borderId="81" applyBorder="0"/>
    <xf numFmtId="4" fontId="101" fillId="51" borderId="78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0" fontId="15" fillId="0" borderId="56" applyNumberFormat="0" applyFill="0" applyAlignment="0" applyProtection="0"/>
    <xf numFmtId="178" fontId="83" fillId="0" borderId="73">
      <alignment horizontal="right"/>
      <protection hidden="1"/>
    </xf>
    <xf numFmtId="4" fontId="101" fillId="47" borderId="78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4" fontId="101" fillId="51" borderId="80" applyNumberFormat="0" applyProtection="0">
      <alignment horizontal="left" vertical="center" indent="1"/>
    </xf>
    <xf numFmtId="0" fontId="101" fillId="52" borderId="79" applyNumberFormat="0" applyProtection="0">
      <alignment horizontal="left" vertical="top" indent="1"/>
    </xf>
    <xf numFmtId="4" fontId="109" fillId="15" borderId="80" applyNumberFormat="0" applyProtection="0">
      <alignment horizontal="left" vertical="center" indent="1"/>
    </xf>
    <xf numFmtId="4" fontId="101" fillId="47" borderId="78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4" fontId="101" fillId="52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0" fontId="101" fillId="52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0" fontId="15" fillId="0" borderId="56" applyNumberFormat="0" applyFill="0" applyAlignment="0" applyProtection="0"/>
    <xf numFmtId="0" fontId="101" fillId="51" borderId="79" applyNumberFormat="0" applyProtection="0">
      <alignment horizontal="left" vertical="top" indent="1"/>
    </xf>
    <xf numFmtId="4" fontId="106" fillId="56" borderId="72" applyNumberFormat="0" applyProtection="0">
      <alignment horizontal="right" vertical="center"/>
    </xf>
    <xf numFmtId="1" fontId="83" fillId="0" borderId="74">
      <alignment horizontal="left"/>
      <protection hidden="1"/>
    </xf>
    <xf numFmtId="176" fontId="82" fillId="0" borderId="73">
      <alignment horizontal="right"/>
      <protection hidden="1"/>
    </xf>
    <xf numFmtId="176" fontId="83" fillId="0" borderId="73">
      <alignment horizontal="right"/>
      <protection hidden="1"/>
    </xf>
    <xf numFmtId="0" fontId="30" fillId="13" borderId="72" applyNumberFormat="0" applyAlignment="0" applyProtection="0"/>
    <xf numFmtId="4" fontId="101" fillId="8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6" fillId="56" borderId="72" applyNumberFormat="0" applyProtection="0">
      <alignment horizontal="right" vertical="center"/>
    </xf>
    <xf numFmtId="4" fontId="112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4" fontId="101" fillId="0" borderId="78" applyNumberFormat="0" applyProtection="0">
      <alignment horizontal="right" vertical="center"/>
    </xf>
    <xf numFmtId="4" fontId="101" fillId="0" borderId="78" applyNumberFormat="0" applyProtection="0">
      <alignment horizontal="right" vertical="center"/>
    </xf>
    <xf numFmtId="0" fontId="101" fillId="54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49" borderId="78" applyNumberFormat="0" applyProtection="0">
      <alignment horizontal="right" vertical="center"/>
    </xf>
    <xf numFmtId="0" fontId="101" fillId="2" borderId="78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4" fontId="112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5" fillId="0" borderId="56" applyNumberFormat="0" applyFill="0" applyAlignment="0" applyProtection="0"/>
    <xf numFmtId="0" fontId="11" fillId="55" borderId="72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4" fontId="101" fillId="44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178" fontId="83" fillId="0" borderId="73">
      <alignment horizontal="right"/>
      <protection hidden="1"/>
    </xf>
    <xf numFmtId="176" fontId="83" fillId="0" borderId="73">
      <alignment horizontal="right"/>
      <protection hidden="1"/>
    </xf>
    <xf numFmtId="4" fontId="101" fillId="8" borderId="78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0" fontId="110" fillId="15" borderId="81" applyBorder="0"/>
    <xf numFmtId="4" fontId="101" fillId="52" borderId="80" applyNumberFormat="0" applyProtection="0">
      <alignment horizontal="left" vertical="center" indent="1"/>
    </xf>
    <xf numFmtId="4" fontId="111" fillId="4" borderId="79" applyNumberFormat="0" applyProtection="0">
      <alignment vertical="center"/>
    </xf>
    <xf numFmtId="0" fontId="11" fillId="55" borderId="72" applyNumberFormat="0" applyProtection="0">
      <alignment horizontal="left" vertical="center" indent="1"/>
    </xf>
    <xf numFmtId="178" fontId="83" fillId="0" borderId="73">
      <alignment horizontal="right"/>
      <protection hidden="1"/>
    </xf>
    <xf numFmtId="4" fontId="112" fillId="56" borderId="72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0" fontId="101" fillId="52" borderId="78" applyNumberFormat="0" applyProtection="0">
      <alignment horizontal="left" vertical="center" indent="1"/>
    </xf>
    <xf numFmtId="4" fontId="111" fillId="4" borderId="79" applyNumberFormat="0" applyProtection="0">
      <alignment vertical="center"/>
    </xf>
    <xf numFmtId="4" fontId="111" fillId="4" borderId="79" applyNumberFormat="0" applyProtection="0">
      <alignment vertical="center"/>
    </xf>
    <xf numFmtId="0" fontId="11" fillId="55" borderId="72" applyNumberFormat="0" applyProtection="0">
      <alignment horizontal="left" vertical="center" indent="1"/>
    </xf>
    <xf numFmtId="4" fontId="107" fillId="42" borderId="73" applyNumberFormat="0" applyProtection="0">
      <alignment vertical="center"/>
    </xf>
    <xf numFmtId="4" fontId="109" fillId="15" borderId="80" applyNumberFormat="0" applyProtection="0">
      <alignment horizontal="left" vertical="center" indent="1"/>
    </xf>
    <xf numFmtId="4" fontId="101" fillId="51" borderId="78" applyNumberFormat="0" applyProtection="0">
      <alignment horizontal="right" vertical="center"/>
    </xf>
    <xf numFmtId="0" fontId="101" fillId="52" borderId="78" applyNumberFormat="0" applyProtection="0">
      <alignment horizontal="left" vertical="center" indent="1"/>
    </xf>
    <xf numFmtId="0" fontId="111" fillId="4" borderId="79" applyNumberFormat="0" applyProtection="0">
      <alignment horizontal="left" vertical="top" indent="1"/>
    </xf>
    <xf numFmtId="0" fontId="111" fillId="4" borderId="79" applyNumberFormat="0" applyProtection="0">
      <alignment horizontal="left" vertical="top" indent="1"/>
    </xf>
    <xf numFmtId="4" fontId="107" fillId="42" borderId="73" applyNumberFormat="0" applyProtection="0">
      <alignment vertical="center"/>
    </xf>
    <xf numFmtId="4" fontId="107" fillId="37" borderId="78" applyNumberFormat="0" applyProtection="0">
      <alignment vertical="center"/>
    </xf>
    <xf numFmtId="0" fontId="108" fillId="7" borderId="79" applyNumberFormat="0" applyProtection="0">
      <alignment horizontal="left" vertical="top" indent="1"/>
    </xf>
    <xf numFmtId="4" fontId="101" fillId="44" borderId="78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9" borderId="78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4" fontId="101" fillId="0" borderId="78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176" fontId="82" fillId="20" borderId="73">
      <alignment horizontal="right"/>
      <protection locked="0"/>
    </xf>
    <xf numFmtId="4" fontId="107" fillId="37" borderId="78" applyNumberFormat="0" applyProtection="0">
      <alignment vertical="center"/>
    </xf>
    <xf numFmtId="4" fontId="101" fillId="51" borderId="80" applyNumberFormat="0" applyProtection="0">
      <alignment horizontal="left" vertical="center" indent="1"/>
    </xf>
    <xf numFmtId="4" fontId="107" fillId="37" borderId="78" applyNumberFormat="0" applyProtection="0">
      <alignment vertical="center"/>
    </xf>
    <xf numFmtId="4" fontId="101" fillId="17" borderId="80" applyNumberFormat="0" applyProtection="0">
      <alignment horizontal="right" vertical="center"/>
    </xf>
    <xf numFmtId="0" fontId="101" fillId="15" borderId="79" applyNumberFormat="0" applyProtection="0">
      <alignment horizontal="left" vertical="top" indent="1"/>
    </xf>
    <xf numFmtId="4" fontId="111" fillId="4" borderId="79" applyNumberFormat="0" applyProtection="0">
      <alignment vertical="center"/>
    </xf>
    <xf numFmtId="0" fontId="101" fillId="53" borderId="78" applyNumberFormat="0" applyProtection="0">
      <alignment horizontal="left" vertical="center" indent="1"/>
    </xf>
    <xf numFmtId="1" fontId="83" fillId="0" borderId="74">
      <alignment horizontal="left"/>
      <protection hidden="1"/>
    </xf>
    <xf numFmtId="178" fontId="82" fillId="0" borderId="73">
      <alignment horizontal="right"/>
      <protection hidden="1"/>
    </xf>
    <xf numFmtId="176" fontId="83" fillId="0" borderId="73">
      <alignment horizontal="right"/>
      <protection hidden="1"/>
    </xf>
    <xf numFmtId="178" fontId="83" fillId="0" borderId="73">
      <alignment horizontal="right"/>
      <protection hidden="1"/>
    </xf>
    <xf numFmtId="4" fontId="111" fillId="53" borderId="79" applyNumberFormat="0" applyProtection="0">
      <alignment horizontal="left" vertical="center" indent="1"/>
    </xf>
    <xf numFmtId="0" fontId="108" fillId="7" borderId="79" applyNumberFormat="0" applyProtection="0">
      <alignment horizontal="left" vertical="top" indent="1"/>
    </xf>
    <xf numFmtId="4" fontId="101" fillId="47" borderId="78" applyNumberFormat="0" applyProtection="0">
      <alignment horizontal="right" vertical="center"/>
    </xf>
    <xf numFmtId="178" fontId="83" fillId="0" borderId="73">
      <alignment horizontal="right"/>
      <protection hidden="1"/>
    </xf>
    <xf numFmtId="4" fontId="109" fillId="15" borderId="80" applyNumberFormat="0" applyProtection="0">
      <alignment horizontal="left" vertical="center" indent="1"/>
    </xf>
    <xf numFmtId="178" fontId="82" fillId="21" borderId="73" applyBorder="0">
      <alignment horizontal="right"/>
      <protection locked="0"/>
    </xf>
    <xf numFmtId="0" fontId="102" fillId="0" borderId="74">
      <alignment horizontal="left" vertical="center"/>
    </xf>
    <xf numFmtId="0" fontId="101" fillId="2" borderId="78" applyNumberFormat="0" applyProtection="0">
      <alignment horizontal="left" vertical="center" indent="1"/>
    </xf>
    <xf numFmtId="0" fontId="110" fillId="15" borderId="81" applyBorder="0"/>
    <xf numFmtId="177" fontId="82" fillId="0" borderId="73">
      <alignment horizontal="right"/>
      <protection hidden="1"/>
    </xf>
    <xf numFmtId="0" fontId="101" fillId="52" borderId="78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178" fontId="82" fillId="21" borderId="73" applyBorder="0">
      <alignment horizontal="right"/>
      <protection locked="0"/>
    </xf>
    <xf numFmtId="0" fontId="12" fillId="4" borderId="70" applyNumberFormat="0" applyFont="0" applyAlignment="0" applyProtection="0"/>
    <xf numFmtId="4" fontId="107" fillId="37" borderId="78" applyNumberFormat="0" applyProtection="0">
      <alignment vertical="center"/>
    </xf>
    <xf numFmtId="4" fontId="101" fillId="8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6" fillId="37" borderId="72" applyNumberFormat="0" applyProtection="0">
      <alignment horizontal="left" vertical="center" indent="1"/>
    </xf>
    <xf numFmtId="4" fontId="101" fillId="8" borderId="78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0" fontId="101" fillId="2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4" fontId="101" fillId="51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01" fillId="2" borderId="79" applyNumberFormat="0" applyProtection="0">
      <alignment horizontal="left" vertical="top" indent="1"/>
    </xf>
    <xf numFmtId="0" fontId="89" fillId="36" borderId="75" applyNumberFormat="0" applyFont="0" applyFill="0" applyBorder="0" applyAlignment="0">
      <alignment vertical="center"/>
    </xf>
    <xf numFmtId="0" fontId="101" fillId="52" borderId="78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46" borderId="78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176" fontId="83" fillId="0" borderId="73">
      <alignment horizontal="right"/>
      <protection hidden="1"/>
    </xf>
    <xf numFmtId="176" fontId="83" fillId="0" borderId="73">
      <alignment horizontal="right"/>
      <protection hidden="1"/>
    </xf>
    <xf numFmtId="4" fontId="112" fillId="56" borderId="72" applyNumberFormat="0" applyProtection="0">
      <alignment horizontal="right" vertical="center"/>
    </xf>
    <xf numFmtId="0" fontId="92" fillId="0" borderId="77" applyNumberFormat="0" applyFill="0" applyAlignment="0" applyProtection="0"/>
    <xf numFmtId="178" fontId="82" fillId="21" borderId="73" applyBorder="0">
      <alignment horizontal="right"/>
      <protection locked="0"/>
    </xf>
    <xf numFmtId="0" fontId="102" fillId="0" borderId="74">
      <alignment horizontal="left" vertical="center"/>
    </xf>
    <xf numFmtId="4" fontId="106" fillId="37" borderId="72" applyNumberFormat="0" applyProtection="0">
      <alignment vertical="center"/>
    </xf>
    <xf numFmtId="178" fontId="83" fillId="0" borderId="73">
      <alignment horizontal="right"/>
      <protection hidden="1"/>
    </xf>
    <xf numFmtId="176" fontId="82" fillId="0" borderId="73">
      <alignment horizontal="right"/>
      <protection hidden="1"/>
    </xf>
    <xf numFmtId="176" fontId="82" fillId="0" borderId="73">
      <alignment horizontal="right"/>
      <protection hidden="1"/>
    </xf>
    <xf numFmtId="0" fontId="92" fillId="0" borderId="77" applyNumberFormat="0" applyFill="0" applyAlignment="0" applyProtection="0"/>
    <xf numFmtId="4" fontId="101" fillId="51" borderId="78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4" fontId="106" fillId="56" borderId="72" applyNumberFormat="0" applyProtection="0">
      <alignment horizontal="right" vertical="center"/>
    </xf>
    <xf numFmtId="4" fontId="101" fillId="0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0" fontId="101" fillId="52" borderId="78" applyNumberFormat="0" applyProtection="0">
      <alignment horizontal="left" vertical="center" indent="1"/>
    </xf>
    <xf numFmtId="4" fontId="106" fillId="37" borderId="72" applyNumberFormat="0" applyProtection="0">
      <alignment vertical="center"/>
    </xf>
    <xf numFmtId="0" fontId="101" fillId="15" borderId="79" applyNumberFormat="0" applyProtection="0">
      <alignment horizontal="left" vertical="top" indent="1"/>
    </xf>
    <xf numFmtId="0" fontId="101" fillId="52" borderId="78" applyNumberFormat="0" applyProtection="0">
      <alignment horizontal="left" vertical="center" indent="1"/>
    </xf>
    <xf numFmtId="4" fontId="101" fillId="51" borderId="78" applyNumberFormat="0" applyProtection="0">
      <alignment horizontal="right" vertical="center"/>
    </xf>
    <xf numFmtId="4" fontId="107" fillId="37" borderId="78" applyNumberFormat="0" applyProtection="0">
      <alignment vertical="center"/>
    </xf>
    <xf numFmtId="0" fontId="108" fillId="7" borderId="79" applyNumberFormat="0" applyProtection="0">
      <alignment horizontal="left" vertical="top" indent="1"/>
    </xf>
    <xf numFmtId="4" fontId="101" fillId="44" borderId="78" applyNumberFormat="0" applyProtection="0">
      <alignment horizontal="right" vertical="center"/>
    </xf>
    <xf numFmtId="4" fontId="101" fillId="10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0" fontId="101" fillId="54" borderId="78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4" fontId="101" fillId="49" borderId="78" applyNumberFormat="0" applyProtection="0">
      <alignment horizontal="right" vertical="center"/>
    </xf>
    <xf numFmtId="4" fontId="101" fillId="9" borderId="78" applyNumberFormat="0" applyProtection="0">
      <alignment horizontal="right" vertical="center"/>
    </xf>
    <xf numFmtId="0" fontId="101" fillId="52" borderId="78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0" fontId="101" fillId="53" borderId="78" applyNumberFormat="0" applyProtection="0">
      <alignment horizontal="left" vertical="center" indent="1"/>
    </xf>
    <xf numFmtId="178" fontId="82" fillId="21" borderId="73" applyBorder="0">
      <alignment horizontal="right"/>
      <protection locked="0"/>
    </xf>
    <xf numFmtId="0" fontId="101" fillId="53" borderId="78" applyNumberFormat="0" applyProtection="0">
      <alignment horizontal="left" vertical="center" indent="1"/>
    </xf>
    <xf numFmtId="4" fontId="106" fillId="56" borderId="72" applyNumberFormat="0" applyProtection="0">
      <alignment horizontal="right" vertical="center"/>
    </xf>
    <xf numFmtId="0" fontId="101" fillId="53" borderId="78" applyNumberFormat="0" applyProtection="0">
      <alignment horizontal="left" vertical="center" indent="1"/>
    </xf>
    <xf numFmtId="177" fontId="82" fillId="0" borderId="73">
      <alignment horizontal="right"/>
      <protection hidden="1"/>
    </xf>
    <xf numFmtId="4" fontId="101" fillId="8" borderId="78" applyNumberFormat="0" applyProtection="0">
      <alignment horizontal="right" vertical="center"/>
    </xf>
    <xf numFmtId="0" fontId="110" fillId="15" borderId="81" applyBorder="0"/>
    <xf numFmtId="4" fontId="101" fillId="51" borderId="78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4" fontId="101" fillId="48" borderId="78" applyNumberFormat="0" applyProtection="0">
      <alignment horizontal="right" vertical="center"/>
    </xf>
    <xf numFmtId="4" fontId="111" fillId="53" borderId="79" applyNumberFormat="0" applyProtection="0">
      <alignment horizontal="left" vertical="center" indent="1"/>
    </xf>
    <xf numFmtId="4" fontId="101" fillId="51" borderId="78" applyNumberFormat="0" applyProtection="0">
      <alignment horizontal="right" vertical="center"/>
    </xf>
    <xf numFmtId="178" fontId="82" fillId="21" borderId="73" applyBorder="0">
      <alignment horizontal="right"/>
      <protection locked="0"/>
    </xf>
    <xf numFmtId="10" fontId="101" fillId="42" borderId="73" applyNumberFormat="0" applyBorder="0" applyAlignment="0" applyProtection="0"/>
    <xf numFmtId="4" fontId="106" fillId="37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2" fillId="4" borderId="70" applyNumberFormat="0" applyFont="0" applyAlignment="0" applyProtection="0"/>
    <xf numFmtId="4" fontId="101" fillId="46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176" fontId="83" fillId="0" borderId="73">
      <alignment horizontal="right"/>
      <protection hidden="1"/>
    </xf>
    <xf numFmtId="0" fontId="101" fillId="53" borderId="78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0" fontId="89" fillId="36" borderId="75" applyNumberFormat="0" applyFont="0" applyFill="0" applyBorder="0" applyAlignment="0">
      <alignment vertical="center"/>
    </xf>
    <xf numFmtId="4" fontId="106" fillId="37" borderId="72" applyNumberFormat="0" applyProtection="0">
      <alignment vertical="center"/>
    </xf>
    <xf numFmtId="176" fontId="82" fillId="20" borderId="73">
      <alignment horizontal="right"/>
      <protection locked="0"/>
    </xf>
    <xf numFmtId="0" fontId="101" fillId="51" borderId="79" applyNumberFormat="0" applyProtection="0">
      <alignment horizontal="left" vertical="top" indent="1"/>
    </xf>
    <xf numFmtId="4" fontId="101" fillId="0" borderId="78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0" fontId="110" fillId="15" borderId="81" applyBorder="0"/>
    <xf numFmtId="4" fontId="111" fillId="4" borderId="79" applyNumberFormat="0" applyProtection="0">
      <alignment vertical="center"/>
    </xf>
    <xf numFmtId="0" fontId="11" fillId="55" borderId="72" applyNumberFormat="0" applyProtection="0">
      <alignment horizontal="left" vertical="center" indent="1"/>
    </xf>
    <xf numFmtId="1" fontId="83" fillId="0" borderId="74">
      <alignment horizontal="left"/>
      <protection hidden="1"/>
    </xf>
    <xf numFmtId="0" fontId="89" fillId="36" borderId="75" applyNumberFormat="0" applyFont="0" applyFill="0" applyBorder="0" applyAlignment="0">
      <alignment vertical="center"/>
    </xf>
    <xf numFmtId="0" fontId="102" fillId="0" borderId="74">
      <alignment horizontal="left" vertical="center"/>
    </xf>
    <xf numFmtId="4" fontId="111" fillId="53" borderId="79" applyNumberFormat="0" applyProtection="0">
      <alignment horizontal="left" vertical="center" indent="1"/>
    </xf>
    <xf numFmtId="0" fontId="111" fillId="4" borderId="79" applyNumberFormat="0" applyProtection="0">
      <alignment horizontal="left" vertical="top" indent="1"/>
    </xf>
    <xf numFmtId="0" fontId="111" fillId="4" borderId="79" applyNumberFormat="0" applyProtection="0">
      <alignment horizontal="left" vertical="top" indent="1"/>
    </xf>
    <xf numFmtId="0" fontId="101" fillId="54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0" fontId="89" fillId="36" borderId="75" applyNumberFormat="0" applyFont="0" applyFill="0" applyBorder="0" applyAlignment="0">
      <alignment vertical="center"/>
    </xf>
    <xf numFmtId="0" fontId="101" fillId="2" borderId="78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4" fontId="111" fillId="53" borderId="79" applyNumberFormat="0" applyProtection="0">
      <alignment horizontal="left" vertical="center" indent="1"/>
    </xf>
    <xf numFmtId="0" fontId="12" fillId="4" borderId="70" applyNumberFormat="0" applyFont="0" applyAlignment="0" applyProtection="0"/>
    <xf numFmtId="0" fontId="101" fillId="2" borderId="79" applyNumberFormat="0" applyProtection="0">
      <alignment horizontal="left" vertical="top" indent="1"/>
    </xf>
    <xf numFmtId="4" fontId="101" fillId="52" borderId="80" applyNumberFormat="0" applyProtection="0">
      <alignment horizontal="left" vertical="center" indent="1"/>
    </xf>
    <xf numFmtId="4" fontId="107" fillId="42" borderId="73" applyNumberFormat="0" applyProtection="0">
      <alignment vertical="center"/>
    </xf>
    <xf numFmtId="176" fontId="82" fillId="0" borderId="112">
      <alignment horizontal="right"/>
      <protection hidden="1"/>
    </xf>
    <xf numFmtId="178" fontId="83" fillId="0" borderId="73">
      <alignment horizontal="right"/>
      <protection hidden="1"/>
    </xf>
    <xf numFmtId="4" fontId="101" fillId="17" borderId="80" applyNumberFormat="0" applyProtection="0">
      <alignment horizontal="right" vertical="center"/>
    </xf>
    <xf numFmtId="4" fontId="101" fillId="51" borderId="80" applyNumberFormat="0" applyProtection="0">
      <alignment horizontal="left" vertical="center" indent="1"/>
    </xf>
    <xf numFmtId="4" fontId="101" fillId="10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4" fontId="101" fillId="0" borderId="78" applyNumberFormat="0" applyProtection="0">
      <alignment horizontal="right" vertical="center"/>
    </xf>
    <xf numFmtId="0" fontId="101" fillId="54" borderId="78" applyNumberFormat="0" applyProtection="0">
      <alignment horizontal="left" vertical="center" indent="1"/>
    </xf>
    <xf numFmtId="4" fontId="109" fillId="15" borderId="80" applyNumberFormat="0" applyProtection="0">
      <alignment horizontal="left" vertical="center" indent="1"/>
    </xf>
    <xf numFmtId="4" fontId="106" fillId="56" borderId="72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176" fontId="83" fillId="0" borderId="73">
      <alignment horizontal="right"/>
      <protection hidden="1"/>
    </xf>
    <xf numFmtId="4" fontId="111" fillId="53" borderId="79" applyNumberFormat="0" applyProtection="0">
      <alignment horizontal="left" vertical="center" indent="1"/>
    </xf>
    <xf numFmtId="0" fontId="101" fillId="15" borderId="79" applyNumberFormat="0" applyProtection="0">
      <alignment horizontal="left" vertical="top" indent="1"/>
    </xf>
    <xf numFmtId="0" fontId="110" fillId="15" borderId="81" applyBorder="0"/>
    <xf numFmtId="4" fontId="107" fillId="42" borderId="73" applyNumberFormat="0" applyProtection="0">
      <alignment vertical="center"/>
    </xf>
    <xf numFmtId="10" fontId="101" fillId="42" borderId="73" applyNumberFormat="0" applyBorder="0" applyAlignment="0" applyProtection="0"/>
    <xf numFmtId="0" fontId="110" fillId="15" borderId="81" applyBorder="0"/>
    <xf numFmtId="176" fontId="82" fillId="20" borderId="73">
      <alignment horizontal="right"/>
      <protection locked="0"/>
    </xf>
    <xf numFmtId="4" fontId="101" fillId="51" borderId="80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0" fontId="92" fillId="0" borderId="77" applyNumberFormat="0" applyFill="0" applyAlignment="0" applyProtection="0"/>
    <xf numFmtId="0" fontId="15" fillId="0" borderId="56" applyNumberFormat="0" applyFill="0" applyAlignment="0" applyProtection="0"/>
    <xf numFmtId="4" fontId="101" fillId="51" borderId="78" applyNumberFormat="0" applyProtection="0">
      <alignment horizontal="right" vertical="center"/>
    </xf>
    <xf numFmtId="0" fontId="15" fillId="0" borderId="56" applyNumberFormat="0" applyFill="0" applyAlignment="0" applyProtection="0"/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178" fontId="82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177" fontId="82" fillId="0" borderId="73">
      <alignment horizontal="right"/>
      <protection hidden="1"/>
    </xf>
    <xf numFmtId="4" fontId="101" fillId="51" borderId="80" applyNumberFormat="0" applyProtection="0">
      <alignment horizontal="left" vertical="center" indent="1"/>
    </xf>
    <xf numFmtId="176" fontId="82" fillId="20" borderId="73">
      <alignment horizontal="right"/>
      <protection locked="0"/>
    </xf>
    <xf numFmtId="4" fontId="101" fillId="0" borderId="78" applyNumberFormat="0" applyProtection="0">
      <alignment horizontal="right" vertical="center"/>
    </xf>
    <xf numFmtId="0" fontId="101" fillId="2" borderId="78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4" fontId="111" fillId="53" borderId="79" applyNumberFormat="0" applyProtection="0">
      <alignment horizontal="left" vertical="center" indent="1"/>
    </xf>
    <xf numFmtId="4" fontId="106" fillId="56" borderId="72" applyNumberFormat="0" applyProtection="0">
      <alignment horizontal="right" vertical="center"/>
    </xf>
    <xf numFmtId="4" fontId="112" fillId="56" borderId="72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178" fontId="83" fillId="0" borderId="73">
      <alignment horizontal="right"/>
      <protection hidden="1"/>
    </xf>
    <xf numFmtId="4" fontId="101" fillId="51" borderId="78" applyNumberFormat="0" applyProtection="0">
      <alignment horizontal="right" vertical="center"/>
    </xf>
    <xf numFmtId="178" fontId="83" fillId="0" borderId="73">
      <alignment horizontal="right"/>
      <protection hidden="1"/>
    </xf>
    <xf numFmtId="178" fontId="82" fillId="21" borderId="73" applyBorder="0">
      <alignment horizontal="right"/>
      <protection locked="0"/>
    </xf>
    <xf numFmtId="0" fontId="89" fillId="36" borderId="75" applyNumberFormat="0" applyFont="0" applyFill="0" applyBorder="0" applyAlignment="0">
      <alignment vertical="center"/>
    </xf>
    <xf numFmtId="0" fontId="92" fillId="0" borderId="77" applyNumberFormat="0" applyFill="0" applyAlignment="0" applyProtection="0"/>
    <xf numFmtId="10" fontId="101" fillId="42" borderId="73" applyNumberFormat="0" applyBorder="0" applyAlignment="0" applyProtection="0"/>
    <xf numFmtId="0" fontId="11" fillId="4" borderId="70" applyNumberFormat="0" applyFont="0" applyAlignment="0" applyProtection="0"/>
    <xf numFmtId="4" fontId="107" fillId="37" borderId="78" applyNumberFormat="0" applyProtection="0">
      <alignment vertical="center"/>
    </xf>
    <xf numFmtId="0" fontId="108" fillId="7" borderId="79" applyNumberFormat="0" applyProtection="0">
      <alignment horizontal="left" vertical="top" indent="1"/>
    </xf>
    <xf numFmtId="4" fontId="101" fillId="44" borderId="78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7" borderId="78" applyNumberFormat="0" applyProtection="0">
      <alignment horizontal="right" vertical="center"/>
    </xf>
    <xf numFmtId="4" fontId="101" fillId="51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4" fontId="101" fillId="47" borderId="78" applyNumberFormat="0" applyProtection="0">
      <alignment horizontal="right" vertical="center"/>
    </xf>
    <xf numFmtId="0" fontId="15" fillId="0" borderId="56" applyNumberFormat="0" applyFill="0" applyAlignment="0" applyProtection="0"/>
    <xf numFmtId="0" fontId="111" fillId="4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4" fontId="101" fillId="50" borderId="80" applyNumberFormat="0" applyProtection="0">
      <alignment horizontal="left" vertical="center" indent="1"/>
    </xf>
    <xf numFmtId="4" fontId="101" fillId="50" borderId="80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176" fontId="83" fillId="0" borderId="73">
      <alignment horizontal="right"/>
      <protection hidden="1"/>
    </xf>
    <xf numFmtId="4" fontId="101" fillId="50" borderId="80" applyNumberFormat="0" applyProtection="0">
      <alignment horizontal="left" vertical="center" indent="1"/>
    </xf>
    <xf numFmtId="0" fontId="101" fillId="54" borderId="78" applyNumberFormat="0" applyProtection="0">
      <alignment horizontal="left" vertical="center" indent="1"/>
    </xf>
    <xf numFmtId="178" fontId="82" fillId="0" borderId="73">
      <alignment horizontal="right"/>
      <protection hidden="1"/>
    </xf>
    <xf numFmtId="0" fontId="101" fillId="52" borderId="78" applyNumberFormat="0" applyProtection="0">
      <alignment horizontal="left" vertical="center" indent="1"/>
    </xf>
    <xf numFmtId="0" fontId="29" fillId="13" borderId="71" applyNumberFormat="0" applyAlignment="0" applyProtection="0"/>
    <xf numFmtId="0" fontId="11" fillId="55" borderId="72" applyNumberFormat="0" applyProtection="0">
      <alignment horizontal="left" vertical="center" indent="1"/>
    </xf>
    <xf numFmtId="0" fontId="89" fillId="36" borderId="75" applyNumberFormat="0" applyFont="0" applyFill="0" applyBorder="0" applyAlignment="0">
      <alignment vertical="center"/>
    </xf>
    <xf numFmtId="4" fontId="101" fillId="10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11" fillId="4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0" fontId="15" fillId="0" borderId="56" applyNumberFormat="0" applyFill="0" applyAlignment="0" applyProtection="0"/>
    <xf numFmtId="0" fontId="101" fillId="2" borderId="79" applyNumberFormat="0" applyProtection="0">
      <alignment horizontal="left" vertical="top" indent="1"/>
    </xf>
    <xf numFmtId="10" fontId="101" fillId="42" borderId="73" applyNumberFormat="0" applyBorder="0" applyAlignment="0" applyProtection="0"/>
    <xf numFmtId="0" fontId="11" fillId="4" borderId="70" applyNumberFormat="0" applyFont="0" applyAlignment="0" applyProtection="0"/>
    <xf numFmtId="4" fontId="101" fillId="17" borderId="80" applyNumberFormat="0" applyProtection="0">
      <alignment horizontal="right" vertical="center"/>
    </xf>
    <xf numFmtId="0" fontId="101" fillId="52" borderId="78" applyNumberFormat="0" applyProtection="0">
      <alignment horizontal="left" vertical="center" indent="1"/>
    </xf>
    <xf numFmtId="4" fontId="101" fillId="49" borderId="78" applyNumberFormat="0" applyProtection="0">
      <alignment horizontal="right" vertical="center"/>
    </xf>
    <xf numFmtId="4" fontId="111" fillId="4" borderId="79" applyNumberFormat="0" applyProtection="0">
      <alignment vertical="center"/>
    </xf>
    <xf numFmtId="0" fontId="101" fillId="51" borderId="79" applyNumberFormat="0" applyProtection="0">
      <alignment horizontal="left" vertical="top" indent="1"/>
    </xf>
    <xf numFmtId="4" fontId="107" fillId="42" borderId="73" applyNumberFormat="0" applyProtection="0">
      <alignment vertical="center"/>
    </xf>
    <xf numFmtId="0" fontId="101" fillId="52" borderId="78" applyNumberFormat="0" applyProtection="0">
      <alignment horizontal="left" vertical="center" indent="1"/>
    </xf>
    <xf numFmtId="0" fontId="101" fillId="53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5" fillId="0" borderId="56" applyNumberFormat="0" applyFill="0" applyAlignment="0" applyProtection="0"/>
    <xf numFmtId="10" fontId="101" fillId="42" borderId="73" applyNumberFormat="0" applyBorder="0" applyAlignment="0" applyProtection="0"/>
    <xf numFmtId="0" fontId="11" fillId="55" borderId="72" applyNumberFormat="0" applyProtection="0">
      <alignment horizontal="left" vertical="center" indent="1"/>
    </xf>
    <xf numFmtId="4" fontId="107" fillId="42" borderId="73" applyNumberFormat="0" applyProtection="0">
      <alignment vertical="center"/>
    </xf>
    <xf numFmtId="4" fontId="109" fillId="15" borderId="80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178" fontId="82" fillId="21" borderId="73" applyBorder="0">
      <alignment horizontal="right"/>
      <protection locked="0"/>
    </xf>
    <xf numFmtId="0" fontId="15" fillId="0" borderId="56" applyNumberFormat="0" applyFill="0" applyAlignment="0" applyProtection="0"/>
    <xf numFmtId="177" fontId="82" fillId="0" borderId="73">
      <alignment horizontal="right"/>
      <protection hidden="1"/>
    </xf>
    <xf numFmtId="0" fontId="101" fillId="2" borderId="79" applyNumberFormat="0" applyProtection="0">
      <alignment horizontal="left" vertical="top" indent="1"/>
    </xf>
    <xf numFmtId="4" fontId="101" fillId="51" borderId="78" applyNumberFormat="0" applyProtection="0">
      <alignment horizontal="right" vertical="center"/>
    </xf>
    <xf numFmtId="0" fontId="101" fillId="52" borderId="79" applyNumberFormat="0" applyProtection="0">
      <alignment horizontal="left" vertical="top" indent="1"/>
    </xf>
    <xf numFmtId="0" fontId="101" fillId="2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1" fontId="83" fillId="0" borderId="74">
      <alignment horizontal="left"/>
      <protection hidden="1"/>
    </xf>
    <xf numFmtId="10" fontId="101" fillId="42" borderId="73" applyNumberFormat="0" applyBorder="0" applyAlignment="0" applyProtection="0"/>
    <xf numFmtId="0" fontId="111" fillId="4" borderId="79" applyNumberFormat="0" applyProtection="0">
      <alignment horizontal="left" vertical="top" indent="1"/>
    </xf>
    <xf numFmtId="4" fontId="109" fillId="15" borderId="80" applyNumberFormat="0" applyProtection="0">
      <alignment horizontal="left" vertical="center" indent="1"/>
    </xf>
    <xf numFmtId="176" fontId="82" fillId="20" borderId="73">
      <alignment horizontal="right"/>
      <protection locked="0"/>
    </xf>
    <xf numFmtId="0" fontId="101" fillId="2" borderId="78" applyNumberFormat="0" applyProtection="0">
      <alignment horizontal="left" vertical="center" indent="1"/>
    </xf>
    <xf numFmtId="0" fontId="101" fillId="51" borderId="79" applyNumberFormat="0" applyProtection="0">
      <alignment horizontal="left" vertical="top" indent="1"/>
    </xf>
    <xf numFmtId="4" fontId="111" fillId="4" borderId="79" applyNumberFormat="0" applyProtection="0">
      <alignment vertical="center"/>
    </xf>
    <xf numFmtId="0" fontId="101" fillId="2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176" fontId="83" fillId="0" borderId="73">
      <alignment horizontal="right"/>
      <protection hidden="1"/>
    </xf>
    <xf numFmtId="0" fontId="92" fillId="0" borderId="77" applyNumberFormat="0" applyFill="0" applyAlignment="0" applyProtection="0"/>
    <xf numFmtId="0" fontId="101" fillId="15" borderId="79" applyNumberFormat="0" applyProtection="0">
      <alignment horizontal="left" vertical="top" indent="1"/>
    </xf>
    <xf numFmtId="0" fontId="101" fillId="54" borderId="78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0" fontId="101" fillId="2" borderId="79" applyNumberFormat="0" applyProtection="0">
      <alignment horizontal="left" vertical="top" indent="1"/>
    </xf>
    <xf numFmtId="178" fontId="83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0" fontId="102" fillId="0" borderId="74">
      <alignment horizontal="left" vertical="center"/>
    </xf>
    <xf numFmtId="178" fontId="82" fillId="21" borderId="73" applyBorder="0">
      <alignment horizontal="right"/>
      <protection locked="0"/>
    </xf>
    <xf numFmtId="176" fontId="82" fillId="20" borderId="73">
      <alignment horizontal="right"/>
      <protection locked="0"/>
    </xf>
    <xf numFmtId="10" fontId="101" fillId="42" borderId="73" applyNumberFormat="0" applyBorder="0" applyAlignment="0" applyProtection="0"/>
    <xf numFmtId="0" fontId="108" fillId="7" borderId="79" applyNumberFormat="0" applyProtection="0">
      <alignment horizontal="left" vertical="top" indent="1"/>
    </xf>
    <xf numFmtId="4" fontId="101" fillId="10" borderId="78" applyNumberFormat="0" applyProtection="0">
      <alignment horizontal="right" vertical="center"/>
    </xf>
    <xf numFmtId="0" fontId="12" fillId="4" borderId="70" applyNumberFormat="0" applyFont="0" applyAlignment="0" applyProtection="0"/>
    <xf numFmtId="4" fontId="107" fillId="42" borderId="73" applyNumberFormat="0" applyProtection="0">
      <alignment vertical="center"/>
    </xf>
    <xf numFmtId="4" fontId="106" fillId="56" borderId="72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0" fontId="101" fillId="52" borderId="78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0" fontId="110" fillId="15" borderId="81" applyBorder="0"/>
    <xf numFmtId="4" fontId="111" fillId="53" borderId="79" applyNumberFormat="0" applyProtection="0">
      <alignment horizontal="left" vertical="center" indent="1"/>
    </xf>
    <xf numFmtId="4" fontId="101" fillId="48" borderId="78" applyNumberFormat="0" applyProtection="0">
      <alignment horizontal="right" vertical="center"/>
    </xf>
    <xf numFmtId="176" fontId="82" fillId="20" borderId="73">
      <alignment horizontal="right"/>
      <protection locked="0"/>
    </xf>
    <xf numFmtId="4" fontId="101" fillId="9" borderId="78" applyNumberFormat="0" applyProtection="0">
      <alignment horizontal="right" vertical="center"/>
    </xf>
    <xf numFmtId="4" fontId="107" fillId="42" borderId="73" applyNumberFormat="0" applyProtection="0">
      <alignment vertical="center"/>
    </xf>
    <xf numFmtId="4" fontId="109" fillId="15" borderId="80" applyNumberFormat="0" applyProtection="0">
      <alignment horizontal="left" vertical="center" indent="1"/>
    </xf>
    <xf numFmtId="4" fontId="111" fillId="4" borderId="79" applyNumberFormat="0" applyProtection="0">
      <alignment vertical="center"/>
    </xf>
    <xf numFmtId="0" fontId="110" fillId="15" borderId="81" applyBorder="0"/>
    <xf numFmtId="0" fontId="11" fillId="55" borderId="72" applyNumberFormat="0" applyProtection="0">
      <alignment horizontal="left" vertical="center" indent="1"/>
    </xf>
    <xf numFmtId="10" fontId="101" fillId="42" borderId="73" applyNumberFormat="0" applyBorder="0" applyAlignment="0" applyProtection="0"/>
    <xf numFmtId="4" fontId="106" fillId="37" borderId="72" applyNumberFormat="0" applyProtection="0">
      <alignment vertical="center"/>
    </xf>
    <xf numFmtId="178" fontId="83" fillId="0" borderId="73">
      <alignment horizontal="right"/>
      <protection hidden="1"/>
    </xf>
    <xf numFmtId="4" fontId="101" fillId="52" borderId="80" applyNumberFormat="0" applyProtection="0">
      <alignment horizontal="left" vertical="center" indent="1"/>
    </xf>
    <xf numFmtId="4" fontId="111" fillId="4" borderId="79" applyNumberFormat="0" applyProtection="0">
      <alignment vertical="center"/>
    </xf>
    <xf numFmtId="4" fontId="101" fillId="51" borderId="78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0" fontId="15" fillId="0" borderId="56" applyNumberFormat="0" applyFill="0" applyAlignment="0" applyProtection="0"/>
    <xf numFmtId="0" fontId="101" fillId="2" borderId="79" applyNumberFormat="0" applyProtection="0">
      <alignment horizontal="left" vertical="top" indent="1"/>
    </xf>
    <xf numFmtId="4" fontId="111" fillId="4" borderId="79" applyNumberFormat="0" applyProtection="0">
      <alignment vertical="center"/>
    </xf>
    <xf numFmtId="0" fontId="101" fillId="2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0" fontId="2" fillId="0" borderId="0"/>
    <xf numFmtId="0" fontId="2" fillId="0" borderId="0"/>
    <xf numFmtId="178" fontId="82" fillId="21" borderId="73" applyBorder="0">
      <alignment horizontal="right"/>
      <protection locked="0"/>
    </xf>
    <xf numFmtId="0" fontId="101" fillId="52" borderId="79" applyNumberFormat="0" applyProtection="0">
      <alignment horizontal="left" vertical="top" indent="1"/>
    </xf>
    <xf numFmtId="4" fontId="106" fillId="56" borderId="72" applyNumberFormat="0" applyProtection="0">
      <alignment horizontal="right" vertical="center"/>
    </xf>
    <xf numFmtId="4" fontId="101" fillId="49" borderId="78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0" fontId="101" fillId="53" borderId="78" applyNumberFormat="0" applyProtection="0">
      <alignment horizontal="left" vertical="center" indent="1"/>
    </xf>
    <xf numFmtId="4" fontId="101" fillId="49" borderId="78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01" fillId="52" borderId="79" applyNumberFormat="0" applyProtection="0">
      <alignment horizontal="left" vertical="top" indent="1"/>
    </xf>
    <xf numFmtId="176" fontId="82" fillId="20" borderId="73">
      <alignment horizontal="right"/>
      <protection locked="0"/>
    </xf>
    <xf numFmtId="1" fontId="83" fillId="0" borderId="74">
      <alignment horizontal="left"/>
      <protection hidden="1"/>
    </xf>
    <xf numFmtId="0" fontId="92" fillId="0" borderId="77" applyNumberFormat="0" applyFill="0" applyAlignment="0" applyProtection="0"/>
    <xf numFmtId="0" fontId="102" fillId="0" borderId="74">
      <alignment horizontal="left" vertical="center"/>
    </xf>
    <xf numFmtId="4" fontId="107" fillId="37" borderId="78" applyNumberFormat="0" applyProtection="0">
      <alignment vertical="center"/>
    </xf>
    <xf numFmtId="4" fontId="101" fillId="8" borderId="78" applyNumberFormat="0" applyProtection="0">
      <alignment horizontal="right" vertical="center"/>
    </xf>
    <xf numFmtId="4" fontId="101" fillId="17" borderId="80" applyNumberFormat="0" applyProtection="0">
      <alignment horizontal="right" vertical="center"/>
    </xf>
    <xf numFmtId="4" fontId="101" fillId="46" borderId="78" applyNumberFormat="0" applyProtection="0">
      <alignment horizontal="right" vertical="center"/>
    </xf>
    <xf numFmtId="4" fontId="101" fillId="48" borderId="78" applyNumberFormat="0" applyProtection="0">
      <alignment horizontal="right" vertical="center"/>
    </xf>
    <xf numFmtId="0" fontId="101" fillId="2" borderId="78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49" borderId="78" applyNumberFormat="0" applyProtection="0">
      <alignment horizontal="right" vertical="center"/>
    </xf>
    <xf numFmtId="4" fontId="101" fillId="51" borderId="78" applyNumberFormat="0" applyProtection="0">
      <alignment horizontal="right" vertical="center"/>
    </xf>
    <xf numFmtId="178" fontId="83" fillId="0" borderId="73">
      <alignment horizontal="right"/>
      <protection hidden="1"/>
    </xf>
    <xf numFmtId="4" fontId="101" fillId="47" borderId="78" applyNumberFormat="0" applyProtection="0">
      <alignment horizontal="right" vertical="center"/>
    </xf>
    <xf numFmtId="0" fontId="111" fillId="4" borderId="79" applyNumberFormat="0" applyProtection="0">
      <alignment horizontal="left" vertical="top" indent="1"/>
    </xf>
    <xf numFmtId="1" fontId="83" fillId="0" borderId="74">
      <alignment horizontal="left"/>
      <protection hidden="1"/>
    </xf>
    <xf numFmtId="178" fontId="82" fillId="0" borderId="86">
      <alignment horizontal="right"/>
      <protection hidden="1"/>
    </xf>
    <xf numFmtId="0" fontId="101" fillId="52" borderId="79" applyNumberFormat="0" applyProtection="0">
      <alignment horizontal="left" vertical="top" indent="1"/>
    </xf>
    <xf numFmtId="0" fontId="101" fillId="51" borderId="79" applyNumberFormat="0" applyProtection="0">
      <alignment horizontal="left" vertical="top" indent="1"/>
    </xf>
    <xf numFmtId="4" fontId="101" fillId="9" borderId="78" applyNumberFormat="0" applyProtection="0">
      <alignment horizontal="right" vertical="center"/>
    </xf>
    <xf numFmtId="0" fontId="12" fillId="4" borderId="70" applyNumberFormat="0" applyFont="0" applyAlignment="0" applyProtection="0"/>
    <xf numFmtId="4" fontId="101" fillId="44" borderId="78" applyNumberFormat="0" applyProtection="0">
      <alignment horizontal="right" vertical="center"/>
    </xf>
    <xf numFmtId="4" fontId="111" fillId="53" borderId="79" applyNumberFormat="0" applyProtection="0">
      <alignment horizontal="left" vertical="center" indent="1"/>
    </xf>
    <xf numFmtId="4" fontId="101" fillId="0" borderId="78" applyNumberFormat="0" applyProtection="0">
      <alignment horizontal="right" vertical="center"/>
    </xf>
    <xf numFmtId="4" fontId="109" fillId="15" borderId="80" applyNumberFormat="0" applyProtection="0">
      <alignment horizontal="left" vertical="center" indent="1"/>
    </xf>
    <xf numFmtId="0" fontId="12" fillId="4" borderId="70" applyNumberFormat="0" applyFont="0" applyAlignment="0" applyProtection="0"/>
    <xf numFmtId="0" fontId="101" fillId="53" borderId="7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" fontId="111" fillId="53" borderId="79" applyNumberFormat="0" applyProtection="0">
      <alignment horizontal="left" vertical="center" indent="1"/>
    </xf>
    <xf numFmtId="0" fontId="101" fillId="52" borderId="79" applyNumberFormat="0" applyProtection="0">
      <alignment horizontal="left" vertical="top" indent="1"/>
    </xf>
    <xf numFmtId="177" fontId="82" fillId="0" borderId="73">
      <alignment horizontal="right"/>
      <protection hidden="1"/>
    </xf>
    <xf numFmtId="4" fontId="101" fillId="9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4" fontId="112" fillId="56" borderId="72" applyNumberFormat="0" applyProtection="0">
      <alignment horizontal="right" vertical="center"/>
    </xf>
    <xf numFmtId="178" fontId="83" fillId="0" borderId="73">
      <alignment horizontal="right"/>
      <protection hidden="1"/>
    </xf>
    <xf numFmtId="4" fontId="101" fillId="8" borderId="78" applyNumberFormat="0" applyProtection="0">
      <alignment horizontal="right" vertical="center"/>
    </xf>
    <xf numFmtId="0" fontId="12" fillId="4" borderId="70" applyNumberFormat="0" applyFont="0" applyAlignment="0" applyProtection="0"/>
    <xf numFmtId="4" fontId="109" fillId="15" borderId="80" applyNumberFormat="0" applyProtection="0">
      <alignment horizontal="left" vertical="center" indent="1"/>
    </xf>
    <xf numFmtId="4" fontId="101" fillId="51" borderId="78" applyNumberFormat="0" applyProtection="0">
      <alignment horizontal="right" vertical="center"/>
    </xf>
    <xf numFmtId="0" fontId="101" fillId="51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4" fontId="101" fillId="52" borderId="80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0" fontId="15" fillId="0" borderId="69" applyNumberFormat="0" applyFill="0" applyAlignment="0" applyProtection="0"/>
    <xf numFmtId="4" fontId="101" fillId="51" borderId="78" applyNumberFormat="0" applyProtection="0">
      <alignment horizontal="right" vertical="center"/>
    </xf>
    <xf numFmtId="0" fontId="101" fillId="2" borderId="79" applyNumberFormat="0" applyProtection="0">
      <alignment horizontal="left" vertical="top" indent="1"/>
    </xf>
    <xf numFmtId="4" fontId="101" fillId="0" borderId="78" applyNumberFormat="0" applyProtection="0">
      <alignment horizontal="right" vertical="center"/>
    </xf>
    <xf numFmtId="0" fontId="101" fillId="51" borderId="79" applyNumberFormat="0" applyProtection="0">
      <alignment horizontal="left" vertical="top" indent="1"/>
    </xf>
    <xf numFmtId="0" fontId="11" fillId="55" borderId="72" applyNumberFormat="0" applyProtection="0">
      <alignment horizontal="left" vertical="center" indent="1"/>
    </xf>
    <xf numFmtId="4" fontId="107" fillId="37" borderId="78" applyNumberFormat="0" applyProtection="0">
      <alignment vertical="center"/>
    </xf>
    <xf numFmtId="4" fontId="101" fillId="49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176" fontId="83" fillId="0" borderId="73">
      <alignment horizontal="right"/>
      <protection hidden="1"/>
    </xf>
    <xf numFmtId="177" fontId="82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176" fontId="82" fillId="0" borderId="73">
      <alignment horizontal="right"/>
      <protection hidden="1"/>
    </xf>
    <xf numFmtId="0" fontId="101" fillId="54" borderId="78" applyNumberFormat="0" applyProtection="0">
      <alignment horizontal="left" vertical="center" indent="1"/>
    </xf>
    <xf numFmtId="176" fontId="82" fillId="0" borderId="73">
      <alignment horizontal="right"/>
      <protection hidden="1"/>
    </xf>
    <xf numFmtId="0" fontId="11" fillId="55" borderId="72" applyNumberFormat="0" applyProtection="0">
      <alignment horizontal="left" vertical="center" indent="1"/>
    </xf>
    <xf numFmtId="0" fontId="101" fillId="2" borderId="78" applyNumberFormat="0" applyProtection="0">
      <alignment horizontal="left" vertical="center" indent="1"/>
    </xf>
    <xf numFmtId="176" fontId="82" fillId="0" borderId="73">
      <alignment horizontal="right"/>
      <protection hidden="1"/>
    </xf>
    <xf numFmtId="4" fontId="106" fillId="37" borderId="72" applyNumberFormat="0" applyProtection="0">
      <alignment horizontal="left" vertical="center" indent="1"/>
    </xf>
    <xf numFmtId="4" fontId="101" fillId="51" borderId="80" applyNumberFormat="0" applyProtection="0">
      <alignment horizontal="left" vertical="center" indent="1"/>
    </xf>
    <xf numFmtId="178" fontId="83" fillId="0" borderId="73">
      <alignment horizontal="right"/>
      <protection hidden="1"/>
    </xf>
    <xf numFmtId="4" fontId="101" fillId="49" borderId="78" applyNumberFormat="0" applyProtection="0">
      <alignment horizontal="right" vertical="center"/>
    </xf>
    <xf numFmtId="4" fontId="106" fillId="56" borderId="72" applyNumberFormat="0" applyProtection="0">
      <alignment horizontal="right" vertical="center"/>
    </xf>
    <xf numFmtId="0" fontId="101" fillId="2" borderId="79" applyNumberFormat="0" applyProtection="0">
      <alignment horizontal="left" vertical="top" indent="1"/>
    </xf>
    <xf numFmtId="177" fontId="82" fillId="0" borderId="73">
      <alignment horizontal="right"/>
      <protection hidden="1"/>
    </xf>
    <xf numFmtId="4" fontId="101" fillId="52" borderId="80" applyNumberFormat="0" applyProtection="0">
      <alignment horizontal="left" vertical="center" indent="1"/>
    </xf>
    <xf numFmtId="1" fontId="83" fillId="0" borderId="74">
      <alignment horizontal="left"/>
      <protection hidden="1"/>
    </xf>
    <xf numFmtId="4" fontId="101" fillId="49" borderId="78" applyNumberFormat="0" applyProtection="0">
      <alignment horizontal="right" vertical="center"/>
    </xf>
    <xf numFmtId="176" fontId="82" fillId="20" borderId="73">
      <alignment horizontal="right"/>
      <protection locked="0"/>
    </xf>
    <xf numFmtId="4" fontId="101" fillId="47" borderId="78" applyNumberFormat="0" applyProtection="0">
      <alignment horizontal="right" vertical="center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1" fillId="55" borderId="72" applyNumberFormat="0" applyProtection="0">
      <alignment horizontal="left" vertical="center" indent="1"/>
    </xf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0" fontId="101" fillId="57" borderId="73"/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4" fontId="114" fillId="13" borderId="78" applyNumberFormat="0" applyProtection="0">
      <alignment horizontal="right" vertical="center"/>
    </xf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28" fillId="5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119" fillId="53" borderId="71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30" fillId="53" borderId="72" applyNumberFormat="0" applyAlignment="0" applyProtection="0"/>
    <xf numFmtId="0" fontId="11" fillId="62" borderId="72" applyNumberFormat="0" applyProtection="0">
      <alignment horizontal="left" vertical="center" indent="1"/>
    </xf>
    <xf numFmtId="0" fontId="11" fillId="63" borderId="72" applyNumberFormat="0" applyProtection="0">
      <alignment horizontal="left" vertical="center" indent="1"/>
    </xf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0" fontId="15" fillId="0" borderId="69" applyNumberFormat="0" applyFill="0" applyAlignment="0" applyProtection="0"/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" fontId="83" fillId="0" borderId="87">
      <alignment horizontal="left"/>
      <protection hidden="1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6" fontId="82" fillId="20" borderId="86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86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78" fontId="82" fillId="21" borderId="112" applyBorder="0">
      <alignment horizontal="right"/>
      <protection locked="0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0" fontId="89" fillId="36" borderId="88" applyNumberFormat="0" applyFont="0" applyFill="0" applyBorder="0" applyAlignment="0">
      <alignment vertical="center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" fontId="83" fillId="0" borderId="113">
      <alignment horizontal="lef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80" fontId="91" fillId="37" borderId="89" applyNumberFormat="0" applyFont="0" applyFill="0" applyBorder="0" applyAlignment="0">
      <alignment horizontal="center"/>
    </xf>
    <xf numFmtId="180" fontId="91" fillId="37" borderId="89" applyNumberFormat="0" applyFont="0" applyFill="0" applyBorder="0" applyAlignment="0">
      <alignment horizontal="center"/>
    </xf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0" fontId="92" fillId="0" borderId="90" applyNumberFormat="0" applyFill="0" applyAlignment="0" applyProtection="0"/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0" fontId="102" fillId="0" borderId="87">
      <alignment horizontal="left" vertical="center"/>
    </xf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0" fontId="101" fillId="42" borderId="86" applyNumberFormat="0" applyBorder="0" applyAlignment="0" applyProtection="0"/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8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0" fontId="28" fillId="7" borderId="110" applyNumberForma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1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0" fontId="12" fillId="4" borderId="83" applyNumberFormat="0" applyFont="0" applyAlignment="0" applyProtection="0"/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6" fillId="37" borderId="85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7" fillId="37" borderId="91" applyNumberFormat="0" applyProtection="0">
      <alignment vertical="center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4" fontId="106" fillId="37" borderId="85" applyNumberFormat="0" applyProtection="0">
      <alignment horizontal="left" vertical="center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0" fontId="108" fillId="7" borderId="92" applyNumberFormat="0" applyProtection="0">
      <alignment horizontal="left" vertical="top" indent="1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8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44" borderId="91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7" borderId="93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10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46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9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7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8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49" borderId="91" applyNumberFormat="0" applyProtection="0">
      <alignment horizontal="right" vertical="center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1" fillId="50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9" fillId="15" borderId="93" applyNumberFormat="0" applyProtection="0">
      <alignment horizontal="left" vertical="center" indent="1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1" borderId="91" applyNumberFormat="0" applyProtection="0">
      <alignment horizontal="right" vertical="center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2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4" fontId="101" fillId="51" borderId="93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53" borderId="91" applyNumberFormat="0" applyProtection="0">
      <alignment horizontal="left" vertical="center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15" borderId="92" applyNumberFormat="0" applyProtection="0">
      <alignment horizontal="left" vertical="top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4" borderId="91" applyNumberFormat="0" applyProtection="0">
      <alignment horizontal="left" vertical="center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51" borderId="92" applyNumberFormat="0" applyProtection="0">
      <alignment horizontal="left" vertical="top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1" applyNumberFormat="0" applyProtection="0">
      <alignment horizontal="left" vertical="center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2" borderId="92" applyNumberFormat="0" applyProtection="0">
      <alignment horizontal="left" vertical="top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1" applyNumberFormat="0" applyProtection="0">
      <alignment horizontal="left" vertical="center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01" fillId="52" borderId="92" applyNumberFormat="0" applyProtection="0">
      <alignment horizontal="left" vertical="top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0" fontId="110" fillId="15" borderId="94" applyBorder="0"/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11" fillId="4" borderId="92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07" fillId="42" borderId="86" applyNumberFormat="0" applyProtection="0">
      <alignment vertical="center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4" fontId="111" fillId="53" borderId="92" applyNumberFormat="0" applyProtection="0">
      <alignment horizontal="left" vertical="center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0" fontId="111" fillId="4" borderId="92" applyNumberFormat="0" applyProtection="0">
      <alignment horizontal="left" vertical="top" indent="1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1" fillId="0" borderId="91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06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4" fontId="112" fillId="56" borderId="85" applyNumberFormat="0" applyProtection="0">
      <alignment horizontal="right" vertical="center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1" fillId="55" borderId="85" applyNumberFormat="0" applyProtection="0">
      <alignment horizontal="left" vertical="center" indent="1"/>
    </xf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0" fontId="101" fillId="57" borderId="86"/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4" fontId="114" fillId="13" borderId="91" applyNumberFormat="0" applyProtection="0">
      <alignment horizontal="right" vertical="center"/>
    </xf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28" fillId="5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119" fillId="53" borderId="84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0" fontId="30" fillId="53" borderId="85" applyNumberFormat="0" applyAlignment="0" applyProtection="0"/>
    <xf numFmtId="176" fontId="82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3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0" fontId="11" fillId="62" borderId="85" applyNumberFormat="0" applyProtection="0">
      <alignment horizontal="left" vertical="center" indent="1"/>
    </xf>
    <xf numFmtId="0" fontId="11" fillId="63" borderId="85" applyNumberFormat="0" applyProtection="0">
      <alignment horizontal="left" vertical="center" indent="1"/>
    </xf>
    <xf numFmtId="177" fontId="82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0" fontId="15" fillId="0" borderId="108" applyNumberFormat="0" applyFill="0" applyAlignment="0" applyProtection="0"/>
    <xf numFmtId="0" fontId="15" fillId="0" borderId="108" applyNumberFormat="0" applyFill="0" applyAlignment="0" applyProtection="0"/>
    <xf numFmtId="0" fontId="30" fillId="13" borderId="111" applyNumberFormat="0" applyAlignment="0" applyProtection="0"/>
    <xf numFmtId="0" fontId="29" fillId="13" borderId="110" applyNumberFormat="0" applyAlignment="0" applyProtection="0"/>
    <xf numFmtId="0" fontId="28" fillId="7" borderId="110" applyNumberFormat="0" applyAlignment="0" applyProtection="0"/>
    <xf numFmtId="0" fontId="12" fillId="4" borderId="109" applyNumberFormat="0" applyFont="0" applyAlignment="0" applyProtection="0"/>
    <xf numFmtId="178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0" fontId="12" fillId="4" borderId="109" applyNumberFormat="0" applyFont="0" applyAlignment="0" applyProtection="0"/>
    <xf numFmtId="177" fontId="82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176" fontId="82" fillId="0" borderId="112">
      <alignment horizontal="right"/>
      <protection hidden="1"/>
    </xf>
    <xf numFmtId="4" fontId="107" fillId="37" borderId="104" applyNumberFormat="0" applyProtection="0">
      <alignment vertical="center"/>
    </xf>
    <xf numFmtId="1" fontId="83" fillId="0" borderId="100">
      <alignment horizontal="left"/>
      <protection hidden="1"/>
    </xf>
    <xf numFmtId="0" fontId="12" fillId="4" borderId="96" applyNumberFormat="0" applyFont="0" applyAlignment="0" applyProtection="0"/>
    <xf numFmtId="0" fontId="101" fillId="52" borderId="105" applyNumberFormat="0" applyProtection="0">
      <alignment horizontal="left" vertical="top" indent="1"/>
    </xf>
    <xf numFmtId="4" fontId="112" fillId="56" borderId="98" applyNumberFormat="0" applyProtection="0">
      <alignment horizontal="right" vertical="center"/>
    </xf>
    <xf numFmtId="0" fontId="101" fillId="2" borderId="105" applyNumberFormat="0" applyProtection="0">
      <alignment horizontal="left" vertical="top" indent="1"/>
    </xf>
    <xf numFmtId="0" fontId="15" fillId="0" borderId="82" applyNumberFormat="0" applyFill="0" applyAlignment="0" applyProtection="0"/>
    <xf numFmtId="4" fontId="101" fillId="48" borderId="104" applyNumberFormat="0" applyProtection="0">
      <alignment horizontal="right" vertical="center"/>
    </xf>
    <xf numFmtId="0" fontId="108" fillId="7" borderId="105" applyNumberFormat="0" applyProtection="0">
      <alignment horizontal="left" vertical="top" indent="1"/>
    </xf>
    <xf numFmtId="4" fontId="112" fillId="56" borderId="98" applyNumberFormat="0" applyProtection="0">
      <alignment horizontal="right" vertical="center"/>
    </xf>
    <xf numFmtId="0" fontId="102" fillId="0" borderId="100">
      <alignment horizontal="left" vertical="center"/>
    </xf>
    <xf numFmtId="0" fontId="15" fillId="0" borderId="82" applyNumberFormat="0" applyFill="0" applyAlignment="0" applyProtection="0"/>
    <xf numFmtId="4" fontId="106" fillId="56" borderId="98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176" fontId="83" fillId="0" borderId="99">
      <alignment horizontal="right"/>
      <protection hidden="1"/>
    </xf>
    <xf numFmtId="178" fontId="82" fillId="0" borderId="99">
      <alignment horizontal="right"/>
      <protection hidden="1"/>
    </xf>
    <xf numFmtId="0" fontId="15" fillId="0" borderId="82" applyNumberFormat="0" applyFill="0" applyAlignment="0" applyProtection="0"/>
    <xf numFmtId="4" fontId="107" fillId="42" borderId="99" applyNumberFormat="0" applyProtection="0">
      <alignment vertical="center"/>
    </xf>
    <xf numFmtId="178" fontId="82" fillId="0" borderId="99">
      <alignment horizontal="right"/>
      <protection hidden="1"/>
    </xf>
    <xf numFmtId="0" fontId="102" fillId="0" borderId="100">
      <alignment horizontal="left" vertical="center"/>
    </xf>
    <xf numFmtId="0" fontId="101" fillId="15" borderId="105" applyNumberFormat="0" applyProtection="0">
      <alignment horizontal="left" vertical="top" indent="1"/>
    </xf>
    <xf numFmtId="0" fontId="101" fillId="15" borderId="105" applyNumberFormat="0" applyProtection="0">
      <alignment horizontal="left" vertical="top" indent="1"/>
    </xf>
    <xf numFmtId="4" fontId="106" fillId="37" borderId="98" applyNumberFormat="0" applyProtection="0">
      <alignment horizontal="left" vertical="center" indent="1"/>
    </xf>
    <xf numFmtId="4" fontId="101" fillId="44" borderId="104" applyNumberFormat="0" applyProtection="0">
      <alignment horizontal="right" vertical="center"/>
    </xf>
    <xf numFmtId="178" fontId="83" fillId="0" borderId="99">
      <alignment horizontal="right"/>
      <protection hidden="1"/>
    </xf>
    <xf numFmtId="178" fontId="83" fillId="0" borderId="99">
      <alignment horizontal="right"/>
      <protection hidden="1"/>
    </xf>
    <xf numFmtId="4" fontId="101" fillId="17" borderId="106" applyNumberFormat="0" applyProtection="0">
      <alignment horizontal="right" vertical="center"/>
    </xf>
    <xf numFmtId="176" fontId="82" fillId="0" borderId="112">
      <alignment horizontal="right"/>
      <protection hidden="1"/>
    </xf>
    <xf numFmtId="0" fontId="101" fillId="54" borderId="104" applyNumberFormat="0" applyProtection="0">
      <alignment horizontal="left" vertical="center" indent="1"/>
    </xf>
    <xf numFmtId="4" fontId="101" fillId="46" borderId="104" applyNumberFormat="0" applyProtection="0">
      <alignment horizontal="right" vertical="center"/>
    </xf>
    <xf numFmtId="176" fontId="82" fillId="20" borderId="99">
      <alignment horizontal="right"/>
      <protection locked="0"/>
    </xf>
    <xf numFmtId="0" fontId="28" fillId="7" borderId="97" applyNumberFormat="0" applyAlignment="0" applyProtection="0"/>
    <xf numFmtId="0" fontId="108" fillId="7" borderId="105" applyNumberFormat="0" applyProtection="0">
      <alignment horizontal="left" vertical="top" indent="1"/>
    </xf>
    <xf numFmtId="4" fontId="101" fillId="48" borderId="104" applyNumberFormat="0" applyProtection="0">
      <alignment horizontal="right" vertical="center"/>
    </xf>
    <xf numFmtId="4" fontId="101" fillId="52" borderId="106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0" fontId="89" fillId="36" borderId="101" applyNumberFormat="0" applyFont="0" applyFill="0" applyBorder="0" applyAlignment="0">
      <alignment vertical="center"/>
    </xf>
    <xf numFmtId="0" fontId="11" fillId="55" borderId="98" applyNumberFormat="0" applyProtection="0">
      <alignment horizontal="left" vertical="center" indent="1"/>
    </xf>
    <xf numFmtId="176" fontId="83" fillId="0" borderId="99">
      <alignment horizontal="right"/>
      <protection hidden="1"/>
    </xf>
    <xf numFmtId="4" fontId="106" fillId="37" borderId="98" applyNumberFormat="0" applyProtection="0">
      <alignment horizontal="left" vertical="center" indent="1"/>
    </xf>
    <xf numFmtId="4" fontId="107" fillId="42" borderId="99" applyNumberFormat="0" applyProtection="0">
      <alignment vertical="center"/>
    </xf>
    <xf numFmtId="4" fontId="101" fillId="48" borderId="104" applyNumberFormat="0" applyProtection="0">
      <alignment horizontal="right" vertical="center"/>
    </xf>
    <xf numFmtId="0" fontId="101" fillId="2" borderId="105" applyNumberFormat="0" applyProtection="0">
      <alignment horizontal="left" vertical="top" indent="1"/>
    </xf>
    <xf numFmtId="0" fontId="101" fillId="53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177" fontId="82" fillId="0" borderId="99">
      <alignment horizontal="right"/>
      <protection hidden="1"/>
    </xf>
    <xf numFmtId="4" fontId="101" fillId="10" borderId="104" applyNumberFormat="0" applyProtection="0">
      <alignment horizontal="right" vertical="center"/>
    </xf>
    <xf numFmtId="176" fontId="83" fillId="0" borderId="99">
      <alignment horizontal="right"/>
      <protection hidden="1"/>
    </xf>
    <xf numFmtId="4" fontId="101" fillId="46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177" fontId="82" fillId="0" borderId="112">
      <alignment horizontal="right"/>
      <protection hidden="1"/>
    </xf>
    <xf numFmtId="178" fontId="83" fillId="0" borderId="99">
      <alignment horizontal="right"/>
      <protection hidden="1"/>
    </xf>
    <xf numFmtId="4" fontId="101" fillId="50" borderId="106" applyNumberFormat="0" applyProtection="0">
      <alignment horizontal="left" vertical="center" indent="1"/>
    </xf>
    <xf numFmtId="4" fontId="107" fillId="42" borderId="99" applyNumberFormat="0" applyProtection="0">
      <alignment vertical="center"/>
    </xf>
    <xf numFmtId="4" fontId="101" fillId="47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1" fontId="83" fillId="0" borderId="100">
      <alignment horizontal="left"/>
      <protection hidden="1"/>
    </xf>
    <xf numFmtId="0" fontId="101" fillId="52" borderId="105" applyNumberFormat="0" applyProtection="0">
      <alignment horizontal="left" vertical="top" indent="1"/>
    </xf>
    <xf numFmtId="178" fontId="82" fillId="0" borderId="112">
      <alignment horizontal="right"/>
      <protection hidden="1"/>
    </xf>
    <xf numFmtId="0" fontId="110" fillId="15" borderId="107" applyBorder="0"/>
    <xf numFmtId="178" fontId="82" fillId="0" borderId="112">
      <alignment horizontal="right"/>
      <protection hidden="1"/>
    </xf>
    <xf numFmtId="178" fontId="82" fillId="0" borderId="112">
      <alignment horizontal="right"/>
      <protection hidden="1"/>
    </xf>
    <xf numFmtId="4" fontId="106" fillId="37" borderId="98" applyNumberFormat="0" applyProtection="0">
      <alignment vertical="center"/>
    </xf>
    <xf numFmtId="177" fontId="82" fillId="0" borderId="112">
      <alignment horizontal="right"/>
      <protection hidden="1"/>
    </xf>
    <xf numFmtId="4" fontId="106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178" fontId="82" fillId="0" borderId="99">
      <alignment horizontal="right"/>
      <protection hidden="1"/>
    </xf>
    <xf numFmtId="4" fontId="101" fillId="47" borderId="104" applyNumberFormat="0" applyProtection="0">
      <alignment horizontal="right" vertical="center"/>
    </xf>
    <xf numFmtId="0" fontId="12" fillId="4" borderId="96" applyNumberFormat="0" applyFont="0" applyAlignment="0" applyProtection="0"/>
    <xf numFmtId="4" fontId="109" fillId="15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10" fillId="15" borderId="107" applyBorder="0"/>
    <xf numFmtId="0" fontId="108" fillId="7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0" fontId="92" fillId="0" borderId="103" applyNumberFormat="0" applyFill="0" applyAlignment="0" applyProtection="0"/>
    <xf numFmtId="4" fontId="106" fillId="56" borderId="98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177" fontId="82" fillId="0" borderId="112">
      <alignment horizontal="right"/>
      <protection hidden="1"/>
    </xf>
    <xf numFmtId="4" fontId="106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89" fillId="36" borderId="101" applyNumberFormat="0" applyFont="0" applyFill="0" applyBorder="0" applyAlignment="0">
      <alignment vertical="center"/>
    </xf>
    <xf numFmtId="4" fontId="111" fillId="4" borderId="105" applyNumberFormat="0" applyProtection="0">
      <alignment vertical="center"/>
    </xf>
    <xf numFmtId="4" fontId="101" fillId="47" borderId="104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0" fontId="101" fillId="52" borderId="105" applyNumberFormat="0" applyProtection="0">
      <alignment horizontal="left" vertical="top" indent="1"/>
    </xf>
    <xf numFmtId="4" fontId="109" fillId="15" borderId="106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177" fontId="82" fillId="0" borderId="112">
      <alignment horizontal="right"/>
      <protection hidden="1"/>
    </xf>
    <xf numFmtId="4" fontId="101" fillId="49" borderId="104" applyNumberFormat="0" applyProtection="0">
      <alignment horizontal="right" vertical="center"/>
    </xf>
    <xf numFmtId="4" fontId="111" fillId="4" borderId="105" applyNumberFormat="0" applyProtection="0">
      <alignment vertical="center"/>
    </xf>
    <xf numFmtId="4" fontId="101" fillId="9" borderId="104" applyNumberFormat="0" applyProtection="0">
      <alignment horizontal="right" vertical="center"/>
    </xf>
    <xf numFmtId="176" fontId="82" fillId="0" borderId="99">
      <alignment horizontal="right"/>
      <protection hidden="1"/>
    </xf>
    <xf numFmtId="176" fontId="83" fillId="0" borderId="99">
      <alignment horizontal="right"/>
      <protection hidden="1"/>
    </xf>
    <xf numFmtId="177" fontId="82" fillId="0" borderId="99">
      <alignment horizontal="right"/>
      <protection hidden="1"/>
    </xf>
    <xf numFmtId="4" fontId="107" fillId="42" borderId="99" applyNumberFormat="0" applyProtection="0">
      <alignment vertical="center"/>
    </xf>
    <xf numFmtId="1" fontId="83" fillId="0" borderId="100">
      <alignment horizontal="left"/>
      <protection hidden="1"/>
    </xf>
    <xf numFmtId="180" fontId="91" fillId="37" borderId="102" applyNumberFormat="0" applyFont="0" applyFill="0" applyBorder="0" applyAlignment="0">
      <alignment horizontal="center"/>
    </xf>
    <xf numFmtId="0" fontId="11" fillId="4" borderId="96" applyNumberFormat="0" applyFont="0" applyAlignment="0" applyProtection="0"/>
    <xf numFmtId="4" fontId="106" fillId="37" borderId="98" applyNumberFormat="0" applyProtection="0">
      <alignment vertical="center"/>
    </xf>
    <xf numFmtId="0" fontId="108" fillId="7" borderId="105" applyNumberFormat="0" applyProtection="0">
      <alignment horizontal="left" vertical="top" indent="1"/>
    </xf>
    <xf numFmtId="4" fontId="101" fillId="44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51" borderId="104" applyNumberFormat="0" applyProtection="0">
      <alignment horizontal="right" vertical="center"/>
    </xf>
    <xf numFmtId="0" fontId="110" fillId="15" borderId="107" applyBorder="0"/>
    <xf numFmtId="4" fontId="101" fillId="49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0" fontId="101" fillId="52" borderId="105" applyNumberFormat="0" applyProtection="0">
      <alignment horizontal="left" vertical="top" indent="1"/>
    </xf>
    <xf numFmtId="0" fontId="111" fillId="4" borderId="105" applyNumberFormat="0" applyProtection="0">
      <alignment horizontal="left" vertical="top" indent="1"/>
    </xf>
    <xf numFmtId="4" fontId="111" fillId="53" borderId="105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176" fontId="83" fillId="0" borderId="99">
      <alignment horizontal="right"/>
      <protection hidden="1"/>
    </xf>
    <xf numFmtId="177" fontId="82" fillId="0" borderId="99">
      <alignment horizontal="right"/>
      <protection hidden="1"/>
    </xf>
    <xf numFmtId="4" fontId="101" fillId="44" borderId="104" applyNumberFormat="0" applyProtection="0">
      <alignment horizontal="right" vertical="center"/>
    </xf>
    <xf numFmtId="176" fontId="83" fillId="0" borderId="99">
      <alignment horizontal="right"/>
      <protection hidden="1"/>
    </xf>
    <xf numFmtId="0" fontId="12" fillId="4" borderId="96" applyNumberFormat="0" applyFont="0" applyAlignment="0" applyProtection="0"/>
    <xf numFmtId="0" fontId="110" fillId="15" borderId="107" applyBorder="0"/>
    <xf numFmtId="178" fontId="83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177" fontId="82" fillId="0" borderId="99">
      <alignment horizontal="right"/>
      <protection hidden="1"/>
    </xf>
    <xf numFmtId="4" fontId="111" fillId="4" borderId="105" applyNumberFormat="0" applyProtection="0">
      <alignment vertical="center"/>
    </xf>
    <xf numFmtId="0" fontId="110" fillId="15" borderId="107" applyBorder="0"/>
    <xf numFmtId="0" fontId="101" fillId="15" borderId="105" applyNumberFormat="0" applyProtection="0">
      <alignment horizontal="left" vertical="top" indent="1"/>
    </xf>
    <xf numFmtId="4" fontId="106" fillId="37" borderId="98" applyNumberFormat="0" applyProtection="0">
      <alignment horizontal="left" vertical="center" indent="1"/>
    </xf>
    <xf numFmtId="0" fontId="15" fillId="0" borderId="82" applyNumberFormat="0" applyFill="0" applyAlignment="0" applyProtection="0"/>
    <xf numFmtId="0" fontId="110" fillId="15" borderId="107" applyBorder="0"/>
    <xf numFmtId="178" fontId="82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176" fontId="82" fillId="0" borderId="99">
      <alignment horizontal="right"/>
      <protection hidden="1"/>
    </xf>
    <xf numFmtId="4" fontId="111" fillId="4" borderId="105" applyNumberFormat="0" applyProtection="0">
      <alignment vertical="center"/>
    </xf>
    <xf numFmtId="4" fontId="101" fillId="44" borderId="104" applyNumberFormat="0" applyProtection="0">
      <alignment horizontal="right" vertical="center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1" fillId="15" borderId="105" applyNumberFormat="0" applyProtection="0">
      <alignment horizontal="left" vertical="top" indent="1"/>
    </xf>
    <xf numFmtId="4" fontId="101" fillId="17" borderId="106" applyNumberFormat="0" applyProtection="0">
      <alignment horizontal="right" vertical="center"/>
    </xf>
    <xf numFmtId="177" fontId="82" fillId="0" borderId="99">
      <alignment horizontal="right"/>
      <protection hidden="1"/>
    </xf>
    <xf numFmtId="0" fontId="101" fillId="54" borderId="104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4" fontId="101" fillId="47" borderId="104" applyNumberFormat="0" applyProtection="0">
      <alignment horizontal="right" vertical="center"/>
    </xf>
    <xf numFmtId="0" fontId="92" fillId="0" borderId="103" applyNumberFormat="0" applyFill="0" applyAlignment="0" applyProtection="0"/>
    <xf numFmtId="4" fontId="109" fillId="15" borderId="106" applyNumberFormat="0" applyProtection="0">
      <alignment horizontal="left" vertical="center" indent="1"/>
    </xf>
    <xf numFmtId="4" fontId="101" fillId="9" borderId="104" applyNumberFormat="0" applyProtection="0">
      <alignment horizontal="right" vertical="center"/>
    </xf>
    <xf numFmtId="4" fontId="101" fillId="52" borderId="106" applyNumberFormat="0" applyProtection="0">
      <alignment horizontal="left" vertical="center" indent="1"/>
    </xf>
    <xf numFmtId="176" fontId="82" fillId="0" borderId="99">
      <alignment horizontal="right"/>
      <protection hidden="1"/>
    </xf>
    <xf numFmtId="0" fontId="92" fillId="0" borderId="103" applyNumberFormat="0" applyFill="0" applyAlignment="0" applyProtection="0"/>
    <xf numFmtId="178" fontId="82" fillId="0" borderId="99">
      <alignment horizontal="right"/>
      <protection hidden="1"/>
    </xf>
    <xf numFmtId="176" fontId="83" fillId="0" borderId="99">
      <alignment horizontal="right"/>
      <protection hidden="1"/>
    </xf>
    <xf numFmtId="0" fontId="12" fillId="4" borderId="96" applyNumberFormat="0" applyFont="0" applyAlignment="0" applyProtection="0"/>
    <xf numFmtId="4" fontId="101" fillId="52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4" fontId="101" fillId="9" borderId="104" applyNumberFormat="0" applyProtection="0">
      <alignment horizontal="right" vertical="center"/>
    </xf>
    <xf numFmtId="4" fontId="106" fillId="56" borderId="98" applyNumberFormat="0" applyProtection="0">
      <alignment horizontal="right" vertical="center"/>
    </xf>
    <xf numFmtId="4" fontId="106" fillId="56" borderId="98" applyNumberFormat="0" applyProtection="0">
      <alignment horizontal="right" vertical="center"/>
    </xf>
    <xf numFmtId="4" fontId="112" fillId="56" borderId="98" applyNumberFormat="0" applyProtection="0">
      <alignment horizontal="right" vertical="center"/>
    </xf>
    <xf numFmtId="0" fontId="15" fillId="0" borderId="82" applyNumberFormat="0" applyFill="0" applyAlignment="0" applyProtection="0"/>
    <xf numFmtId="176" fontId="83" fillId="0" borderId="99">
      <alignment horizontal="right"/>
      <protection hidden="1"/>
    </xf>
    <xf numFmtId="4" fontId="109" fillId="15" borderId="106" applyNumberFormat="0" applyProtection="0">
      <alignment horizontal="left" vertical="center" indent="1"/>
    </xf>
    <xf numFmtId="0" fontId="12" fillId="4" borderId="96" applyNumberFormat="0" applyFont="0" applyAlignment="0" applyProtection="0"/>
    <xf numFmtId="0" fontId="11" fillId="55" borderId="98" applyNumberFormat="0" applyProtection="0">
      <alignment horizontal="left" vertical="center" indent="1"/>
    </xf>
    <xf numFmtId="176" fontId="82" fillId="20" borderId="99">
      <alignment horizontal="right"/>
      <protection locked="0"/>
    </xf>
    <xf numFmtId="178" fontId="83" fillId="0" borderId="99">
      <alignment horizontal="right"/>
      <protection hidden="1"/>
    </xf>
    <xf numFmtId="4" fontId="107" fillId="37" borderId="104" applyNumberFormat="0" applyProtection="0">
      <alignment vertical="center"/>
    </xf>
    <xf numFmtId="4" fontId="101" fillId="8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177" fontId="82" fillId="0" borderId="99">
      <alignment horizontal="right"/>
      <protection hidden="1"/>
    </xf>
    <xf numFmtId="4" fontId="112" fillId="56" borderId="98" applyNumberFormat="0" applyProtection="0">
      <alignment horizontal="right" vertical="center"/>
    </xf>
    <xf numFmtId="178" fontId="82" fillId="0" borderId="99">
      <alignment horizontal="right"/>
      <protection hidden="1"/>
    </xf>
    <xf numFmtId="178" fontId="83" fillId="0" borderId="99">
      <alignment horizontal="right"/>
      <protection hidden="1"/>
    </xf>
    <xf numFmtId="0" fontId="101" fillId="54" borderId="104" applyNumberFormat="0" applyProtection="0">
      <alignment horizontal="left" vertical="center" indent="1"/>
    </xf>
    <xf numFmtId="177" fontId="82" fillId="0" borderId="99">
      <alignment horizontal="right"/>
      <protection hidden="1"/>
    </xf>
    <xf numFmtId="176" fontId="82" fillId="20" borderId="99">
      <alignment horizontal="right"/>
      <protection locked="0"/>
    </xf>
    <xf numFmtId="176" fontId="83" fillId="0" borderId="99">
      <alignment horizontal="right"/>
      <protection hidden="1"/>
    </xf>
    <xf numFmtId="178" fontId="83" fillId="0" borderId="99">
      <alignment horizontal="right"/>
      <protection hidden="1"/>
    </xf>
    <xf numFmtId="178" fontId="82" fillId="0" borderId="99">
      <alignment horizontal="right"/>
      <protection hidden="1"/>
    </xf>
    <xf numFmtId="176" fontId="83" fillId="0" borderId="99">
      <alignment horizontal="right"/>
      <protection hidden="1"/>
    </xf>
    <xf numFmtId="0" fontId="12" fillId="4" borderId="96" applyNumberFormat="0" applyFont="0" applyAlignment="0" applyProtection="0"/>
    <xf numFmtId="0" fontId="111" fillId="4" borderId="105" applyNumberFormat="0" applyProtection="0">
      <alignment horizontal="left" vertical="top" indent="1"/>
    </xf>
    <xf numFmtId="4" fontId="111" fillId="4" borderId="105" applyNumberFormat="0" applyProtection="0">
      <alignment vertical="center"/>
    </xf>
    <xf numFmtId="0" fontId="110" fillId="15" borderId="107" applyBorder="0"/>
    <xf numFmtId="178" fontId="82" fillId="21" borderId="99" applyBorder="0">
      <alignment horizontal="right"/>
      <protection locked="0"/>
    </xf>
    <xf numFmtId="4" fontId="106" fillId="37" borderId="98" applyNumberFormat="0" applyProtection="0">
      <alignment horizontal="left" vertical="center" indent="1"/>
    </xf>
    <xf numFmtId="178" fontId="83" fillId="0" borderId="99">
      <alignment horizontal="right"/>
      <protection hidden="1"/>
    </xf>
    <xf numFmtId="0" fontId="101" fillId="52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178" fontId="83" fillId="0" borderId="99">
      <alignment horizontal="right"/>
      <protection hidden="1"/>
    </xf>
    <xf numFmtId="4" fontId="111" fillId="53" borderId="105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178" fontId="83" fillId="0" borderId="99">
      <alignment horizontal="right"/>
      <protection hidden="1"/>
    </xf>
    <xf numFmtId="178" fontId="82" fillId="0" borderId="99">
      <alignment horizontal="right"/>
      <protection hidden="1"/>
    </xf>
    <xf numFmtId="0" fontId="102" fillId="0" borderId="100">
      <alignment horizontal="left" vertical="center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7" fillId="37" borderId="104" applyNumberFormat="0" applyProtection="0">
      <alignment vertical="center"/>
    </xf>
    <xf numFmtId="0" fontId="11" fillId="55" borderId="98" applyNumberFormat="0" applyProtection="0">
      <alignment horizontal="left" vertical="center" indent="1"/>
    </xf>
    <xf numFmtId="4" fontId="111" fillId="4" borderId="105" applyNumberFormat="0" applyProtection="0">
      <alignment vertical="center"/>
    </xf>
    <xf numFmtId="177" fontId="82" fillId="0" borderId="99">
      <alignment horizontal="right"/>
      <protection hidden="1"/>
    </xf>
    <xf numFmtId="4" fontId="109" fillId="15" borderId="106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4" fontId="111" fillId="4" borderId="105" applyNumberFormat="0" applyProtection="0">
      <alignment vertical="center"/>
    </xf>
    <xf numFmtId="4" fontId="101" fillId="8" borderId="104" applyNumberFormat="0" applyProtection="0">
      <alignment horizontal="right" vertical="center"/>
    </xf>
    <xf numFmtId="4" fontId="112" fillId="56" borderId="98" applyNumberFormat="0" applyProtection="0">
      <alignment horizontal="right" vertical="center"/>
    </xf>
    <xf numFmtId="0" fontId="15" fillId="0" borderId="95" applyNumberFormat="0" applyFill="0" applyAlignment="0" applyProtection="0"/>
    <xf numFmtId="4" fontId="101" fillId="52" borderId="106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178" fontId="82" fillId="21" borderId="99" applyBorder="0">
      <alignment horizontal="right"/>
      <protection locked="0"/>
    </xf>
    <xf numFmtId="176" fontId="83" fillId="0" borderId="99">
      <alignment horizontal="right"/>
      <protection hidden="1"/>
    </xf>
    <xf numFmtId="178" fontId="82" fillId="21" borderId="99" applyBorder="0">
      <alignment horizontal="right"/>
      <protection locked="0"/>
    </xf>
    <xf numFmtId="0" fontId="89" fillId="36" borderId="101" applyNumberFormat="0" applyFont="0" applyFill="0" applyBorder="0" applyAlignment="0">
      <alignment vertical="center"/>
    </xf>
    <xf numFmtId="0" fontId="92" fillId="0" borderId="103" applyNumberFormat="0" applyFill="0" applyAlignment="0" applyProtection="0"/>
    <xf numFmtId="0" fontId="102" fillId="0" borderId="100">
      <alignment horizontal="left" vertical="center"/>
    </xf>
    <xf numFmtId="0" fontId="11" fillId="4" borderId="96" applyNumberFormat="0" applyFont="0" applyAlignment="0" applyProtection="0"/>
    <xf numFmtId="4" fontId="106" fillId="37" borderId="98" applyNumberFormat="0" applyProtection="0">
      <alignment vertical="center"/>
    </xf>
    <xf numFmtId="4" fontId="106" fillId="37" borderId="98" applyNumberFormat="0" applyProtection="0">
      <alignment horizontal="left" vertical="center" indent="1"/>
    </xf>
    <xf numFmtId="4" fontId="101" fillId="44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0" fontId="101" fillId="15" borderId="105" applyNumberFormat="0" applyProtection="0">
      <alignment horizontal="left" vertical="top" indent="1"/>
    </xf>
    <xf numFmtId="4" fontId="111" fillId="53" borderId="105" applyNumberFormat="0" applyProtection="0">
      <alignment horizontal="left" vertical="center" indent="1"/>
    </xf>
    <xf numFmtId="0" fontId="101" fillId="52" borderId="105" applyNumberFormat="0" applyProtection="0">
      <alignment horizontal="left" vertical="top" indent="1"/>
    </xf>
    <xf numFmtId="4" fontId="106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4" fontId="106" fillId="56" borderId="98" applyNumberFormat="0" applyProtection="0">
      <alignment horizontal="right" vertical="center"/>
    </xf>
    <xf numFmtId="0" fontId="108" fillId="7" borderId="105" applyNumberFormat="0" applyProtection="0">
      <alignment horizontal="left" vertical="top" indent="1"/>
    </xf>
    <xf numFmtId="178" fontId="82" fillId="21" borderId="112" applyBorder="0">
      <alignment horizontal="right"/>
      <protection locked="0"/>
    </xf>
    <xf numFmtId="1" fontId="83" fillId="0" borderId="100">
      <alignment horizontal="left"/>
      <protection hidden="1"/>
    </xf>
    <xf numFmtId="177" fontId="82" fillId="0" borderId="99">
      <alignment horizontal="right"/>
      <protection hidden="1"/>
    </xf>
    <xf numFmtId="4" fontId="112" fillId="56" borderId="98" applyNumberFormat="0" applyProtection="0">
      <alignment horizontal="right" vertical="center"/>
    </xf>
    <xf numFmtId="0" fontId="12" fillId="4" borderId="96" applyNumberFormat="0" applyFont="0" applyAlignment="0" applyProtection="0"/>
    <xf numFmtId="178" fontId="82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0" fontId="101" fillId="51" borderId="105" applyNumberFormat="0" applyProtection="0">
      <alignment horizontal="left" vertical="top" indent="1"/>
    </xf>
    <xf numFmtId="0" fontId="101" fillId="15" borderId="105" applyNumberFormat="0" applyProtection="0">
      <alignment horizontal="left" vertical="top" indent="1"/>
    </xf>
    <xf numFmtId="4" fontId="106" fillId="37" borderId="98" applyNumberFormat="0" applyProtection="0">
      <alignment horizontal="left" vertical="center" indent="1"/>
    </xf>
    <xf numFmtId="4" fontId="101" fillId="9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10" fontId="101" fillId="42" borderId="99" applyNumberFormat="0" applyBorder="0" applyAlignment="0" applyProtection="0"/>
    <xf numFmtId="0" fontId="101" fillId="51" borderId="105" applyNumberFormat="0" applyProtection="0">
      <alignment horizontal="left" vertical="top" indent="1"/>
    </xf>
    <xf numFmtId="0" fontId="101" fillId="53" borderId="104" applyNumberFormat="0" applyProtection="0">
      <alignment horizontal="left" vertical="center" indent="1"/>
    </xf>
    <xf numFmtId="178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4" fontId="106" fillId="37" borderId="98" applyNumberFormat="0" applyProtection="0">
      <alignment vertical="center"/>
    </xf>
    <xf numFmtId="0" fontId="101" fillId="52" borderId="105" applyNumberFormat="0" applyProtection="0">
      <alignment horizontal="left" vertical="top" indent="1"/>
    </xf>
    <xf numFmtId="4" fontId="109" fillId="15" borderId="106" applyNumberFormat="0" applyProtection="0">
      <alignment horizontal="left" vertical="center" indent="1"/>
    </xf>
    <xf numFmtId="178" fontId="82" fillId="0" borderId="99">
      <alignment horizontal="right"/>
      <protection hidden="1"/>
    </xf>
    <xf numFmtId="4" fontId="101" fillId="10" borderId="104" applyNumberFormat="0" applyProtection="0">
      <alignment horizontal="right" vertical="center"/>
    </xf>
    <xf numFmtId="0" fontId="101" fillId="2" borderId="105" applyNumberFormat="0" applyProtection="0">
      <alignment horizontal="left" vertical="top" indent="1"/>
    </xf>
    <xf numFmtId="0" fontId="102" fillId="0" borderId="100">
      <alignment horizontal="left" vertical="center"/>
    </xf>
    <xf numFmtId="0" fontId="110" fillId="15" borderId="107" applyBorder="0"/>
    <xf numFmtId="4" fontId="101" fillId="52" borderId="106" applyNumberFormat="0" applyProtection="0">
      <alignment horizontal="left" vertical="center" indent="1"/>
    </xf>
    <xf numFmtId="0" fontId="89" fillId="36" borderId="101" applyNumberFormat="0" applyFont="0" applyFill="0" applyBorder="0" applyAlignment="0">
      <alignment vertical="center"/>
    </xf>
    <xf numFmtId="0" fontId="102" fillId="0" borderId="100">
      <alignment horizontal="left" vertical="center"/>
    </xf>
    <xf numFmtId="4" fontId="101" fillId="10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176" fontId="82" fillId="0" borderId="99">
      <alignment horizontal="right"/>
      <protection hidden="1"/>
    </xf>
    <xf numFmtId="0" fontId="15" fillId="0" borderId="95" applyNumberFormat="0" applyFill="0" applyAlignment="0" applyProtection="0"/>
    <xf numFmtId="0" fontId="11" fillId="55" borderId="98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4" fontId="106" fillId="37" borderId="98" applyNumberFormat="0" applyProtection="0">
      <alignment horizontal="left" vertical="center" indent="1"/>
    </xf>
    <xf numFmtId="0" fontId="101" fillId="52" borderId="105" applyNumberFormat="0" applyProtection="0">
      <alignment horizontal="left" vertical="top" indent="1"/>
    </xf>
    <xf numFmtId="4" fontId="101" fillId="44" borderId="104" applyNumberFormat="0" applyProtection="0">
      <alignment horizontal="right" vertical="center"/>
    </xf>
    <xf numFmtId="4" fontId="112" fillId="56" borderId="98" applyNumberFormat="0" applyProtection="0">
      <alignment horizontal="right" vertical="center"/>
    </xf>
    <xf numFmtId="4" fontId="107" fillId="37" borderId="104" applyNumberFormat="0" applyProtection="0">
      <alignment vertical="center"/>
    </xf>
    <xf numFmtId="0" fontId="101" fillId="2" borderId="104" applyNumberFormat="0" applyProtection="0">
      <alignment horizontal="left" vertical="center" indent="1"/>
    </xf>
    <xf numFmtId="10" fontId="101" fillId="42" borderId="99" applyNumberFormat="0" applyBorder="0" applyAlignment="0" applyProtection="0"/>
    <xf numFmtId="0" fontId="101" fillId="51" borderId="105" applyNumberFormat="0" applyProtection="0">
      <alignment horizontal="left" vertical="top" indent="1"/>
    </xf>
    <xf numFmtId="178" fontId="83" fillId="0" borderId="99">
      <alignment horizontal="right"/>
      <protection hidden="1"/>
    </xf>
    <xf numFmtId="4" fontId="101" fillId="17" borderId="106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4" fontId="101" fillId="44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178" fontId="82" fillId="0" borderId="99">
      <alignment horizontal="right"/>
      <protection hidden="1"/>
    </xf>
    <xf numFmtId="4" fontId="101" fillId="51" borderId="106" applyNumberFormat="0" applyProtection="0">
      <alignment horizontal="left" vertical="center" indent="1"/>
    </xf>
    <xf numFmtId="0" fontId="15" fillId="0" borderId="95" applyNumberFormat="0" applyFill="0" applyAlignment="0" applyProtection="0"/>
    <xf numFmtId="0" fontId="102" fillId="0" borderId="100">
      <alignment horizontal="left" vertical="center"/>
    </xf>
    <xf numFmtId="0" fontId="101" fillId="52" borderId="105" applyNumberFormat="0" applyProtection="0">
      <alignment horizontal="left" vertical="top" indent="1"/>
    </xf>
    <xf numFmtId="4" fontId="101" fillId="49" borderId="104" applyNumberFormat="0" applyProtection="0">
      <alignment horizontal="right" vertical="center"/>
    </xf>
    <xf numFmtId="0" fontId="101" fillId="15" borderId="105" applyNumberFormat="0" applyProtection="0">
      <alignment horizontal="left" vertical="top" indent="1"/>
    </xf>
    <xf numFmtId="4" fontId="112" fillId="56" borderId="98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178" fontId="82" fillId="0" borderId="99">
      <alignment horizontal="right"/>
      <protection hidden="1"/>
    </xf>
    <xf numFmtId="178" fontId="83" fillId="0" borderId="99">
      <alignment horizontal="right"/>
      <protection hidden="1"/>
    </xf>
    <xf numFmtId="4" fontId="101" fillId="52" borderId="106" applyNumberFormat="0" applyProtection="0">
      <alignment horizontal="left" vertical="center" indent="1"/>
    </xf>
    <xf numFmtId="176" fontId="82" fillId="0" borderId="99">
      <alignment horizontal="right"/>
      <protection hidden="1"/>
    </xf>
    <xf numFmtId="0" fontId="111" fillId="4" borderId="105" applyNumberFormat="0" applyProtection="0">
      <alignment horizontal="left" vertical="top" indent="1"/>
    </xf>
    <xf numFmtId="0" fontId="111" fillId="4" borderId="105" applyNumberFormat="0" applyProtection="0">
      <alignment horizontal="left" vertical="top" indent="1"/>
    </xf>
    <xf numFmtId="4" fontId="107" fillId="42" borderId="99" applyNumberFormat="0" applyProtection="0">
      <alignment vertical="center"/>
    </xf>
    <xf numFmtId="4" fontId="101" fillId="52" borderId="106" applyNumberFormat="0" applyProtection="0">
      <alignment horizontal="left" vertical="center" indent="1"/>
    </xf>
    <xf numFmtId="176" fontId="83" fillId="0" borderId="99">
      <alignment horizontal="right"/>
      <protection hidden="1"/>
    </xf>
    <xf numFmtId="0" fontId="15" fillId="0" borderId="82" applyNumberFormat="0" applyFill="0" applyAlignment="0" applyProtection="0"/>
    <xf numFmtId="4" fontId="101" fillId="49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176" fontId="83" fillId="0" borderId="99">
      <alignment horizontal="right"/>
      <protection hidden="1"/>
    </xf>
    <xf numFmtId="177" fontId="82" fillId="0" borderId="99">
      <alignment horizontal="right"/>
      <protection hidden="1"/>
    </xf>
    <xf numFmtId="0" fontId="101" fillId="52" borderId="105" applyNumberFormat="0" applyProtection="0">
      <alignment horizontal="left" vertical="top" indent="1"/>
    </xf>
    <xf numFmtId="178" fontId="82" fillId="0" borderId="99">
      <alignment horizontal="right"/>
      <protection hidden="1"/>
    </xf>
    <xf numFmtId="178" fontId="82" fillId="0" borderId="99">
      <alignment horizontal="right"/>
      <protection hidden="1"/>
    </xf>
    <xf numFmtId="1" fontId="83" fillId="0" borderId="100">
      <alignment horizontal="left"/>
      <protection hidden="1"/>
    </xf>
    <xf numFmtId="4" fontId="106" fillId="37" borderId="98" applyNumberFormat="0" applyProtection="0">
      <alignment horizontal="left" vertical="center" indent="1"/>
    </xf>
    <xf numFmtId="4" fontId="101" fillId="17" borderId="106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0" fontId="12" fillId="4" borderId="96" applyNumberFormat="0" applyFont="0" applyAlignment="0" applyProtection="0"/>
    <xf numFmtId="4" fontId="101" fillId="8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176" fontId="82" fillId="20" borderId="99">
      <alignment horizontal="right"/>
      <protection locked="0"/>
    </xf>
    <xf numFmtId="0" fontId="29" fillId="13" borderId="97" applyNumberFormat="0" applyAlignment="0" applyProtection="0"/>
    <xf numFmtId="176" fontId="83" fillId="0" borderId="99">
      <alignment horizontal="right"/>
      <protection hidden="1"/>
    </xf>
    <xf numFmtId="4" fontId="107" fillId="42" borderId="99" applyNumberFormat="0" applyProtection="0">
      <alignment vertical="center"/>
    </xf>
    <xf numFmtId="0" fontId="111" fillId="4" borderId="105" applyNumberFormat="0" applyProtection="0">
      <alignment horizontal="left" vertical="top" indent="1"/>
    </xf>
    <xf numFmtId="0" fontId="101" fillId="52" borderId="105" applyNumberFormat="0" applyProtection="0">
      <alignment horizontal="left" vertical="top" indent="1"/>
    </xf>
    <xf numFmtId="0" fontId="110" fillId="15" borderId="107" applyBorder="0"/>
    <xf numFmtId="0" fontId="111" fillId="4" borderId="105" applyNumberFormat="0" applyProtection="0">
      <alignment horizontal="left" vertical="top" indent="1"/>
    </xf>
    <xf numFmtId="0" fontId="101" fillId="52" borderId="105" applyNumberFormat="0" applyProtection="0">
      <alignment horizontal="left" vertical="top" indent="1"/>
    </xf>
    <xf numFmtId="0" fontId="15" fillId="0" borderId="95" applyNumberFormat="0" applyFill="0" applyAlignment="0" applyProtection="0"/>
    <xf numFmtId="4" fontId="106" fillId="37" borderId="98" applyNumberFormat="0" applyProtection="0">
      <alignment vertical="center"/>
    </xf>
    <xf numFmtId="4" fontId="109" fillId="15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10" fontId="101" fillId="42" borderId="99" applyNumberFormat="0" applyBorder="0" applyAlignment="0" applyProtection="0"/>
    <xf numFmtId="176" fontId="83" fillId="0" borderId="99">
      <alignment horizontal="right"/>
      <protection hidden="1"/>
    </xf>
    <xf numFmtId="178" fontId="83" fillId="0" borderId="99">
      <alignment horizontal="right"/>
      <protection hidden="1"/>
    </xf>
    <xf numFmtId="4" fontId="101" fillId="0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178" fontId="83" fillId="0" borderId="99">
      <alignment horizontal="right"/>
      <protection hidden="1"/>
    </xf>
    <xf numFmtId="178" fontId="82" fillId="0" borderId="99">
      <alignment horizontal="right"/>
      <protection hidden="1"/>
    </xf>
    <xf numFmtId="1" fontId="83" fillId="0" borderId="100">
      <alignment horizontal="left"/>
      <protection hidden="1"/>
    </xf>
    <xf numFmtId="4" fontId="111" fillId="4" borderId="105" applyNumberFormat="0" applyProtection="0">
      <alignment vertical="center"/>
    </xf>
    <xf numFmtId="0" fontId="15" fillId="0" borderId="82" applyNumberFormat="0" applyFill="0" applyAlignment="0" applyProtection="0"/>
    <xf numFmtId="176" fontId="83" fillId="0" borderId="99">
      <alignment horizontal="right"/>
      <protection hidden="1"/>
    </xf>
    <xf numFmtId="178" fontId="83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176" fontId="82" fillId="0" borderId="99">
      <alignment horizontal="right"/>
      <protection hidden="1"/>
    </xf>
    <xf numFmtId="0" fontId="101" fillId="51" borderId="105" applyNumberFormat="0" applyProtection="0">
      <alignment horizontal="left" vertical="top" indent="1"/>
    </xf>
    <xf numFmtId="0" fontId="101" fillId="53" borderId="104" applyNumberFormat="0" applyProtection="0">
      <alignment horizontal="left" vertical="center" indent="1"/>
    </xf>
    <xf numFmtId="0" fontId="12" fillId="4" borderId="96" applyNumberFormat="0" applyFont="0" applyAlignment="0" applyProtection="0"/>
    <xf numFmtId="4" fontId="107" fillId="37" borderId="104" applyNumberFormat="0" applyProtection="0">
      <alignment vertical="center"/>
    </xf>
    <xf numFmtId="4" fontId="106" fillId="56" borderId="98" applyNumberFormat="0" applyProtection="0">
      <alignment horizontal="right" vertical="center"/>
    </xf>
    <xf numFmtId="4" fontId="101" fillId="0" borderId="104" applyNumberFormat="0" applyProtection="0">
      <alignment horizontal="right" vertical="center"/>
    </xf>
    <xf numFmtId="0" fontId="101" fillId="2" borderId="104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178" fontId="82" fillId="0" borderId="99">
      <alignment horizontal="right"/>
      <protection hidden="1"/>
    </xf>
    <xf numFmtId="176" fontId="82" fillId="0" borderId="99">
      <alignment horizontal="right"/>
      <protection hidden="1"/>
    </xf>
    <xf numFmtId="1" fontId="83" fillId="0" borderId="100">
      <alignment horizontal="left"/>
      <protection hidden="1"/>
    </xf>
    <xf numFmtId="4" fontId="111" fillId="4" borderId="105" applyNumberFormat="0" applyProtection="0">
      <alignment vertical="center"/>
    </xf>
    <xf numFmtId="177" fontId="82" fillId="0" borderId="99">
      <alignment horizontal="right"/>
      <protection hidden="1"/>
    </xf>
    <xf numFmtId="178" fontId="83" fillId="0" borderId="99">
      <alignment horizontal="right"/>
      <protection hidden="1"/>
    </xf>
    <xf numFmtId="176" fontId="83" fillId="0" borderId="99">
      <alignment horizontal="right"/>
      <protection hidden="1"/>
    </xf>
    <xf numFmtId="4" fontId="109" fillId="15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0" fontId="15" fillId="0" borderId="95" applyNumberFormat="0" applyFill="0" applyAlignment="0" applyProtection="0"/>
    <xf numFmtId="176" fontId="83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0" fontId="101" fillId="52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176" fontId="82" fillId="0" borderId="99">
      <alignment horizontal="right"/>
      <protection hidden="1"/>
    </xf>
    <xf numFmtId="178" fontId="83" fillId="0" borderId="99">
      <alignment horizontal="right"/>
      <protection hidden="1"/>
    </xf>
    <xf numFmtId="176" fontId="82" fillId="20" borderId="99">
      <alignment horizontal="right"/>
      <protection locked="0"/>
    </xf>
    <xf numFmtId="177" fontId="82" fillId="0" borderId="99">
      <alignment horizontal="right"/>
      <protection hidden="1"/>
    </xf>
    <xf numFmtId="177" fontId="82" fillId="0" borderId="99">
      <alignment horizontal="right"/>
      <protection hidden="1"/>
    </xf>
    <xf numFmtId="178" fontId="82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178" fontId="83" fillId="0" borderId="99">
      <alignment horizontal="right"/>
      <protection hidden="1"/>
    </xf>
    <xf numFmtId="1" fontId="83" fillId="0" borderId="100">
      <alignment horizontal="left"/>
      <protection hidden="1"/>
    </xf>
    <xf numFmtId="178" fontId="82" fillId="21" borderId="99" applyBorder="0">
      <alignment horizontal="right"/>
      <protection locked="0"/>
    </xf>
    <xf numFmtId="4" fontId="109" fillId="15" borderId="106" applyNumberFormat="0" applyProtection="0">
      <alignment horizontal="left" vertical="center" indent="1"/>
    </xf>
    <xf numFmtId="0" fontId="15" fillId="0" borderId="82" applyNumberFormat="0" applyFill="0" applyAlignment="0" applyProtection="0"/>
    <xf numFmtId="0" fontId="30" fillId="13" borderId="98" applyNumberFormat="0" applyAlignment="0" applyProtection="0"/>
    <xf numFmtId="176" fontId="82" fillId="0" borderId="99">
      <alignment horizontal="right"/>
      <protection hidden="1"/>
    </xf>
    <xf numFmtId="176" fontId="82" fillId="0" borderId="99">
      <alignment horizontal="right"/>
      <protection hidden="1"/>
    </xf>
    <xf numFmtId="178" fontId="83" fillId="0" borderId="99">
      <alignment horizontal="right"/>
      <protection hidden="1"/>
    </xf>
    <xf numFmtId="1" fontId="83" fillId="0" borderId="100">
      <alignment horizontal="left"/>
      <protection hidden="1"/>
    </xf>
    <xf numFmtId="0" fontId="101" fillId="53" borderId="104" applyNumberFormat="0" applyProtection="0">
      <alignment horizontal="left" vertical="center" indent="1"/>
    </xf>
    <xf numFmtId="0" fontId="101" fillId="51" borderId="105" applyNumberFormat="0" applyProtection="0">
      <alignment horizontal="left" vertical="top" indent="1"/>
    </xf>
    <xf numFmtId="177" fontId="82" fillId="0" borderId="99">
      <alignment horizontal="right"/>
      <protection hidden="1"/>
    </xf>
    <xf numFmtId="1" fontId="83" fillId="0" borderId="100">
      <alignment horizontal="lef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8" fontId="83" fillId="0" borderId="99">
      <alignment horizontal="right"/>
      <protection hidden="1"/>
    </xf>
    <xf numFmtId="178" fontId="83" fillId="0" borderId="99">
      <alignment horizontal="right"/>
      <protection hidden="1"/>
    </xf>
    <xf numFmtId="176" fontId="82" fillId="20" borderId="99">
      <alignment horizontal="right"/>
      <protection locked="0"/>
    </xf>
    <xf numFmtId="176" fontId="82" fillId="20" borderId="99">
      <alignment horizontal="right"/>
      <protection locked="0"/>
    </xf>
    <xf numFmtId="176" fontId="82" fillId="20" borderId="99">
      <alignment horizontal="right"/>
      <protection locked="0"/>
    </xf>
    <xf numFmtId="178" fontId="83" fillId="0" borderId="99">
      <alignment horizontal="right"/>
      <protection hidden="1"/>
    </xf>
    <xf numFmtId="4" fontId="101" fillId="50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178" fontId="83" fillId="0" borderId="99">
      <alignment horizontal="right"/>
      <protection hidden="1"/>
    </xf>
    <xf numFmtId="0" fontId="89" fillId="36" borderId="101" applyNumberFormat="0" applyFont="0" applyFill="0" applyBorder="0" applyAlignment="0">
      <alignment vertical="center"/>
    </xf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0" fontId="28" fillId="7" borderId="97" applyNumberFormat="0" applyAlignment="0" applyProtection="0"/>
    <xf numFmtId="176" fontId="82" fillId="0" borderId="99">
      <alignment horizontal="right"/>
      <protection hidden="1"/>
    </xf>
    <xf numFmtId="176" fontId="82" fillId="0" borderId="99">
      <alignment horizontal="right"/>
      <protection hidden="1"/>
    </xf>
    <xf numFmtId="176" fontId="82" fillId="0" borderId="99">
      <alignment horizontal="right"/>
      <protection hidden="1"/>
    </xf>
    <xf numFmtId="176" fontId="82" fillId="0" borderId="99">
      <alignment horizontal="right"/>
      <protection hidden="1"/>
    </xf>
    <xf numFmtId="178" fontId="82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8" fontId="83" fillId="0" borderId="99">
      <alignment horizontal="right"/>
      <protection hidden="1"/>
    </xf>
    <xf numFmtId="178" fontId="83" fillId="0" borderId="99">
      <alignment horizontal="right"/>
      <protection hidden="1"/>
    </xf>
    <xf numFmtId="178" fontId="83" fillId="0" borderId="99">
      <alignment horizontal="right"/>
      <protection hidden="1"/>
    </xf>
    <xf numFmtId="178" fontId="83" fillId="0" borderId="99">
      <alignment horizontal="righ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" fontId="83" fillId="0" borderId="100">
      <alignment horizontal="left"/>
      <protection hidden="1"/>
    </xf>
    <xf numFmtId="176" fontId="82" fillId="20" borderId="99">
      <alignment horizontal="right"/>
      <protection locked="0"/>
    </xf>
    <xf numFmtId="176" fontId="82" fillId="20" borderId="99">
      <alignment horizontal="right"/>
      <protection locked="0"/>
    </xf>
    <xf numFmtId="176" fontId="82" fillId="20" borderId="99">
      <alignment horizontal="right"/>
      <protection locked="0"/>
    </xf>
    <xf numFmtId="176" fontId="82" fillId="20" borderId="99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178" fontId="82" fillId="21" borderId="99" applyBorder="0">
      <alignment horizontal="right"/>
      <protection locked="0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0" fontId="89" fillId="36" borderId="101" applyNumberFormat="0" applyFont="0" applyFill="0" applyBorder="0" applyAlignment="0">
      <alignment vertical="center"/>
    </xf>
    <xf numFmtId="180" fontId="91" fillId="37" borderId="102" applyNumberFormat="0" applyFont="0" applyFill="0" applyBorder="0" applyAlignment="0">
      <alignment horizontal="center"/>
    </xf>
    <xf numFmtId="0" fontId="92" fillId="0" borderId="103" applyNumberFormat="0" applyFill="0" applyAlignment="0" applyProtection="0"/>
    <xf numFmtId="0" fontId="92" fillId="0" borderId="103" applyNumberFormat="0" applyFill="0" applyAlignment="0" applyProtection="0"/>
    <xf numFmtId="0" fontId="92" fillId="0" borderId="103" applyNumberFormat="0" applyFill="0" applyAlignment="0" applyProtection="0"/>
    <xf numFmtId="0" fontId="92" fillId="0" borderId="103" applyNumberFormat="0" applyFill="0" applyAlignment="0" applyProtection="0"/>
    <xf numFmtId="0" fontId="92" fillId="0" borderId="103" applyNumberFormat="0" applyFill="0" applyAlignment="0" applyProtection="0"/>
    <xf numFmtId="0" fontId="102" fillId="0" borderId="100">
      <alignment horizontal="left" vertical="center"/>
    </xf>
    <xf numFmtId="0" fontId="102" fillId="0" borderId="100">
      <alignment horizontal="left" vertical="center"/>
    </xf>
    <xf numFmtId="0" fontId="102" fillId="0" borderId="100">
      <alignment horizontal="left" vertical="center"/>
    </xf>
    <xf numFmtId="0" fontId="102" fillId="0" borderId="100">
      <alignment horizontal="left" vertical="center"/>
    </xf>
    <xf numFmtId="0" fontId="102" fillId="0" borderId="100">
      <alignment horizontal="left" vertical="center"/>
    </xf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10" fontId="101" fillId="42" borderId="99" applyNumberFormat="0" applyBorder="0" applyAlignment="0" applyProtection="0"/>
    <xf numFmtId="0" fontId="12" fillId="4" borderId="96" applyNumberFormat="0" applyFont="0" applyAlignment="0" applyProtection="0"/>
    <xf numFmtId="0" fontId="12" fillId="4" borderId="96" applyNumberFormat="0" applyFont="0" applyAlignment="0" applyProtection="0"/>
    <xf numFmtId="0" fontId="12" fillId="4" borderId="96" applyNumberFormat="0" applyFont="0" applyAlignment="0" applyProtection="0"/>
    <xf numFmtId="0" fontId="12" fillId="4" borderId="96" applyNumberFormat="0" applyFont="0" applyAlignment="0" applyProtection="0"/>
    <xf numFmtId="0" fontId="12" fillId="4" borderId="96" applyNumberFormat="0" applyFont="0" applyAlignment="0" applyProtection="0"/>
    <xf numFmtId="0" fontId="11" fillId="4" borderId="96" applyNumberFormat="0" applyFont="0" applyAlignment="0" applyProtection="0"/>
    <xf numFmtId="0" fontId="11" fillId="4" borderId="96" applyNumberFormat="0" applyFont="0" applyAlignment="0" applyProtection="0"/>
    <xf numFmtId="0" fontId="11" fillId="4" borderId="96" applyNumberFormat="0" applyFont="0" applyAlignment="0" applyProtection="0"/>
    <xf numFmtId="0" fontId="11" fillId="4" borderId="96" applyNumberFormat="0" applyFont="0" applyAlignment="0" applyProtection="0"/>
    <xf numFmtId="0" fontId="11" fillId="4" borderId="96" applyNumberFormat="0" applyFont="0" applyAlignment="0" applyProtection="0"/>
    <xf numFmtId="0" fontId="11" fillId="4" borderId="96" applyNumberFormat="0" applyFont="0" applyAlignment="0" applyProtection="0"/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6" fillId="37" borderId="98" applyNumberFormat="0" applyProtection="0">
      <alignment vertical="center"/>
    </xf>
    <xf numFmtId="4" fontId="107" fillId="37" borderId="104" applyNumberFormat="0" applyProtection="0">
      <alignment vertical="center"/>
    </xf>
    <xf numFmtId="4" fontId="107" fillId="37" borderId="104" applyNumberFormat="0" applyProtection="0">
      <alignment vertical="center"/>
    </xf>
    <xf numFmtId="4" fontId="107" fillId="37" borderId="104" applyNumberFormat="0" applyProtection="0">
      <alignment vertical="center"/>
    </xf>
    <xf numFmtId="4" fontId="107" fillId="37" borderId="104" applyNumberFormat="0" applyProtection="0">
      <alignment vertical="center"/>
    </xf>
    <xf numFmtId="4" fontId="107" fillId="37" borderId="104" applyNumberFormat="0" applyProtection="0">
      <alignment vertical="center"/>
    </xf>
    <xf numFmtId="4" fontId="107" fillId="37" borderId="104" applyNumberFormat="0" applyProtection="0">
      <alignment vertical="center"/>
    </xf>
    <xf numFmtId="4" fontId="107" fillId="37" borderId="104" applyNumberFormat="0" applyProtection="0">
      <alignment vertical="center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4" fontId="106" fillId="37" borderId="98" applyNumberFormat="0" applyProtection="0">
      <alignment horizontal="left" vertical="center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0" fontId="108" fillId="7" borderId="105" applyNumberFormat="0" applyProtection="0">
      <alignment horizontal="left" vertical="top" indent="1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8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44" borderId="104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1" fillId="51" borderId="104" applyNumberFormat="0" applyProtection="0">
      <alignment horizontal="right" vertical="center"/>
    </xf>
    <xf numFmtId="4" fontId="101" fillId="51" borderId="104" applyNumberFormat="0" applyProtection="0">
      <alignment horizontal="right" vertical="center"/>
    </xf>
    <xf numFmtId="4" fontId="101" fillId="51" borderId="104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01" fillId="15" borderId="105" applyNumberFormat="0" applyProtection="0">
      <alignment horizontal="left" vertical="top" indent="1"/>
    </xf>
    <xf numFmtId="0" fontId="101" fillId="15" borderId="105" applyNumberFormat="0" applyProtection="0">
      <alignment horizontal="left" vertical="top" indent="1"/>
    </xf>
    <xf numFmtId="0" fontId="101" fillId="2" borderId="104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0" fillId="15" borderId="107" applyBorder="0"/>
    <xf numFmtId="0" fontId="110" fillId="15" borderId="107" applyBorder="0"/>
    <xf numFmtId="4" fontId="111" fillId="4" borderId="105" applyNumberFormat="0" applyProtection="0">
      <alignment vertical="center"/>
    </xf>
    <xf numFmtId="4" fontId="111" fillId="53" borderId="105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4" fontId="106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1" fillId="47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1" fillId="51" borderId="104" applyNumberFormat="0" applyProtection="0">
      <alignment horizontal="right" vertical="center"/>
    </xf>
    <xf numFmtId="0" fontId="101" fillId="2" borderId="104" applyNumberFormat="0" applyProtection="0">
      <alignment horizontal="left" vertical="center" indent="1"/>
    </xf>
    <xf numFmtId="4" fontId="101" fillId="46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0" fontId="101" fillId="54" borderId="104" applyNumberFormat="0" applyProtection="0">
      <alignment horizontal="left" vertical="center" indent="1"/>
    </xf>
    <xf numFmtId="4" fontId="101" fillId="49" borderId="104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4" fontId="111" fillId="53" borderId="105" applyNumberFormat="0" applyProtection="0">
      <alignment horizontal="left" vertical="center" indent="1"/>
    </xf>
    <xf numFmtId="4" fontId="106" fillId="56" borderId="98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176" fontId="82" fillId="0" borderId="99">
      <alignment horizontal="right"/>
      <protection hidden="1"/>
    </xf>
    <xf numFmtId="0" fontId="110" fillId="15" borderId="107" applyBorder="0"/>
    <xf numFmtId="4" fontId="101" fillId="51" borderId="104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0" fontId="15" fillId="0" borderId="82" applyNumberFormat="0" applyFill="0" applyAlignment="0" applyProtection="0"/>
    <xf numFmtId="178" fontId="83" fillId="0" borderId="99">
      <alignment horizontal="right"/>
      <protection hidden="1"/>
    </xf>
    <xf numFmtId="4" fontId="101" fillId="47" borderId="104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4" fontId="101" fillId="51" borderId="106" applyNumberFormat="0" applyProtection="0">
      <alignment horizontal="left" vertical="center" indent="1"/>
    </xf>
    <xf numFmtId="0" fontId="101" fillId="52" borderId="105" applyNumberFormat="0" applyProtection="0">
      <alignment horizontal="left" vertical="top" indent="1"/>
    </xf>
    <xf numFmtId="4" fontId="109" fillId="15" borderId="106" applyNumberFormat="0" applyProtection="0">
      <alignment horizontal="left" vertical="center" indent="1"/>
    </xf>
    <xf numFmtId="4" fontId="101" fillId="47" borderId="104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4" fontId="101" fillId="52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0" fontId="101" fillId="52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0" fontId="15" fillId="0" borderId="82" applyNumberFormat="0" applyFill="0" applyAlignment="0" applyProtection="0"/>
    <xf numFmtId="0" fontId="101" fillId="51" borderId="105" applyNumberFormat="0" applyProtection="0">
      <alignment horizontal="left" vertical="top" indent="1"/>
    </xf>
    <xf numFmtId="4" fontId="106" fillId="56" borderId="98" applyNumberFormat="0" applyProtection="0">
      <alignment horizontal="right" vertical="center"/>
    </xf>
    <xf numFmtId="1" fontId="83" fillId="0" borderId="100">
      <alignment horizontal="left"/>
      <protection hidden="1"/>
    </xf>
    <xf numFmtId="176" fontId="82" fillId="0" borderId="99">
      <alignment horizontal="right"/>
      <protection hidden="1"/>
    </xf>
    <xf numFmtId="176" fontId="83" fillId="0" borderId="99">
      <alignment horizontal="right"/>
      <protection hidden="1"/>
    </xf>
    <xf numFmtId="0" fontId="30" fillId="13" borderId="98" applyNumberFormat="0" applyAlignment="0" applyProtection="0"/>
    <xf numFmtId="4" fontId="101" fillId="8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6" fillId="56" borderId="98" applyNumberFormat="0" applyProtection="0">
      <alignment horizontal="right" vertical="center"/>
    </xf>
    <xf numFmtId="4" fontId="112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4" fontId="101" fillId="0" borderId="104" applyNumberFormat="0" applyProtection="0">
      <alignment horizontal="right" vertical="center"/>
    </xf>
    <xf numFmtId="4" fontId="101" fillId="0" borderId="104" applyNumberFormat="0" applyProtection="0">
      <alignment horizontal="right" vertical="center"/>
    </xf>
    <xf numFmtId="0" fontId="101" fillId="54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49" borderId="104" applyNumberFormat="0" applyProtection="0">
      <alignment horizontal="right" vertical="center"/>
    </xf>
    <xf numFmtId="0" fontId="101" fillId="2" borderId="104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4" fontId="112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5" fillId="0" borderId="82" applyNumberFormat="0" applyFill="0" applyAlignment="0" applyProtection="0"/>
    <xf numFmtId="0" fontId="11" fillId="55" borderId="98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4" fontId="101" fillId="44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178" fontId="83" fillId="0" borderId="99">
      <alignment horizontal="right"/>
      <protection hidden="1"/>
    </xf>
    <xf numFmtId="176" fontId="83" fillId="0" borderId="99">
      <alignment horizontal="right"/>
      <protection hidden="1"/>
    </xf>
    <xf numFmtId="4" fontId="101" fillId="8" borderId="104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0" fontId="110" fillId="15" borderId="107" applyBorder="0"/>
    <xf numFmtId="4" fontId="101" fillId="52" borderId="106" applyNumberFormat="0" applyProtection="0">
      <alignment horizontal="left" vertical="center" indent="1"/>
    </xf>
    <xf numFmtId="4" fontId="111" fillId="4" borderId="105" applyNumberFormat="0" applyProtection="0">
      <alignment vertical="center"/>
    </xf>
    <xf numFmtId="0" fontId="11" fillId="55" borderId="98" applyNumberFormat="0" applyProtection="0">
      <alignment horizontal="left" vertical="center" indent="1"/>
    </xf>
    <xf numFmtId="178" fontId="83" fillId="0" borderId="99">
      <alignment horizontal="right"/>
      <protection hidden="1"/>
    </xf>
    <xf numFmtId="4" fontId="112" fillId="56" borderId="98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0" fontId="101" fillId="52" borderId="104" applyNumberFormat="0" applyProtection="0">
      <alignment horizontal="left" vertical="center" indent="1"/>
    </xf>
    <xf numFmtId="4" fontId="111" fillId="4" borderId="105" applyNumberFormat="0" applyProtection="0">
      <alignment vertical="center"/>
    </xf>
    <xf numFmtId="4" fontId="111" fillId="4" borderId="105" applyNumberFormat="0" applyProtection="0">
      <alignment vertical="center"/>
    </xf>
    <xf numFmtId="0" fontId="11" fillId="55" borderId="98" applyNumberFormat="0" applyProtection="0">
      <alignment horizontal="left" vertical="center" indent="1"/>
    </xf>
    <xf numFmtId="4" fontId="107" fillId="42" borderId="99" applyNumberFormat="0" applyProtection="0">
      <alignment vertical="center"/>
    </xf>
    <xf numFmtId="4" fontId="109" fillId="15" borderId="106" applyNumberFormat="0" applyProtection="0">
      <alignment horizontal="left" vertical="center" indent="1"/>
    </xf>
    <xf numFmtId="4" fontId="101" fillId="51" borderId="104" applyNumberFormat="0" applyProtection="0">
      <alignment horizontal="right" vertical="center"/>
    </xf>
    <xf numFmtId="0" fontId="101" fillId="52" borderId="104" applyNumberFormat="0" applyProtection="0">
      <alignment horizontal="left" vertical="center" indent="1"/>
    </xf>
    <xf numFmtId="0" fontId="111" fillId="4" borderId="105" applyNumberFormat="0" applyProtection="0">
      <alignment horizontal="left" vertical="top" indent="1"/>
    </xf>
    <xf numFmtId="0" fontId="111" fillId="4" borderId="105" applyNumberFormat="0" applyProtection="0">
      <alignment horizontal="left" vertical="top" indent="1"/>
    </xf>
    <xf numFmtId="4" fontId="107" fillId="42" borderId="99" applyNumberFormat="0" applyProtection="0">
      <alignment vertical="center"/>
    </xf>
    <xf numFmtId="4" fontId="107" fillId="37" borderId="104" applyNumberFormat="0" applyProtection="0">
      <alignment vertical="center"/>
    </xf>
    <xf numFmtId="0" fontId="108" fillId="7" borderId="105" applyNumberFormat="0" applyProtection="0">
      <alignment horizontal="left" vertical="top" indent="1"/>
    </xf>
    <xf numFmtId="4" fontId="101" fillId="44" borderId="104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9" borderId="104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4" fontId="101" fillId="0" borderId="104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176" fontId="82" fillId="20" borderId="99">
      <alignment horizontal="right"/>
      <protection locked="0"/>
    </xf>
    <xf numFmtId="4" fontId="107" fillId="37" borderId="104" applyNumberFormat="0" applyProtection="0">
      <alignment vertical="center"/>
    </xf>
    <xf numFmtId="4" fontId="101" fillId="51" borderId="106" applyNumberFormat="0" applyProtection="0">
      <alignment horizontal="left" vertical="center" indent="1"/>
    </xf>
    <xf numFmtId="4" fontId="107" fillId="37" borderId="104" applyNumberFormat="0" applyProtection="0">
      <alignment vertical="center"/>
    </xf>
    <xf numFmtId="4" fontId="101" fillId="17" borderId="106" applyNumberFormat="0" applyProtection="0">
      <alignment horizontal="right" vertical="center"/>
    </xf>
    <xf numFmtId="0" fontId="101" fillId="15" borderId="105" applyNumberFormat="0" applyProtection="0">
      <alignment horizontal="left" vertical="top" indent="1"/>
    </xf>
    <xf numFmtId="4" fontId="111" fillId="4" borderId="105" applyNumberFormat="0" applyProtection="0">
      <alignment vertical="center"/>
    </xf>
    <xf numFmtId="0" fontId="101" fillId="53" borderId="104" applyNumberFormat="0" applyProtection="0">
      <alignment horizontal="left" vertical="center" indent="1"/>
    </xf>
    <xf numFmtId="1" fontId="83" fillId="0" borderId="100">
      <alignment horizontal="left"/>
      <protection hidden="1"/>
    </xf>
    <xf numFmtId="178" fontId="82" fillId="0" borderId="99">
      <alignment horizontal="right"/>
      <protection hidden="1"/>
    </xf>
    <xf numFmtId="176" fontId="83" fillId="0" borderId="99">
      <alignment horizontal="right"/>
      <protection hidden="1"/>
    </xf>
    <xf numFmtId="178" fontId="83" fillId="0" borderId="99">
      <alignment horizontal="right"/>
      <protection hidden="1"/>
    </xf>
    <xf numFmtId="4" fontId="111" fillId="53" borderId="105" applyNumberFormat="0" applyProtection="0">
      <alignment horizontal="left" vertical="center" indent="1"/>
    </xf>
    <xf numFmtId="0" fontId="108" fillId="7" borderId="105" applyNumberFormat="0" applyProtection="0">
      <alignment horizontal="left" vertical="top" indent="1"/>
    </xf>
    <xf numFmtId="4" fontId="101" fillId="47" borderId="104" applyNumberFormat="0" applyProtection="0">
      <alignment horizontal="right" vertical="center"/>
    </xf>
    <xf numFmtId="178" fontId="83" fillId="0" borderId="99">
      <alignment horizontal="right"/>
      <protection hidden="1"/>
    </xf>
    <xf numFmtId="4" fontId="109" fillId="15" borderId="106" applyNumberFormat="0" applyProtection="0">
      <alignment horizontal="left" vertical="center" indent="1"/>
    </xf>
    <xf numFmtId="178" fontId="82" fillId="21" borderId="99" applyBorder="0">
      <alignment horizontal="right"/>
      <protection locked="0"/>
    </xf>
    <xf numFmtId="0" fontId="102" fillId="0" borderId="100">
      <alignment horizontal="left" vertical="center"/>
    </xf>
    <xf numFmtId="0" fontId="101" fillId="2" borderId="104" applyNumberFormat="0" applyProtection="0">
      <alignment horizontal="left" vertical="center" indent="1"/>
    </xf>
    <xf numFmtId="0" fontId="110" fillId="15" borderId="107" applyBorder="0"/>
    <xf numFmtId="177" fontId="82" fillId="0" borderId="99">
      <alignment horizontal="right"/>
      <protection hidden="1"/>
    </xf>
    <xf numFmtId="0" fontId="101" fillId="52" borderId="104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178" fontId="82" fillId="21" borderId="99" applyBorder="0">
      <alignment horizontal="right"/>
      <protection locked="0"/>
    </xf>
    <xf numFmtId="0" fontId="12" fillId="4" borderId="96" applyNumberFormat="0" applyFont="0" applyAlignment="0" applyProtection="0"/>
    <xf numFmtId="4" fontId="107" fillId="37" borderId="104" applyNumberFormat="0" applyProtection="0">
      <alignment vertical="center"/>
    </xf>
    <xf numFmtId="4" fontId="101" fillId="8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6" fillId="37" borderId="98" applyNumberFormat="0" applyProtection="0">
      <alignment horizontal="left" vertical="center" indent="1"/>
    </xf>
    <xf numFmtId="4" fontId="101" fillId="8" borderId="104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0" fontId="101" fillId="2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4" fontId="101" fillId="51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01" fillId="2" borderId="105" applyNumberFormat="0" applyProtection="0">
      <alignment horizontal="left" vertical="top" indent="1"/>
    </xf>
    <xf numFmtId="0" fontId="89" fillId="36" borderId="101" applyNumberFormat="0" applyFont="0" applyFill="0" applyBorder="0" applyAlignment="0">
      <alignment vertical="center"/>
    </xf>
    <xf numFmtId="0" fontId="101" fillId="52" borderId="104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46" borderId="104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176" fontId="83" fillId="0" borderId="99">
      <alignment horizontal="right"/>
      <protection hidden="1"/>
    </xf>
    <xf numFmtId="176" fontId="83" fillId="0" borderId="99">
      <alignment horizontal="right"/>
      <protection hidden="1"/>
    </xf>
    <xf numFmtId="4" fontId="112" fillId="56" borderId="98" applyNumberFormat="0" applyProtection="0">
      <alignment horizontal="right" vertical="center"/>
    </xf>
    <xf numFmtId="0" fontId="92" fillId="0" borderId="103" applyNumberFormat="0" applyFill="0" applyAlignment="0" applyProtection="0"/>
    <xf numFmtId="178" fontId="82" fillId="21" borderId="99" applyBorder="0">
      <alignment horizontal="right"/>
      <protection locked="0"/>
    </xf>
    <xf numFmtId="0" fontId="102" fillId="0" borderId="100">
      <alignment horizontal="left" vertical="center"/>
    </xf>
    <xf numFmtId="4" fontId="106" fillId="37" borderId="98" applyNumberFormat="0" applyProtection="0">
      <alignment vertical="center"/>
    </xf>
    <xf numFmtId="178" fontId="83" fillId="0" borderId="99">
      <alignment horizontal="right"/>
      <protection hidden="1"/>
    </xf>
    <xf numFmtId="176" fontId="82" fillId="0" borderId="99">
      <alignment horizontal="right"/>
      <protection hidden="1"/>
    </xf>
    <xf numFmtId="176" fontId="82" fillId="0" borderId="99">
      <alignment horizontal="right"/>
      <protection hidden="1"/>
    </xf>
    <xf numFmtId="0" fontId="92" fillId="0" borderId="103" applyNumberFormat="0" applyFill="0" applyAlignment="0" applyProtection="0"/>
    <xf numFmtId="4" fontId="101" fillId="51" borderId="104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4" fontId="106" fillId="56" borderId="98" applyNumberFormat="0" applyProtection="0">
      <alignment horizontal="right" vertical="center"/>
    </xf>
    <xf numFmtId="4" fontId="101" fillId="0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0" fontId="101" fillId="52" borderId="104" applyNumberFormat="0" applyProtection="0">
      <alignment horizontal="left" vertical="center" indent="1"/>
    </xf>
    <xf numFmtId="4" fontId="106" fillId="37" borderId="98" applyNumberFormat="0" applyProtection="0">
      <alignment vertical="center"/>
    </xf>
    <xf numFmtId="0" fontId="101" fillId="15" borderId="105" applyNumberFormat="0" applyProtection="0">
      <alignment horizontal="left" vertical="top" indent="1"/>
    </xf>
    <xf numFmtId="0" fontId="101" fillId="52" borderId="104" applyNumberFormat="0" applyProtection="0">
      <alignment horizontal="left" vertical="center" indent="1"/>
    </xf>
    <xf numFmtId="4" fontId="101" fillId="51" borderId="104" applyNumberFormat="0" applyProtection="0">
      <alignment horizontal="right" vertical="center"/>
    </xf>
    <xf numFmtId="4" fontId="107" fillId="37" borderId="104" applyNumberFormat="0" applyProtection="0">
      <alignment vertical="center"/>
    </xf>
    <xf numFmtId="0" fontId="108" fillId="7" borderId="105" applyNumberFormat="0" applyProtection="0">
      <alignment horizontal="left" vertical="top" indent="1"/>
    </xf>
    <xf numFmtId="4" fontId="101" fillId="44" borderId="104" applyNumberFormat="0" applyProtection="0">
      <alignment horizontal="right" vertical="center"/>
    </xf>
    <xf numFmtId="4" fontId="101" fillId="10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0" fontId="101" fillId="54" borderId="104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4" fontId="101" fillId="49" borderId="104" applyNumberFormat="0" applyProtection="0">
      <alignment horizontal="right" vertical="center"/>
    </xf>
    <xf numFmtId="4" fontId="101" fillId="9" borderId="104" applyNumberFormat="0" applyProtection="0">
      <alignment horizontal="right" vertical="center"/>
    </xf>
    <xf numFmtId="0" fontId="101" fillId="52" borderId="104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0" fontId="101" fillId="53" borderId="104" applyNumberFormat="0" applyProtection="0">
      <alignment horizontal="left" vertical="center" indent="1"/>
    </xf>
    <xf numFmtId="178" fontId="82" fillId="21" borderId="99" applyBorder="0">
      <alignment horizontal="right"/>
      <protection locked="0"/>
    </xf>
    <xf numFmtId="0" fontId="101" fillId="53" borderId="104" applyNumberFormat="0" applyProtection="0">
      <alignment horizontal="left" vertical="center" indent="1"/>
    </xf>
    <xf numFmtId="4" fontId="106" fillId="56" borderId="98" applyNumberFormat="0" applyProtection="0">
      <alignment horizontal="right" vertical="center"/>
    </xf>
    <xf numFmtId="0" fontId="101" fillId="53" borderId="104" applyNumberFormat="0" applyProtection="0">
      <alignment horizontal="left" vertical="center" indent="1"/>
    </xf>
    <xf numFmtId="177" fontId="82" fillId="0" borderId="99">
      <alignment horizontal="right"/>
      <protection hidden="1"/>
    </xf>
    <xf numFmtId="4" fontId="101" fillId="8" borderId="104" applyNumberFormat="0" applyProtection="0">
      <alignment horizontal="right" vertical="center"/>
    </xf>
    <xf numFmtId="0" fontId="110" fillId="15" borderId="107" applyBorder="0"/>
    <xf numFmtId="4" fontId="101" fillId="51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4" fontId="101" fillId="48" borderId="104" applyNumberFormat="0" applyProtection="0">
      <alignment horizontal="right" vertical="center"/>
    </xf>
    <xf numFmtId="4" fontId="111" fillId="53" borderId="105" applyNumberFormat="0" applyProtection="0">
      <alignment horizontal="left" vertical="center" indent="1"/>
    </xf>
    <xf numFmtId="4" fontId="101" fillId="51" borderId="104" applyNumberFormat="0" applyProtection="0">
      <alignment horizontal="right" vertical="center"/>
    </xf>
    <xf numFmtId="178" fontId="82" fillId="21" borderId="99" applyBorder="0">
      <alignment horizontal="right"/>
      <protection locked="0"/>
    </xf>
    <xf numFmtId="10" fontId="101" fillId="42" borderId="99" applyNumberFormat="0" applyBorder="0" applyAlignment="0" applyProtection="0"/>
    <xf numFmtId="4" fontId="106" fillId="37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2" fillId="4" borderId="96" applyNumberFormat="0" applyFont="0" applyAlignment="0" applyProtection="0"/>
    <xf numFmtId="4" fontId="101" fillId="46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176" fontId="83" fillId="0" borderId="99">
      <alignment horizontal="right"/>
      <protection hidden="1"/>
    </xf>
    <xf numFmtId="0" fontId="101" fillId="53" borderId="104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0" fontId="89" fillId="36" borderId="101" applyNumberFormat="0" applyFont="0" applyFill="0" applyBorder="0" applyAlignment="0">
      <alignment vertical="center"/>
    </xf>
    <xf numFmtId="4" fontId="106" fillId="37" borderId="98" applyNumberFormat="0" applyProtection="0">
      <alignment vertical="center"/>
    </xf>
    <xf numFmtId="176" fontId="82" fillId="20" borderId="99">
      <alignment horizontal="right"/>
      <protection locked="0"/>
    </xf>
    <xf numFmtId="0" fontId="101" fillId="51" borderId="105" applyNumberFormat="0" applyProtection="0">
      <alignment horizontal="left" vertical="top" indent="1"/>
    </xf>
    <xf numFmtId="4" fontId="101" fillId="0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0" fontId="110" fillId="15" borderId="107" applyBorder="0"/>
    <xf numFmtId="4" fontId="111" fillId="4" borderId="105" applyNumberFormat="0" applyProtection="0">
      <alignment vertical="center"/>
    </xf>
    <xf numFmtId="0" fontId="11" fillId="55" borderId="98" applyNumberFormat="0" applyProtection="0">
      <alignment horizontal="left" vertical="center" indent="1"/>
    </xf>
    <xf numFmtId="1" fontId="83" fillId="0" borderId="100">
      <alignment horizontal="left"/>
      <protection hidden="1"/>
    </xf>
    <xf numFmtId="0" fontId="89" fillId="36" borderId="101" applyNumberFormat="0" applyFont="0" applyFill="0" applyBorder="0" applyAlignment="0">
      <alignment vertical="center"/>
    </xf>
    <xf numFmtId="0" fontId="102" fillId="0" borderId="100">
      <alignment horizontal="left" vertical="center"/>
    </xf>
    <xf numFmtId="4" fontId="111" fillId="53" borderId="105" applyNumberFormat="0" applyProtection="0">
      <alignment horizontal="left" vertical="center" indent="1"/>
    </xf>
    <xf numFmtId="0" fontId="111" fillId="4" borderId="105" applyNumberFormat="0" applyProtection="0">
      <alignment horizontal="left" vertical="top" indent="1"/>
    </xf>
    <xf numFmtId="0" fontId="111" fillId="4" borderId="105" applyNumberFormat="0" applyProtection="0">
      <alignment horizontal="left" vertical="top" indent="1"/>
    </xf>
    <xf numFmtId="0" fontId="101" fillId="54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0" fontId="89" fillId="36" borderId="101" applyNumberFormat="0" applyFont="0" applyFill="0" applyBorder="0" applyAlignment="0">
      <alignment vertical="center"/>
    </xf>
    <xf numFmtId="0" fontId="101" fillId="2" borderId="104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4" fontId="111" fillId="53" borderId="105" applyNumberFormat="0" applyProtection="0">
      <alignment horizontal="left" vertical="center" indent="1"/>
    </xf>
    <xf numFmtId="0" fontId="12" fillId="4" borderId="96" applyNumberFormat="0" applyFont="0" applyAlignment="0" applyProtection="0"/>
    <xf numFmtId="0" fontId="101" fillId="2" borderId="105" applyNumberFormat="0" applyProtection="0">
      <alignment horizontal="left" vertical="top" indent="1"/>
    </xf>
    <xf numFmtId="4" fontId="101" fillId="52" borderId="106" applyNumberFormat="0" applyProtection="0">
      <alignment horizontal="left" vertical="center" indent="1"/>
    </xf>
    <xf numFmtId="4" fontId="107" fillId="42" borderId="99" applyNumberFormat="0" applyProtection="0">
      <alignment vertical="center"/>
    </xf>
    <xf numFmtId="178" fontId="83" fillId="0" borderId="99">
      <alignment horizontal="right"/>
      <protection hidden="1"/>
    </xf>
    <xf numFmtId="4" fontId="101" fillId="17" borderId="106" applyNumberFormat="0" applyProtection="0">
      <alignment horizontal="right" vertical="center"/>
    </xf>
    <xf numFmtId="4" fontId="101" fillId="51" borderId="106" applyNumberFormat="0" applyProtection="0">
      <alignment horizontal="left" vertical="center" indent="1"/>
    </xf>
    <xf numFmtId="4" fontId="101" fillId="10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4" fontId="101" fillId="0" borderId="104" applyNumberFormat="0" applyProtection="0">
      <alignment horizontal="right" vertical="center"/>
    </xf>
    <xf numFmtId="0" fontId="101" fillId="54" borderId="104" applyNumberFormat="0" applyProtection="0">
      <alignment horizontal="left" vertical="center" indent="1"/>
    </xf>
    <xf numFmtId="4" fontId="109" fillId="15" borderId="106" applyNumberFormat="0" applyProtection="0">
      <alignment horizontal="left" vertical="center" indent="1"/>
    </xf>
    <xf numFmtId="4" fontId="106" fillId="56" borderId="98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176" fontId="83" fillId="0" borderId="99">
      <alignment horizontal="right"/>
      <protection hidden="1"/>
    </xf>
    <xf numFmtId="4" fontId="111" fillId="53" borderId="105" applyNumberFormat="0" applyProtection="0">
      <alignment horizontal="left" vertical="center" indent="1"/>
    </xf>
    <xf numFmtId="0" fontId="101" fillId="15" borderId="105" applyNumberFormat="0" applyProtection="0">
      <alignment horizontal="left" vertical="top" indent="1"/>
    </xf>
    <xf numFmtId="0" fontId="110" fillId="15" borderId="107" applyBorder="0"/>
    <xf numFmtId="4" fontId="107" fillId="42" borderId="99" applyNumberFormat="0" applyProtection="0">
      <alignment vertical="center"/>
    </xf>
    <xf numFmtId="10" fontId="101" fillId="42" borderId="99" applyNumberFormat="0" applyBorder="0" applyAlignment="0" applyProtection="0"/>
    <xf numFmtId="0" fontId="110" fillId="15" borderId="107" applyBorder="0"/>
    <xf numFmtId="176" fontId="82" fillId="20" borderId="99">
      <alignment horizontal="right"/>
      <protection locked="0"/>
    </xf>
    <xf numFmtId="4" fontId="101" fillId="51" borderId="106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0" fontId="92" fillId="0" borderId="103" applyNumberFormat="0" applyFill="0" applyAlignment="0" applyProtection="0"/>
    <xf numFmtId="0" fontId="15" fillId="0" borderId="82" applyNumberFormat="0" applyFill="0" applyAlignment="0" applyProtection="0"/>
    <xf numFmtId="4" fontId="101" fillId="51" borderId="104" applyNumberFormat="0" applyProtection="0">
      <alignment horizontal="right" vertical="center"/>
    </xf>
    <xf numFmtId="0" fontId="15" fillId="0" borderId="82" applyNumberFormat="0" applyFill="0" applyAlignment="0" applyProtection="0"/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178" fontId="82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177" fontId="82" fillId="0" borderId="99">
      <alignment horizontal="right"/>
      <protection hidden="1"/>
    </xf>
    <xf numFmtId="4" fontId="101" fillId="51" borderId="106" applyNumberFormat="0" applyProtection="0">
      <alignment horizontal="left" vertical="center" indent="1"/>
    </xf>
    <xf numFmtId="176" fontId="82" fillId="20" borderId="99">
      <alignment horizontal="right"/>
      <protection locked="0"/>
    </xf>
    <xf numFmtId="4" fontId="101" fillId="0" borderId="104" applyNumberFormat="0" applyProtection="0">
      <alignment horizontal="right" vertical="center"/>
    </xf>
    <xf numFmtId="0" fontId="101" fillId="2" borderId="104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4" fontId="111" fillId="53" borderId="105" applyNumberFormat="0" applyProtection="0">
      <alignment horizontal="left" vertical="center" indent="1"/>
    </xf>
    <xf numFmtId="4" fontId="106" fillId="56" borderId="98" applyNumberFormat="0" applyProtection="0">
      <alignment horizontal="right" vertical="center"/>
    </xf>
    <xf numFmtId="4" fontId="112" fillId="56" borderId="98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178" fontId="83" fillId="0" borderId="99">
      <alignment horizontal="right"/>
      <protection hidden="1"/>
    </xf>
    <xf numFmtId="4" fontId="101" fillId="51" borderId="104" applyNumberFormat="0" applyProtection="0">
      <alignment horizontal="right" vertical="center"/>
    </xf>
    <xf numFmtId="178" fontId="83" fillId="0" borderId="99">
      <alignment horizontal="right"/>
      <protection hidden="1"/>
    </xf>
    <xf numFmtId="178" fontId="82" fillId="21" borderId="99" applyBorder="0">
      <alignment horizontal="right"/>
      <protection locked="0"/>
    </xf>
    <xf numFmtId="0" fontId="89" fillId="36" borderId="101" applyNumberFormat="0" applyFont="0" applyFill="0" applyBorder="0" applyAlignment="0">
      <alignment vertical="center"/>
    </xf>
    <xf numFmtId="0" fontId="92" fillId="0" borderId="103" applyNumberFormat="0" applyFill="0" applyAlignment="0" applyProtection="0"/>
    <xf numFmtId="10" fontId="101" fillId="42" borderId="99" applyNumberFormat="0" applyBorder="0" applyAlignment="0" applyProtection="0"/>
    <xf numFmtId="0" fontId="11" fillId="4" borderId="96" applyNumberFormat="0" applyFont="0" applyAlignment="0" applyProtection="0"/>
    <xf numFmtId="4" fontId="107" fillId="37" borderId="104" applyNumberFormat="0" applyProtection="0">
      <alignment vertical="center"/>
    </xf>
    <xf numFmtId="0" fontId="108" fillId="7" borderId="105" applyNumberFormat="0" applyProtection="0">
      <alignment horizontal="left" vertical="top" indent="1"/>
    </xf>
    <xf numFmtId="4" fontId="101" fillId="44" borderId="104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7" borderId="104" applyNumberFormat="0" applyProtection="0">
      <alignment horizontal="right" vertical="center"/>
    </xf>
    <xf numFmtId="4" fontId="101" fillId="51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4" fontId="101" fillId="47" borderId="104" applyNumberFormat="0" applyProtection="0">
      <alignment horizontal="right" vertical="center"/>
    </xf>
    <xf numFmtId="0" fontId="15" fillId="0" borderId="82" applyNumberFormat="0" applyFill="0" applyAlignment="0" applyProtection="0"/>
    <xf numFmtId="0" fontId="111" fillId="4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4" fontId="101" fillId="50" borderId="106" applyNumberFormat="0" applyProtection="0">
      <alignment horizontal="left" vertical="center" indent="1"/>
    </xf>
    <xf numFmtId="4" fontId="101" fillId="50" borderId="106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176" fontId="83" fillId="0" borderId="99">
      <alignment horizontal="right"/>
      <protection hidden="1"/>
    </xf>
    <xf numFmtId="4" fontId="101" fillId="50" borderId="106" applyNumberFormat="0" applyProtection="0">
      <alignment horizontal="left" vertical="center" indent="1"/>
    </xf>
    <xf numFmtId="0" fontId="101" fillId="54" borderId="104" applyNumberFormat="0" applyProtection="0">
      <alignment horizontal="left" vertical="center" indent="1"/>
    </xf>
    <xf numFmtId="178" fontId="82" fillId="0" borderId="99">
      <alignment horizontal="right"/>
      <protection hidden="1"/>
    </xf>
    <xf numFmtId="0" fontId="101" fillId="52" borderId="104" applyNumberFormat="0" applyProtection="0">
      <alignment horizontal="left" vertical="center" indent="1"/>
    </xf>
    <xf numFmtId="0" fontId="29" fillId="13" borderId="97" applyNumberFormat="0" applyAlignment="0" applyProtection="0"/>
    <xf numFmtId="0" fontId="11" fillId="55" borderId="98" applyNumberFormat="0" applyProtection="0">
      <alignment horizontal="left" vertical="center" indent="1"/>
    </xf>
    <xf numFmtId="0" fontId="89" fillId="36" borderId="101" applyNumberFormat="0" applyFont="0" applyFill="0" applyBorder="0" applyAlignment="0">
      <alignment vertical="center"/>
    </xf>
    <xf numFmtId="4" fontId="101" fillId="10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11" fillId="4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0" fontId="15" fillId="0" borderId="82" applyNumberFormat="0" applyFill="0" applyAlignment="0" applyProtection="0"/>
    <xf numFmtId="0" fontId="101" fillId="2" borderId="105" applyNumberFormat="0" applyProtection="0">
      <alignment horizontal="left" vertical="top" indent="1"/>
    </xf>
    <xf numFmtId="10" fontId="101" fillId="42" borderId="99" applyNumberFormat="0" applyBorder="0" applyAlignment="0" applyProtection="0"/>
    <xf numFmtId="0" fontId="11" fillId="4" borderId="96" applyNumberFormat="0" applyFont="0" applyAlignment="0" applyProtection="0"/>
    <xf numFmtId="4" fontId="101" fillId="17" borderId="106" applyNumberFormat="0" applyProtection="0">
      <alignment horizontal="right" vertical="center"/>
    </xf>
    <xf numFmtId="0" fontId="101" fillId="52" borderId="104" applyNumberFormat="0" applyProtection="0">
      <alignment horizontal="left" vertical="center" indent="1"/>
    </xf>
    <xf numFmtId="4" fontId="101" fillId="49" borderId="104" applyNumberFormat="0" applyProtection="0">
      <alignment horizontal="right" vertical="center"/>
    </xf>
    <xf numFmtId="4" fontId="111" fillId="4" borderId="105" applyNumberFormat="0" applyProtection="0">
      <alignment vertical="center"/>
    </xf>
    <xf numFmtId="0" fontId="101" fillId="51" borderId="105" applyNumberFormat="0" applyProtection="0">
      <alignment horizontal="left" vertical="top" indent="1"/>
    </xf>
    <xf numFmtId="4" fontId="107" fillId="42" borderId="99" applyNumberFormat="0" applyProtection="0">
      <alignment vertical="center"/>
    </xf>
    <xf numFmtId="0" fontId="101" fillId="52" borderId="104" applyNumberFormat="0" applyProtection="0">
      <alignment horizontal="left" vertical="center" indent="1"/>
    </xf>
    <xf numFmtId="0" fontId="101" fillId="53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5" fillId="0" borderId="82" applyNumberFormat="0" applyFill="0" applyAlignment="0" applyProtection="0"/>
    <xf numFmtId="10" fontId="101" fillId="42" borderId="99" applyNumberFormat="0" applyBorder="0" applyAlignment="0" applyProtection="0"/>
    <xf numFmtId="0" fontId="11" fillId="55" borderId="98" applyNumberFormat="0" applyProtection="0">
      <alignment horizontal="left" vertical="center" indent="1"/>
    </xf>
    <xf numFmtId="4" fontId="107" fillId="42" borderId="99" applyNumberFormat="0" applyProtection="0">
      <alignment vertical="center"/>
    </xf>
    <xf numFmtId="4" fontId="109" fillId="15" borderId="106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178" fontId="82" fillId="21" borderId="99" applyBorder="0">
      <alignment horizontal="right"/>
      <protection locked="0"/>
    </xf>
    <xf numFmtId="0" fontId="15" fillId="0" borderId="82" applyNumberFormat="0" applyFill="0" applyAlignment="0" applyProtection="0"/>
    <xf numFmtId="177" fontId="82" fillId="0" borderId="99">
      <alignment horizontal="right"/>
      <protection hidden="1"/>
    </xf>
    <xf numFmtId="0" fontId="101" fillId="2" borderId="105" applyNumberFormat="0" applyProtection="0">
      <alignment horizontal="left" vertical="top" indent="1"/>
    </xf>
    <xf numFmtId="4" fontId="101" fillId="51" borderId="104" applyNumberFormat="0" applyProtection="0">
      <alignment horizontal="right" vertical="center"/>
    </xf>
    <xf numFmtId="0" fontId="101" fillId="52" borderId="105" applyNumberFormat="0" applyProtection="0">
      <alignment horizontal="left" vertical="top" indent="1"/>
    </xf>
    <xf numFmtId="0" fontId="101" fillId="2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1" fontId="83" fillId="0" borderId="100">
      <alignment horizontal="left"/>
      <protection hidden="1"/>
    </xf>
    <xf numFmtId="10" fontId="101" fillId="42" borderId="99" applyNumberFormat="0" applyBorder="0" applyAlignment="0" applyProtection="0"/>
    <xf numFmtId="0" fontId="111" fillId="4" borderId="105" applyNumberFormat="0" applyProtection="0">
      <alignment horizontal="left" vertical="top" indent="1"/>
    </xf>
    <xf numFmtId="4" fontId="109" fillId="15" borderId="106" applyNumberFormat="0" applyProtection="0">
      <alignment horizontal="left" vertical="center" indent="1"/>
    </xf>
    <xf numFmtId="176" fontId="82" fillId="20" borderId="99">
      <alignment horizontal="right"/>
      <protection locked="0"/>
    </xf>
    <xf numFmtId="0" fontId="101" fillId="2" borderId="104" applyNumberFormat="0" applyProtection="0">
      <alignment horizontal="left" vertical="center" indent="1"/>
    </xf>
    <xf numFmtId="0" fontId="101" fillId="51" borderId="105" applyNumberFormat="0" applyProtection="0">
      <alignment horizontal="left" vertical="top" indent="1"/>
    </xf>
    <xf numFmtId="4" fontId="111" fillId="4" borderId="105" applyNumberFormat="0" applyProtection="0">
      <alignment vertical="center"/>
    </xf>
    <xf numFmtId="0" fontId="101" fillId="2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176" fontId="83" fillId="0" borderId="99">
      <alignment horizontal="right"/>
      <protection hidden="1"/>
    </xf>
    <xf numFmtId="0" fontId="92" fillId="0" borderId="103" applyNumberFormat="0" applyFill="0" applyAlignment="0" applyProtection="0"/>
    <xf numFmtId="0" fontId="101" fillId="15" borderId="105" applyNumberFormat="0" applyProtection="0">
      <alignment horizontal="left" vertical="top" indent="1"/>
    </xf>
    <xf numFmtId="0" fontId="101" fillId="54" borderId="104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0" fontId="101" fillId="2" borderId="105" applyNumberFormat="0" applyProtection="0">
      <alignment horizontal="left" vertical="top" indent="1"/>
    </xf>
    <xf numFmtId="178" fontId="83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0" fontId="102" fillId="0" borderId="100">
      <alignment horizontal="left" vertical="center"/>
    </xf>
    <xf numFmtId="178" fontId="82" fillId="21" borderId="99" applyBorder="0">
      <alignment horizontal="right"/>
      <protection locked="0"/>
    </xf>
    <xf numFmtId="176" fontId="82" fillId="20" borderId="99">
      <alignment horizontal="right"/>
      <protection locked="0"/>
    </xf>
    <xf numFmtId="10" fontId="101" fillId="42" borderId="99" applyNumberFormat="0" applyBorder="0" applyAlignment="0" applyProtection="0"/>
    <xf numFmtId="0" fontId="108" fillId="7" borderId="105" applyNumberFormat="0" applyProtection="0">
      <alignment horizontal="left" vertical="top" indent="1"/>
    </xf>
    <xf numFmtId="4" fontId="101" fillId="10" borderId="104" applyNumberFormat="0" applyProtection="0">
      <alignment horizontal="right" vertical="center"/>
    </xf>
    <xf numFmtId="0" fontId="12" fillId="4" borderId="96" applyNumberFormat="0" applyFont="0" applyAlignment="0" applyProtection="0"/>
    <xf numFmtId="4" fontId="107" fillId="42" borderId="99" applyNumberFormat="0" applyProtection="0">
      <alignment vertical="center"/>
    </xf>
    <xf numFmtId="4" fontId="106" fillId="56" borderId="98" applyNumberFormat="0" applyProtection="0">
      <alignment horizontal="right" vertical="center"/>
    </xf>
    <xf numFmtId="4" fontId="101" fillId="50" borderId="106" applyNumberFormat="0" applyProtection="0">
      <alignment horizontal="left" vertical="center" indent="1"/>
    </xf>
    <xf numFmtId="0" fontId="101" fillId="52" borderId="104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0" fontId="110" fillId="15" borderId="107" applyBorder="0"/>
    <xf numFmtId="4" fontId="111" fillId="53" borderId="105" applyNumberFormat="0" applyProtection="0">
      <alignment horizontal="left" vertical="center" indent="1"/>
    </xf>
    <xf numFmtId="4" fontId="101" fillId="48" borderId="104" applyNumberFormat="0" applyProtection="0">
      <alignment horizontal="right" vertical="center"/>
    </xf>
    <xf numFmtId="176" fontId="82" fillId="20" borderId="99">
      <alignment horizontal="right"/>
      <protection locked="0"/>
    </xf>
    <xf numFmtId="4" fontId="101" fillId="9" borderId="104" applyNumberFormat="0" applyProtection="0">
      <alignment horizontal="right" vertical="center"/>
    </xf>
    <xf numFmtId="4" fontId="107" fillId="42" borderId="99" applyNumberFormat="0" applyProtection="0">
      <alignment vertical="center"/>
    </xf>
    <xf numFmtId="4" fontId="109" fillId="15" borderId="106" applyNumberFormat="0" applyProtection="0">
      <alignment horizontal="left" vertical="center" indent="1"/>
    </xf>
    <xf numFmtId="4" fontId="111" fillId="4" borderId="105" applyNumberFormat="0" applyProtection="0">
      <alignment vertical="center"/>
    </xf>
    <xf numFmtId="0" fontId="110" fillId="15" borderId="107" applyBorder="0"/>
    <xf numFmtId="0" fontId="11" fillId="55" borderId="98" applyNumberFormat="0" applyProtection="0">
      <alignment horizontal="left" vertical="center" indent="1"/>
    </xf>
    <xf numFmtId="10" fontId="101" fillId="42" borderId="99" applyNumberFormat="0" applyBorder="0" applyAlignment="0" applyProtection="0"/>
    <xf numFmtId="4" fontId="106" fillId="37" borderId="98" applyNumberFormat="0" applyProtection="0">
      <alignment vertical="center"/>
    </xf>
    <xf numFmtId="178" fontId="83" fillId="0" borderId="99">
      <alignment horizontal="right"/>
      <protection hidden="1"/>
    </xf>
    <xf numFmtId="4" fontId="101" fillId="52" borderId="106" applyNumberFormat="0" applyProtection="0">
      <alignment horizontal="left" vertical="center" indent="1"/>
    </xf>
    <xf numFmtId="4" fontId="111" fillId="4" borderId="105" applyNumberFormat="0" applyProtection="0">
      <alignment vertical="center"/>
    </xf>
    <xf numFmtId="4" fontId="101" fillId="51" borderId="104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0" fontId="15" fillId="0" borderId="82" applyNumberFormat="0" applyFill="0" applyAlignment="0" applyProtection="0"/>
    <xf numFmtId="0" fontId="101" fillId="2" borderId="105" applyNumberFormat="0" applyProtection="0">
      <alignment horizontal="left" vertical="top" indent="1"/>
    </xf>
    <xf numFmtId="4" fontId="111" fillId="4" borderId="105" applyNumberFormat="0" applyProtection="0">
      <alignment vertical="center"/>
    </xf>
    <xf numFmtId="0" fontId="101" fillId="2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176" fontId="82" fillId="0" borderId="112">
      <alignment horizontal="right"/>
      <protection hidden="1"/>
    </xf>
    <xf numFmtId="178" fontId="82" fillId="21" borderId="99" applyBorder="0">
      <alignment horizontal="right"/>
      <protection locked="0"/>
    </xf>
    <xf numFmtId="0" fontId="101" fillId="52" borderId="105" applyNumberFormat="0" applyProtection="0">
      <alignment horizontal="left" vertical="top" indent="1"/>
    </xf>
    <xf numFmtId="4" fontId="106" fillId="56" borderId="98" applyNumberFormat="0" applyProtection="0">
      <alignment horizontal="right" vertical="center"/>
    </xf>
    <xf numFmtId="4" fontId="101" fillId="49" borderId="104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0" fontId="101" fillId="53" borderId="104" applyNumberFormat="0" applyProtection="0">
      <alignment horizontal="left" vertical="center" indent="1"/>
    </xf>
    <xf numFmtId="176" fontId="82" fillId="0" borderId="112">
      <alignment horizontal="right"/>
      <protection hidden="1"/>
    </xf>
    <xf numFmtId="4" fontId="101" fillId="49" borderId="104" applyNumberFormat="0" applyProtection="0">
      <alignment horizontal="right" vertical="center"/>
    </xf>
    <xf numFmtId="176" fontId="82" fillId="0" borderId="112">
      <alignment horizontal="right"/>
      <protection hidden="1"/>
    </xf>
    <xf numFmtId="0" fontId="30" fillId="13" borderId="111" applyNumberFormat="0" applyAlignment="0" applyProtection="0"/>
    <xf numFmtId="0" fontId="101" fillId="52" borderId="105" applyNumberFormat="0" applyProtection="0">
      <alignment horizontal="left" vertical="top" indent="1"/>
    </xf>
    <xf numFmtId="176" fontId="82" fillId="20" borderId="99">
      <alignment horizontal="right"/>
      <protection locked="0"/>
    </xf>
    <xf numFmtId="1" fontId="83" fillId="0" borderId="100">
      <alignment horizontal="left"/>
      <protection hidden="1"/>
    </xf>
    <xf numFmtId="0" fontId="92" fillId="0" borderId="103" applyNumberFormat="0" applyFill="0" applyAlignment="0" applyProtection="0"/>
    <xf numFmtId="0" fontId="102" fillId="0" borderId="100">
      <alignment horizontal="left" vertical="center"/>
    </xf>
    <xf numFmtId="4" fontId="107" fillId="37" borderId="104" applyNumberFormat="0" applyProtection="0">
      <alignment vertical="center"/>
    </xf>
    <xf numFmtId="4" fontId="101" fillId="8" borderId="104" applyNumberFormat="0" applyProtection="0">
      <alignment horizontal="right" vertical="center"/>
    </xf>
    <xf numFmtId="4" fontId="101" fillId="17" borderId="106" applyNumberFormat="0" applyProtection="0">
      <alignment horizontal="right" vertical="center"/>
    </xf>
    <xf numFmtId="4" fontId="101" fillId="46" borderId="104" applyNumberFormat="0" applyProtection="0">
      <alignment horizontal="right" vertical="center"/>
    </xf>
    <xf numFmtId="4" fontId="101" fillId="48" borderId="104" applyNumberFormat="0" applyProtection="0">
      <alignment horizontal="right" vertical="center"/>
    </xf>
    <xf numFmtId="0" fontId="101" fillId="2" borderId="104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49" borderId="104" applyNumberFormat="0" applyProtection="0">
      <alignment horizontal="right" vertical="center"/>
    </xf>
    <xf numFmtId="4" fontId="101" fillId="51" borderId="104" applyNumberFormat="0" applyProtection="0">
      <alignment horizontal="right" vertical="center"/>
    </xf>
    <xf numFmtId="178" fontId="83" fillId="0" borderId="99">
      <alignment horizontal="right"/>
      <protection hidden="1"/>
    </xf>
    <xf numFmtId="4" fontId="101" fillId="47" borderId="104" applyNumberFormat="0" applyProtection="0">
      <alignment horizontal="right" vertical="center"/>
    </xf>
    <xf numFmtId="0" fontId="111" fillId="4" borderId="105" applyNumberFormat="0" applyProtection="0">
      <alignment horizontal="left" vertical="top" indent="1"/>
    </xf>
    <xf numFmtId="1" fontId="83" fillId="0" borderId="100">
      <alignment horizontal="left"/>
      <protection hidden="1"/>
    </xf>
    <xf numFmtId="178" fontId="83" fillId="0" borderId="112">
      <alignment horizontal="right"/>
      <protection hidden="1"/>
    </xf>
    <xf numFmtId="0" fontId="101" fillId="52" borderId="105" applyNumberFormat="0" applyProtection="0">
      <alignment horizontal="left" vertical="top" indent="1"/>
    </xf>
    <xf numFmtId="0" fontId="101" fillId="51" borderId="105" applyNumberFormat="0" applyProtection="0">
      <alignment horizontal="left" vertical="top" indent="1"/>
    </xf>
    <xf numFmtId="4" fontId="101" fillId="9" borderId="104" applyNumberFormat="0" applyProtection="0">
      <alignment horizontal="right" vertical="center"/>
    </xf>
    <xf numFmtId="0" fontId="12" fillId="4" borderId="96" applyNumberFormat="0" applyFont="0" applyAlignment="0" applyProtection="0"/>
    <xf numFmtId="4" fontId="101" fillId="44" borderId="104" applyNumberFormat="0" applyProtection="0">
      <alignment horizontal="right" vertical="center"/>
    </xf>
    <xf numFmtId="4" fontId="111" fillId="53" borderId="105" applyNumberFormat="0" applyProtection="0">
      <alignment horizontal="left" vertical="center" indent="1"/>
    </xf>
    <xf numFmtId="4" fontId="101" fillId="0" borderId="104" applyNumberFormat="0" applyProtection="0">
      <alignment horizontal="right" vertical="center"/>
    </xf>
    <xf numFmtId="4" fontId="109" fillId="15" borderId="106" applyNumberFormat="0" applyProtection="0">
      <alignment horizontal="left" vertical="center" indent="1"/>
    </xf>
    <xf numFmtId="0" fontId="12" fillId="4" borderId="96" applyNumberFormat="0" applyFont="0" applyAlignment="0" applyProtection="0"/>
    <xf numFmtId="0" fontId="101" fillId="53" borderId="104" applyNumberFormat="0" applyProtection="0">
      <alignment horizontal="left" vertical="center" indent="1"/>
    </xf>
    <xf numFmtId="0" fontId="15" fillId="0" borderId="108" applyNumberFormat="0" applyFill="0" applyAlignment="0" applyProtection="0"/>
    <xf numFmtId="178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177" fontId="82" fillId="0" borderId="112">
      <alignment horizontal="right"/>
      <protection hidden="1"/>
    </xf>
    <xf numFmtId="4" fontId="111" fillId="53" borderId="105" applyNumberFormat="0" applyProtection="0">
      <alignment horizontal="left" vertical="center" indent="1"/>
    </xf>
    <xf numFmtId="0" fontId="101" fillId="52" borderId="105" applyNumberFormat="0" applyProtection="0">
      <alignment horizontal="left" vertical="top" indent="1"/>
    </xf>
    <xf numFmtId="177" fontId="82" fillId="0" borderId="99">
      <alignment horizontal="right"/>
      <protection hidden="1"/>
    </xf>
    <xf numFmtId="4" fontId="101" fillId="9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4" fontId="112" fillId="56" borderId="98" applyNumberFormat="0" applyProtection="0">
      <alignment horizontal="right" vertical="center"/>
    </xf>
    <xf numFmtId="178" fontId="83" fillId="0" borderId="99">
      <alignment horizontal="right"/>
      <protection hidden="1"/>
    </xf>
    <xf numFmtId="4" fontId="101" fillId="8" borderId="104" applyNumberFormat="0" applyProtection="0">
      <alignment horizontal="right" vertical="center"/>
    </xf>
    <xf numFmtId="0" fontId="12" fillId="4" borderId="96" applyNumberFormat="0" applyFont="0" applyAlignment="0" applyProtection="0"/>
    <xf numFmtId="4" fontId="109" fillId="15" borderId="106" applyNumberFormat="0" applyProtection="0">
      <alignment horizontal="left" vertical="center" indent="1"/>
    </xf>
    <xf numFmtId="4" fontId="101" fillId="51" borderId="104" applyNumberFormat="0" applyProtection="0">
      <alignment horizontal="right" vertical="center"/>
    </xf>
    <xf numFmtId="0" fontId="101" fillId="51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4" fontId="101" fillId="52" borderId="106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0" fontId="15" fillId="0" borderId="95" applyNumberFormat="0" applyFill="0" applyAlignment="0" applyProtection="0"/>
    <xf numFmtId="4" fontId="101" fillId="51" borderId="104" applyNumberFormat="0" applyProtection="0">
      <alignment horizontal="right" vertical="center"/>
    </xf>
    <xf numFmtId="0" fontId="101" fillId="2" borderId="105" applyNumberFormat="0" applyProtection="0">
      <alignment horizontal="left" vertical="top" indent="1"/>
    </xf>
    <xf numFmtId="4" fontId="101" fillId="0" borderId="104" applyNumberFormat="0" applyProtection="0">
      <alignment horizontal="right" vertical="center"/>
    </xf>
    <xf numFmtId="0" fontId="101" fillId="51" borderId="105" applyNumberFormat="0" applyProtection="0">
      <alignment horizontal="left" vertical="top" indent="1"/>
    </xf>
    <xf numFmtId="0" fontId="11" fillId="55" borderId="98" applyNumberFormat="0" applyProtection="0">
      <alignment horizontal="left" vertical="center" indent="1"/>
    </xf>
    <xf numFmtId="4" fontId="107" fillId="37" borderId="104" applyNumberFormat="0" applyProtection="0">
      <alignment vertical="center"/>
    </xf>
    <xf numFmtId="4" fontId="101" fillId="49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176" fontId="83" fillId="0" borderId="99">
      <alignment horizontal="right"/>
      <protection hidden="1"/>
    </xf>
    <xf numFmtId="177" fontId="82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176" fontId="82" fillId="0" borderId="99">
      <alignment horizontal="right"/>
      <protection hidden="1"/>
    </xf>
    <xf numFmtId="0" fontId="101" fillId="54" borderId="104" applyNumberFormat="0" applyProtection="0">
      <alignment horizontal="left" vertical="center" indent="1"/>
    </xf>
    <xf numFmtId="176" fontId="82" fillId="0" borderId="99">
      <alignment horizontal="right"/>
      <protection hidden="1"/>
    </xf>
    <xf numFmtId="0" fontId="11" fillId="55" borderId="98" applyNumberFormat="0" applyProtection="0">
      <alignment horizontal="left" vertical="center" indent="1"/>
    </xf>
    <xf numFmtId="0" fontId="101" fillId="2" borderId="104" applyNumberFormat="0" applyProtection="0">
      <alignment horizontal="left" vertical="center" indent="1"/>
    </xf>
    <xf numFmtId="176" fontId="82" fillId="0" borderId="99">
      <alignment horizontal="right"/>
      <protection hidden="1"/>
    </xf>
    <xf numFmtId="4" fontId="106" fillId="37" borderId="98" applyNumberFormat="0" applyProtection="0">
      <alignment horizontal="left" vertical="center" indent="1"/>
    </xf>
    <xf numFmtId="4" fontId="101" fillId="51" borderId="106" applyNumberFormat="0" applyProtection="0">
      <alignment horizontal="left" vertical="center" indent="1"/>
    </xf>
    <xf numFmtId="178" fontId="83" fillId="0" borderId="99">
      <alignment horizontal="right"/>
      <protection hidden="1"/>
    </xf>
    <xf numFmtId="4" fontId="101" fillId="49" borderId="104" applyNumberFormat="0" applyProtection="0">
      <alignment horizontal="right" vertical="center"/>
    </xf>
    <xf numFmtId="4" fontId="106" fillId="56" borderId="98" applyNumberFormat="0" applyProtection="0">
      <alignment horizontal="right" vertical="center"/>
    </xf>
    <xf numFmtId="0" fontId="101" fillId="2" borderId="105" applyNumberFormat="0" applyProtection="0">
      <alignment horizontal="left" vertical="top" indent="1"/>
    </xf>
    <xf numFmtId="177" fontId="82" fillId="0" borderId="99">
      <alignment horizontal="right"/>
      <protection hidden="1"/>
    </xf>
    <xf numFmtId="4" fontId="101" fillId="52" borderId="106" applyNumberFormat="0" applyProtection="0">
      <alignment horizontal="left" vertical="center" indent="1"/>
    </xf>
    <xf numFmtId="1" fontId="83" fillId="0" borderId="100">
      <alignment horizontal="left"/>
      <protection hidden="1"/>
    </xf>
    <xf numFmtId="4" fontId="101" fillId="49" borderId="104" applyNumberFormat="0" applyProtection="0">
      <alignment horizontal="right" vertical="center"/>
    </xf>
    <xf numFmtId="176" fontId="82" fillId="20" borderId="99">
      <alignment horizontal="right"/>
      <protection locked="0"/>
    </xf>
    <xf numFmtId="4" fontId="101" fillId="47" borderId="104" applyNumberFormat="0" applyProtection="0">
      <alignment horizontal="right" vertical="center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1" fillId="55" borderId="98" applyNumberFormat="0" applyProtection="0">
      <alignment horizontal="left" vertical="center" indent="1"/>
    </xf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0" fontId="101" fillId="57" borderId="99"/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4" fontId="114" fillId="13" borderId="104" applyNumberFormat="0" applyProtection="0">
      <alignment horizontal="right" vertical="center"/>
    </xf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28" fillId="5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119" fillId="53" borderId="97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30" fillId="53" borderId="98" applyNumberFormat="0" applyAlignment="0" applyProtection="0"/>
    <xf numFmtId="0" fontId="11" fillId="62" borderId="98" applyNumberFormat="0" applyProtection="0">
      <alignment horizontal="left" vertical="center" indent="1"/>
    </xf>
    <xf numFmtId="0" fontId="11" fillId="63" borderId="98" applyNumberFormat="0" applyProtection="0">
      <alignment horizontal="left" vertical="center" indent="1"/>
    </xf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0" fontId="15" fillId="0" borderId="95" applyNumberFormat="0" applyFill="0" applyAlignment="0" applyProtection="0"/>
    <xf numFmtId="178" fontId="82" fillId="21" borderId="112" applyBorder="0">
      <alignment horizontal="right"/>
      <protection locked="0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0" fontId="89" fillId="36" borderId="114" applyNumberFormat="0" applyFont="0" applyFill="0" applyBorder="0" applyAlignment="0">
      <alignment vertical="center"/>
    </xf>
    <xf numFmtId="180" fontId="91" fillId="37" borderId="115" applyNumberFormat="0" applyFont="0" applyFill="0" applyBorder="0" applyAlignment="0">
      <alignment horizontal="center"/>
    </xf>
    <xf numFmtId="180" fontId="91" fillId="37" borderId="115" applyNumberFormat="0" applyFont="0" applyFill="0" applyBorder="0" applyAlignment="0">
      <alignment horizontal="center"/>
    </xf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92" fillId="0" borderId="116" applyNumberFormat="0" applyFill="0" applyAlignment="0" applyProtection="0"/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0" fontId="102" fillId="0" borderId="113">
      <alignment horizontal="left" vertical="center"/>
    </xf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10" fontId="101" fillId="42" borderId="112" applyNumberFormat="0" applyBorder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1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0" fontId="12" fillId="4" borderId="109" applyNumberFormat="0" applyFont="0" applyAlignment="0" applyProtection="0"/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6" fillId="37" borderId="111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7" fillId="37" borderId="117" applyNumberFormat="0" applyProtection="0">
      <alignment vertical="center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4" fontId="106" fillId="37" borderId="111" applyNumberFormat="0" applyProtection="0">
      <alignment horizontal="left" vertical="center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0" fontId="108" fillId="7" borderId="118" applyNumberFormat="0" applyProtection="0">
      <alignment horizontal="left" vertical="top" indent="1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8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44" borderId="117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7" borderId="119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10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46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9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7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8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49" borderId="117" applyNumberFormat="0" applyProtection="0">
      <alignment horizontal="right" vertical="center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1" fillId="50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9" fillId="15" borderId="119" applyNumberFormat="0" applyProtection="0">
      <alignment horizontal="left" vertical="center" indent="1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1" borderId="117" applyNumberFormat="0" applyProtection="0">
      <alignment horizontal="right" vertical="center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2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4" fontId="101" fillId="51" borderId="119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53" borderId="117" applyNumberFormat="0" applyProtection="0">
      <alignment horizontal="left" vertical="center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15" borderId="118" applyNumberFormat="0" applyProtection="0">
      <alignment horizontal="left" vertical="top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4" borderId="117" applyNumberFormat="0" applyProtection="0">
      <alignment horizontal="left" vertical="center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51" borderId="118" applyNumberFormat="0" applyProtection="0">
      <alignment horizontal="left" vertical="top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7" applyNumberFormat="0" applyProtection="0">
      <alignment horizontal="left" vertical="center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2" borderId="118" applyNumberFormat="0" applyProtection="0">
      <alignment horizontal="left" vertical="top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7" applyNumberFormat="0" applyProtection="0">
      <alignment horizontal="left" vertical="center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01" fillId="52" borderId="118" applyNumberFormat="0" applyProtection="0">
      <alignment horizontal="left" vertical="top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0" fontId="110" fillId="15" borderId="120" applyBorder="0"/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11" fillId="4" borderId="118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07" fillId="42" borderId="112" applyNumberFormat="0" applyProtection="0">
      <alignment vertical="center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4" fontId="111" fillId="53" borderId="118" applyNumberFormat="0" applyProtection="0">
      <alignment horizontal="left" vertical="center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0" fontId="111" fillId="4" borderId="118" applyNumberFormat="0" applyProtection="0">
      <alignment horizontal="left" vertical="top" indent="1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1" fillId="0" borderId="117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06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4" fontId="112" fillId="56" borderId="111" applyNumberFormat="0" applyProtection="0">
      <alignment horizontal="right" vertical="center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1" fillId="55" borderId="111" applyNumberFormat="0" applyProtection="0">
      <alignment horizontal="left" vertical="center" indent="1"/>
    </xf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0" fontId="101" fillId="57" borderId="112"/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4" fontId="114" fillId="13" borderId="117" applyNumberFormat="0" applyProtection="0">
      <alignment horizontal="right" vertical="center"/>
    </xf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28" fillId="5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119" fillId="53" borderId="110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30" fillId="53" borderId="111" applyNumberFormat="0" applyAlignment="0" applyProtection="0"/>
    <xf numFmtId="0" fontId="11" fillId="62" borderId="111" applyNumberFormat="0" applyProtection="0">
      <alignment horizontal="left" vertical="center" indent="1"/>
    </xf>
    <xf numFmtId="0" fontId="11" fillId="63" borderId="111" applyNumberFormat="0" applyProtection="0">
      <alignment horizontal="left" vertical="center" indent="1"/>
    </xf>
    <xf numFmtId="4" fontId="107" fillId="37" borderId="130" applyNumberFormat="0" applyProtection="0">
      <alignment vertical="center"/>
    </xf>
    <xf numFmtId="1" fontId="83" fillId="0" borderId="126">
      <alignment horizontal="left"/>
      <protection hidden="1"/>
    </xf>
    <xf numFmtId="0" fontId="12" fillId="4" borderId="122" applyNumberFormat="0" applyFont="0" applyAlignment="0" applyProtection="0"/>
    <xf numFmtId="0" fontId="101" fillId="52" borderId="131" applyNumberFormat="0" applyProtection="0">
      <alignment horizontal="left" vertical="top" indent="1"/>
    </xf>
    <xf numFmtId="4" fontId="112" fillId="56" borderId="124" applyNumberFormat="0" applyProtection="0">
      <alignment horizontal="right" vertical="center"/>
    </xf>
    <xf numFmtId="0" fontId="101" fillId="2" borderId="131" applyNumberFormat="0" applyProtection="0">
      <alignment horizontal="left" vertical="top" indent="1"/>
    </xf>
    <xf numFmtId="0" fontId="15" fillId="0" borderId="108" applyNumberFormat="0" applyFill="0" applyAlignment="0" applyProtection="0"/>
    <xf numFmtId="4" fontId="101" fillId="48" borderId="130" applyNumberFormat="0" applyProtection="0">
      <alignment horizontal="right" vertical="center"/>
    </xf>
    <xf numFmtId="0" fontId="108" fillId="7" borderId="131" applyNumberFormat="0" applyProtection="0">
      <alignment horizontal="left" vertical="top" indent="1"/>
    </xf>
    <xf numFmtId="4" fontId="112" fillId="56" borderId="124" applyNumberFormat="0" applyProtection="0">
      <alignment horizontal="right" vertical="center"/>
    </xf>
    <xf numFmtId="0" fontId="102" fillId="0" borderId="126">
      <alignment horizontal="left" vertical="center"/>
    </xf>
    <xf numFmtId="0" fontId="15" fillId="0" borderId="108" applyNumberFormat="0" applyFill="0" applyAlignment="0" applyProtection="0"/>
    <xf numFmtId="4" fontId="106" fillId="56" borderId="124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178" fontId="82" fillId="0" borderId="125">
      <alignment horizontal="right"/>
      <protection hidden="1"/>
    </xf>
    <xf numFmtId="0" fontId="15" fillId="0" borderId="108" applyNumberFormat="0" applyFill="0" applyAlignment="0" applyProtection="0"/>
    <xf numFmtId="4" fontId="107" fillId="42" borderId="125" applyNumberFormat="0" applyProtection="0">
      <alignment vertical="center"/>
    </xf>
    <xf numFmtId="178" fontId="82" fillId="0" borderId="125">
      <alignment horizontal="right"/>
      <protection hidden="1"/>
    </xf>
    <xf numFmtId="0" fontId="102" fillId="0" borderId="126">
      <alignment horizontal="left" vertical="center"/>
    </xf>
    <xf numFmtId="0" fontId="101" fillId="15" borderId="131" applyNumberFormat="0" applyProtection="0">
      <alignment horizontal="left" vertical="top" indent="1"/>
    </xf>
    <xf numFmtId="0" fontId="101" fillId="15" borderId="131" applyNumberFormat="0" applyProtection="0">
      <alignment horizontal="left" vertical="top" indent="1"/>
    </xf>
    <xf numFmtId="4" fontId="106" fillId="37" borderId="124" applyNumberFormat="0" applyProtection="0">
      <alignment horizontal="left" vertical="center" indent="1"/>
    </xf>
    <xf numFmtId="4" fontId="101" fillId="44" borderId="130" applyNumberFormat="0" applyProtection="0">
      <alignment horizontal="right" vertical="center"/>
    </xf>
    <xf numFmtId="178" fontId="83" fillId="0" borderId="125">
      <alignment horizontal="right"/>
      <protection hidden="1"/>
    </xf>
    <xf numFmtId="178" fontId="83" fillId="0" borderId="125">
      <alignment horizontal="right"/>
      <protection hidden="1"/>
    </xf>
    <xf numFmtId="4" fontId="101" fillId="17" borderId="132" applyNumberFormat="0" applyProtection="0">
      <alignment horizontal="right" vertical="center"/>
    </xf>
    <xf numFmtId="0" fontId="101" fillId="54" borderId="130" applyNumberFormat="0" applyProtection="0">
      <alignment horizontal="left" vertical="center" indent="1"/>
    </xf>
    <xf numFmtId="4" fontId="101" fillId="46" borderId="130" applyNumberFormat="0" applyProtection="0">
      <alignment horizontal="right" vertical="center"/>
    </xf>
    <xf numFmtId="176" fontId="82" fillId="20" borderId="125">
      <alignment horizontal="right"/>
      <protection locked="0"/>
    </xf>
    <xf numFmtId="0" fontId="28" fillId="7" borderId="123" applyNumberFormat="0" applyAlignment="0" applyProtection="0"/>
    <xf numFmtId="0" fontId="108" fillId="7" borderId="131" applyNumberFormat="0" applyProtection="0">
      <alignment horizontal="left" vertical="top" indent="1"/>
    </xf>
    <xf numFmtId="4" fontId="101" fillId="48" borderId="130" applyNumberFormat="0" applyProtection="0">
      <alignment horizontal="right" vertical="center"/>
    </xf>
    <xf numFmtId="4" fontId="101" fillId="52" borderId="132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0" fontId="89" fillId="36" borderId="127" applyNumberFormat="0" applyFont="0" applyFill="0" applyBorder="0" applyAlignment="0">
      <alignment vertical="center"/>
    </xf>
    <xf numFmtId="0" fontId="11" fillId="55" borderId="124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4" fontId="106" fillId="37" borderId="124" applyNumberFormat="0" applyProtection="0">
      <alignment horizontal="left" vertical="center" indent="1"/>
    </xf>
    <xf numFmtId="4" fontId="107" fillId="42" borderId="125" applyNumberFormat="0" applyProtection="0">
      <alignment vertical="center"/>
    </xf>
    <xf numFmtId="4" fontId="101" fillId="48" borderId="130" applyNumberFormat="0" applyProtection="0">
      <alignment horizontal="right" vertical="center"/>
    </xf>
    <xf numFmtId="0" fontId="101" fillId="2" borderId="131" applyNumberFormat="0" applyProtection="0">
      <alignment horizontal="left" vertical="top" indent="1"/>
    </xf>
    <xf numFmtId="0" fontId="101" fillId="53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177" fontId="82" fillId="0" borderId="125">
      <alignment horizontal="right"/>
      <protection hidden="1"/>
    </xf>
    <xf numFmtId="4" fontId="101" fillId="10" borderId="130" applyNumberFormat="0" applyProtection="0">
      <alignment horizontal="right" vertical="center"/>
    </xf>
    <xf numFmtId="176" fontId="83" fillId="0" borderId="125">
      <alignment horizontal="right"/>
      <protection hidden="1"/>
    </xf>
    <xf numFmtId="4" fontId="101" fillId="46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178" fontId="83" fillId="0" borderId="125">
      <alignment horizontal="right"/>
      <protection hidden="1"/>
    </xf>
    <xf numFmtId="4" fontId="101" fillId="50" borderId="132" applyNumberFormat="0" applyProtection="0">
      <alignment horizontal="left" vertical="center" indent="1"/>
    </xf>
    <xf numFmtId="4" fontId="107" fillId="42" borderId="125" applyNumberFormat="0" applyProtection="0">
      <alignment vertical="center"/>
    </xf>
    <xf numFmtId="4" fontId="101" fillId="47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1" fontId="83" fillId="0" borderId="126">
      <alignment horizontal="left"/>
      <protection hidden="1"/>
    </xf>
    <xf numFmtId="0" fontId="101" fillId="52" borderId="131" applyNumberFormat="0" applyProtection="0">
      <alignment horizontal="left" vertical="top" indent="1"/>
    </xf>
    <xf numFmtId="0" fontId="110" fillId="15" borderId="133" applyBorder="0"/>
    <xf numFmtId="4" fontId="106" fillId="37" borderId="124" applyNumberFormat="0" applyProtection="0">
      <alignment vertical="center"/>
    </xf>
    <xf numFmtId="4" fontId="106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178" fontId="82" fillId="0" borderId="125">
      <alignment horizontal="right"/>
      <protection hidden="1"/>
    </xf>
    <xf numFmtId="4" fontId="101" fillId="47" borderId="130" applyNumberFormat="0" applyProtection="0">
      <alignment horizontal="right" vertical="center"/>
    </xf>
    <xf numFmtId="0" fontId="12" fillId="4" borderId="122" applyNumberFormat="0" applyFont="0" applyAlignment="0" applyProtection="0"/>
    <xf numFmtId="4" fontId="109" fillId="15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10" fillId="15" borderId="133" applyBorder="0"/>
    <xf numFmtId="0" fontId="108" fillId="7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0" fontId="92" fillId="0" borderId="129" applyNumberFormat="0" applyFill="0" applyAlignment="0" applyProtection="0"/>
    <xf numFmtId="4" fontId="106" fillId="56" borderId="124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4" fontId="106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89" fillId="36" borderId="127" applyNumberFormat="0" applyFont="0" applyFill="0" applyBorder="0" applyAlignment="0">
      <alignment vertical="center"/>
    </xf>
    <xf numFmtId="4" fontId="111" fillId="4" borderId="131" applyNumberFormat="0" applyProtection="0">
      <alignment vertical="center"/>
    </xf>
    <xf numFmtId="4" fontId="101" fillId="47" borderId="130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0" fontId="101" fillId="52" borderId="131" applyNumberFormat="0" applyProtection="0">
      <alignment horizontal="left" vertical="top" indent="1"/>
    </xf>
    <xf numFmtId="4" fontId="109" fillId="15" borderId="132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4" fontId="111" fillId="4" borderId="131" applyNumberFormat="0" applyProtection="0">
      <alignment vertical="center"/>
    </xf>
    <xf numFmtId="4" fontId="101" fillId="9" borderId="130" applyNumberFormat="0" applyProtection="0">
      <alignment horizontal="right" vertical="center"/>
    </xf>
    <xf numFmtId="176" fontId="82" fillId="0" borderId="125">
      <alignment horizontal="right"/>
      <protection hidden="1"/>
    </xf>
    <xf numFmtId="176" fontId="83" fillId="0" borderId="125">
      <alignment horizontal="right"/>
      <protection hidden="1"/>
    </xf>
    <xf numFmtId="177" fontId="82" fillId="0" borderId="125">
      <alignment horizontal="right"/>
      <protection hidden="1"/>
    </xf>
    <xf numFmtId="4" fontId="107" fillId="42" borderId="125" applyNumberFormat="0" applyProtection="0">
      <alignment vertical="center"/>
    </xf>
    <xf numFmtId="1" fontId="83" fillId="0" borderId="126">
      <alignment horizontal="left"/>
      <protection hidden="1"/>
    </xf>
    <xf numFmtId="180" fontId="91" fillId="37" borderId="128" applyNumberFormat="0" applyFont="0" applyFill="0" applyBorder="0" applyAlignment="0">
      <alignment horizontal="center"/>
    </xf>
    <xf numFmtId="0" fontId="11" fillId="4" borderId="122" applyNumberFormat="0" applyFont="0" applyAlignment="0" applyProtection="0"/>
    <xf numFmtId="4" fontId="106" fillId="37" borderId="124" applyNumberFormat="0" applyProtection="0">
      <alignment vertical="center"/>
    </xf>
    <xf numFmtId="0" fontId="108" fillId="7" borderId="131" applyNumberFormat="0" applyProtection="0">
      <alignment horizontal="left" vertical="top" indent="1"/>
    </xf>
    <xf numFmtId="4" fontId="101" fillId="44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51" borderId="130" applyNumberFormat="0" applyProtection="0">
      <alignment horizontal="right" vertical="center"/>
    </xf>
    <xf numFmtId="0" fontId="110" fillId="15" borderId="133" applyBorder="0"/>
    <xf numFmtId="4" fontId="101" fillId="49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0" fontId="101" fillId="52" borderId="131" applyNumberFormat="0" applyProtection="0">
      <alignment horizontal="left" vertical="top" indent="1"/>
    </xf>
    <xf numFmtId="0" fontId="111" fillId="4" borderId="131" applyNumberFormat="0" applyProtection="0">
      <alignment horizontal="left" vertical="top" indent="1"/>
    </xf>
    <xf numFmtId="4" fontId="111" fillId="53" borderId="131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177" fontId="82" fillId="0" borderId="125">
      <alignment horizontal="right"/>
      <protection hidden="1"/>
    </xf>
    <xf numFmtId="4" fontId="101" fillId="44" borderId="130" applyNumberFormat="0" applyProtection="0">
      <alignment horizontal="right" vertical="center"/>
    </xf>
    <xf numFmtId="176" fontId="83" fillId="0" borderId="125">
      <alignment horizontal="right"/>
      <protection hidden="1"/>
    </xf>
    <xf numFmtId="0" fontId="12" fillId="4" borderId="122" applyNumberFormat="0" applyFont="0" applyAlignment="0" applyProtection="0"/>
    <xf numFmtId="0" fontId="110" fillId="15" borderId="133" applyBorder="0"/>
    <xf numFmtId="178" fontId="83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177" fontId="82" fillId="0" borderId="125">
      <alignment horizontal="right"/>
      <protection hidden="1"/>
    </xf>
    <xf numFmtId="4" fontId="111" fillId="4" borderId="131" applyNumberFormat="0" applyProtection="0">
      <alignment vertical="center"/>
    </xf>
    <xf numFmtId="0" fontId="110" fillId="15" borderId="133" applyBorder="0"/>
    <xf numFmtId="0" fontId="101" fillId="15" borderId="131" applyNumberFormat="0" applyProtection="0">
      <alignment horizontal="left" vertical="top" indent="1"/>
    </xf>
    <xf numFmtId="4" fontId="106" fillId="37" borderId="124" applyNumberFormat="0" applyProtection="0">
      <alignment horizontal="left" vertical="center" indent="1"/>
    </xf>
    <xf numFmtId="0" fontId="15" fillId="0" borderId="108" applyNumberFormat="0" applyFill="0" applyAlignment="0" applyProtection="0"/>
    <xf numFmtId="0" fontId="110" fillId="15" borderId="133" applyBorder="0"/>
    <xf numFmtId="178" fontId="82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176" fontId="82" fillId="0" borderId="125">
      <alignment horizontal="right"/>
      <protection hidden="1"/>
    </xf>
    <xf numFmtId="4" fontId="111" fillId="4" borderId="131" applyNumberFormat="0" applyProtection="0">
      <alignment vertical="center"/>
    </xf>
    <xf numFmtId="4" fontId="101" fillId="44" borderId="130" applyNumberFormat="0" applyProtection="0">
      <alignment horizontal="right" vertical="center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1" fillId="15" borderId="131" applyNumberFormat="0" applyProtection="0">
      <alignment horizontal="left" vertical="top" indent="1"/>
    </xf>
    <xf numFmtId="4" fontId="101" fillId="17" borderId="132" applyNumberFormat="0" applyProtection="0">
      <alignment horizontal="right" vertical="center"/>
    </xf>
    <xf numFmtId="177" fontId="82" fillId="0" borderId="125">
      <alignment horizontal="right"/>
      <protection hidden="1"/>
    </xf>
    <xf numFmtId="0" fontId="101" fillId="54" borderId="130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4" fontId="101" fillId="47" borderId="130" applyNumberFormat="0" applyProtection="0">
      <alignment horizontal="right" vertical="center"/>
    </xf>
    <xf numFmtId="0" fontId="92" fillId="0" borderId="129" applyNumberFormat="0" applyFill="0" applyAlignment="0" applyProtection="0"/>
    <xf numFmtId="4" fontId="109" fillId="15" borderId="132" applyNumberFormat="0" applyProtection="0">
      <alignment horizontal="left" vertical="center" indent="1"/>
    </xf>
    <xf numFmtId="4" fontId="101" fillId="9" borderId="130" applyNumberFormat="0" applyProtection="0">
      <alignment horizontal="right" vertical="center"/>
    </xf>
    <xf numFmtId="4" fontId="101" fillId="52" borderId="132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0" fontId="92" fillId="0" borderId="129" applyNumberFormat="0" applyFill="0" applyAlignment="0" applyProtection="0"/>
    <xf numFmtId="178" fontId="82" fillId="0" borderId="125">
      <alignment horizontal="right"/>
      <protection hidden="1"/>
    </xf>
    <xf numFmtId="176" fontId="83" fillId="0" borderId="125">
      <alignment horizontal="right"/>
      <protection hidden="1"/>
    </xf>
    <xf numFmtId="0" fontId="12" fillId="4" borderId="122" applyNumberFormat="0" applyFont="0" applyAlignment="0" applyProtection="0"/>
    <xf numFmtId="4" fontId="101" fillId="52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4" fontId="101" fillId="9" borderId="130" applyNumberFormat="0" applyProtection="0">
      <alignment horizontal="right" vertical="center"/>
    </xf>
    <xf numFmtId="4" fontId="106" fillId="56" borderId="124" applyNumberFormat="0" applyProtection="0">
      <alignment horizontal="right" vertical="center"/>
    </xf>
    <xf numFmtId="4" fontId="106" fillId="56" borderId="124" applyNumberFormat="0" applyProtection="0">
      <alignment horizontal="right" vertical="center"/>
    </xf>
    <xf numFmtId="4" fontId="112" fillId="56" borderId="124" applyNumberFormat="0" applyProtection="0">
      <alignment horizontal="right" vertical="center"/>
    </xf>
    <xf numFmtId="0" fontId="15" fillId="0" borderId="108" applyNumberFormat="0" applyFill="0" applyAlignment="0" applyProtection="0"/>
    <xf numFmtId="176" fontId="83" fillId="0" borderId="125">
      <alignment horizontal="right"/>
      <protection hidden="1"/>
    </xf>
    <xf numFmtId="4" fontId="109" fillId="15" borderId="132" applyNumberFormat="0" applyProtection="0">
      <alignment horizontal="left" vertical="center" indent="1"/>
    </xf>
    <xf numFmtId="0" fontId="12" fillId="4" borderId="122" applyNumberFormat="0" applyFont="0" applyAlignment="0" applyProtection="0"/>
    <xf numFmtId="0" fontId="11" fillId="55" borderId="124" applyNumberFormat="0" applyProtection="0">
      <alignment horizontal="left" vertical="center" indent="1"/>
    </xf>
    <xf numFmtId="176" fontId="82" fillId="20" borderId="125">
      <alignment horizontal="right"/>
      <protection locked="0"/>
    </xf>
    <xf numFmtId="178" fontId="83" fillId="0" borderId="125">
      <alignment horizontal="right"/>
      <protection hidden="1"/>
    </xf>
    <xf numFmtId="4" fontId="107" fillId="37" borderId="130" applyNumberFormat="0" applyProtection="0">
      <alignment vertical="center"/>
    </xf>
    <xf numFmtId="4" fontId="101" fillId="8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177" fontId="82" fillId="0" borderId="125">
      <alignment horizontal="right"/>
      <protection hidden="1"/>
    </xf>
    <xf numFmtId="4" fontId="112" fillId="56" borderId="124" applyNumberFormat="0" applyProtection="0">
      <alignment horizontal="right" vertical="center"/>
    </xf>
    <xf numFmtId="178" fontId="82" fillId="0" borderId="125">
      <alignment horizontal="right"/>
      <protection hidden="1"/>
    </xf>
    <xf numFmtId="178" fontId="83" fillId="0" borderId="125">
      <alignment horizontal="right"/>
      <protection hidden="1"/>
    </xf>
    <xf numFmtId="0" fontId="101" fillId="54" borderId="130" applyNumberFormat="0" applyProtection="0">
      <alignment horizontal="left" vertical="center" indent="1"/>
    </xf>
    <xf numFmtId="177" fontId="82" fillId="0" borderId="125">
      <alignment horizontal="right"/>
      <protection hidden="1"/>
    </xf>
    <xf numFmtId="176" fontId="82" fillId="20" borderId="125">
      <alignment horizontal="right"/>
      <protection locked="0"/>
    </xf>
    <xf numFmtId="176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78" fontId="82" fillId="0" borderId="125">
      <alignment horizontal="right"/>
      <protection hidden="1"/>
    </xf>
    <xf numFmtId="176" fontId="83" fillId="0" borderId="125">
      <alignment horizontal="right"/>
      <protection hidden="1"/>
    </xf>
    <xf numFmtId="0" fontId="12" fillId="4" borderId="122" applyNumberFormat="0" applyFont="0" applyAlignment="0" applyProtection="0"/>
    <xf numFmtId="0" fontId="111" fillId="4" borderId="131" applyNumberFormat="0" applyProtection="0">
      <alignment horizontal="left" vertical="top" indent="1"/>
    </xf>
    <xf numFmtId="4" fontId="111" fillId="4" borderId="131" applyNumberFormat="0" applyProtection="0">
      <alignment vertical="center"/>
    </xf>
    <xf numFmtId="0" fontId="110" fillId="15" borderId="133" applyBorder="0"/>
    <xf numFmtId="178" fontId="82" fillId="21" borderId="125" applyBorder="0">
      <alignment horizontal="right"/>
      <protection locked="0"/>
    </xf>
    <xf numFmtId="4" fontId="106" fillId="37" borderId="124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0" fontId="101" fillId="52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4" fontId="111" fillId="53" borderId="131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178" fontId="82" fillId="0" borderId="125">
      <alignment horizontal="right"/>
      <protection hidden="1"/>
    </xf>
    <xf numFmtId="0" fontId="102" fillId="0" borderId="126">
      <alignment horizontal="left" vertical="center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7" fillId="37" borderId="130" applyNumberFormat="0" applyProtection="0">
      <alignment vertical="center"/>
    </xf>
    <xf numFmtId="0" fontId="11" fillId="55" borderId="124" applyNumberFormat="0" applyProtection="0">
      <alignment horizontal="left" vertical="center" indent="1"/>
    </xf>
    <xf numFmtId="4" fontId="111" fillId="4" borderId="131" applyNumberFormat="0" applyProtection="0">
      <alignment vertical="center"/>
    </xf>
    <xf numFmtId="177" fontId="82" fillId="0" borderId="125">
      <alignment horizontal="right"/>
      <protection hidden="1"/>
    </xf>
    <xf numFmtId="4" fontId="109" fillId="15" borderId="132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4" fontId="111" fillId="4" borderId="131" applyNumberFormat="0" applyProtection="0">
      <alignment vertical="center"/>
    </xf>
    <xf numFmtId="4" fontId="101" fillId="8" borderId="130" applyNumberFormat="0" applyProtection="0">
      <alignment horizontal="right" vertical="center"/>
    </xf>
    <xf numFmtId="4" fontId="112" fillId="56" borderId="124" applyNumberFormat="0" applyProtection="0">
      <alignment horizontal="right" vertical="center"/>
    </xf>
    <xf numFmtId="0" fontId="15" fillId="0" borderId="121" applyNumberFormat="0" applyFill="0" applyAlignment="0" applyProtection="0"/>
    <xf numFmtId="4" fontId="101" fillId="52" borderId="132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178" fontId="82" fillId="21" borderId="125" applyBorder="0">
      <alignment horizontal="right"/>
      <protection locked="0"/>
    </xf>
    <xf numFmtId="176" fontId="83" fillId="0" borderId="125">
      <alignment horizontal="right"/>
      <protection hidden="1"/>
    </xf>
    <xf numFmtId="178" fontId="82" fillId="21" borderId="125" applyBorder="0">
      <alignment horizontal="right"/>
      <protection locked="0"/>
    </xf>
    <xf numFmtId="0" fontId="89" fillId="36" borderId="127" applyNumberFormat="0" applyFont="0" applyFill="0" applyBorder="0" applyAlignment="0">
      <alignment vertical="center"/>
    </xf>
    <xf numFmtId="0" fontId="92" fillId="0" borderId="129" applyNumberFormat="0" applyFill="0" applyAlignment="0" applyProtection="0"/>
    <xf numFmtId="0" fontId="102" fillId="0" borderId="126">
      <alignment horizontal="left" vertical="center"/>
    </xf>
    <xf numFmtId="0" fontId="11" fillId="4" borderId="122" applyNumberFormat="0" applyFont="0" applyAlignment="0" applyProtection="0"/>
    <xf numFmtId="4" fontId="106" fillId="37" borderId="124" applyNumberFormat="0" applyProtection="0">
      <alignment vertical="center"/>
    </xf>
    <xf numFmtId="4" fontId="106" fillId="37" borderId="124" applyNumberFormat="0" applyProtection="0">
      <alignment horizontal="left" vertical="center" indent="1"/>
    </xf>
    <xf numFmtId="4" fontId="101" fillId="44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0" fontId="101" fillId="15" borderId="131" applyNumberFormat="0" applyProtection="0">
      <alignment horizontal="left" vertical="top" indent="1"/>
    </xf>
    <xf numFmtId="4" fontId="111" fillId="53" borderId="131" applyNumberFormat="0" applyProtection="0">
      <alignment horizontal="left" vertical="center" indent="1"/>
    </xf>
    <xf numFmtId="0" fontId="101" fillId="52" borderId="131" applyNumberFormat="0" applyProtection="0">
      <alignment horizontal="left" vertical="top" indent="1"/>
    </xf>
    <xf numFmtId="4" fontId="106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4" fontId="106" fillId="56" borderId="124" applyNumberFormat="0" applyProtection="0">
      <alignment horizontal="right" vertical="center"/>
    </xf>
    <xf numFmtId="0" fontId="108" fillId="7" borderId="131" applyNumberFormat="0" applyProtection="0">
      <alignment horizontal="left" vertical="top" indent="1"/>
    </xf>
    <xf numFmtId="1" fontId="83" fillId="0" borderId="126">
      <alignment horizontal="left"/>
      <protection hidden="1"/>
    </xf>
    <xf numFmtId="177" fontId="82" fillId="0" borderId="125">
      <alignment horizontal="right"/>
      <protection hidden="1"/>
    </xf>
    <xf numFmtId="4" fontId="112" fillId="56" borderId="124" applyNumberFormat="0" applyProtection="0">
      <alignment horizontal="right" vertical="center"/>
    </xf>
    <xf numFmtId="0" fontId="12" fillId="4" borderId="122" applyNumberFormat="0" applyFont="0" applyAlignment="0" applyProtection="0"/>
    <xf numFmtId="178" fontId="82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0" fontId="101" fillId="51" borderId="131" applyNumberFormat="0" applyProtection="0">
      <alignment horizontal="left" vertical="top" indent="1"/>
    </xf>
    <xf numFmtId="0" fontId="101" fillId="15" borderId="131" applyNumberFormat="0" applyProtection="0">
      <alignment horizontal="left" vertical="top" indent="1"/>
    </xf>
    <xf numFmtId="4" fontId="106" fillId="37" borderId="124" applyNumberFormat="0" applyProtection="0">
      <alignment horizontal="left" vertical="center" indent="1"/>
    </xf>
    <xf numFmtId="4" fontId="101" fillId="9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10" fontId="101" fillId="42" borderId="125" applyNumberFormat="0" applyBorder="0" applyAlignment="0" applyProtection="0"/>
    <xf numFmtId="0" fontId="101" fillId="51" borderId="131" applyNumberFormat="0" applyProtection="0">
      <alignment horizontal="left" vertical="top" indent="1"/>
    </xf>
    <xf numFmtId="0" fontId="101" fillId="53" borderId="130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4" fontId="106" fillId="37" borderId="124" applyNumberFormat="0" applyProtection="0">
      <alignment vertical="center"/>
    </xf>
    <xf numFmtId="0" fontId="101" fillId="52" borderId="131" applyNumberFormat="0" applyProtection="0">
      <alignment horizontal="left" vertical="top" indent="1"/>
    </xf>
    <xf numFmtId="4" fontId="109" fillId="15" borderId="132" applyNumberFormat="0" applyProtection="0">
      <alignment horizontal="left" vertical="center" indent="1"/>
    </xf>
    <xf numFmtId="178" fontId="82" fillId="0" borderId="125">
      <alignment horizontal="right"/>
      <protection hidden="1"/>
    </xf>
    <xf numFmtId="4" fontId="101" fillId="10" borderId="130" applyNumberFormat="0" applyProtection="0">
      <alignment horizontal="right" vertical="center"/>
    </xf>
    <xf numFmtId="0" fontId="101" fillId="2" borderId="131" applyNumberFormat="0" applyProtection="0">
      <alignment horizontal="left" vertical="top" indent="1"/>
    </xf>
    <xf numFmtId="0" fontId="102" fillId="0" borderId="126">
      <alignment horizontal="left" vertical="center"/>
    </xf>
    <xf numFmtId="0" fontId="110" fillId="15" borderId="133" applyBorder="0"/>
    <xf numFmtId="4" fontId="101" fillId="52" borderId="132" applyNumberFormat="0" applyProtection="0">
      <alignment horizontal="left" vertical="center" indent="1"/>
    </xf>
    <xf numFmtId="0" fontId="89" fillId="36" borderId="127" applyNumberFormat="0" applyFont="0" applyFill="0" applyBorder="0" applyAlignment="0">
      <alignment vertical="center"/>
    </xf>
    <xf numFmtId="0" fontId="102" fillId="0" borderId="126">
      <alignment horizontal="left" vertical="center"/>
    </xf>
    <xf numFmtId="4" fontId="101" fillId="10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176" fontId="82" fillId="0" borderId="125">
      <alignment horizontal="right"/>
      <protection hidden="1"/>
    </xf>
    <xf numFmtId="0" fontId="15" fillId="0" borderId="121" applyNumberFormat="0" applyFill="0" applyAlignment="0" applyProtection="0"/>
    <xf numFmtId="0" fontId="11" fillId="55" borderId="124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4" fontId="106" fillId="37" borderId="124" applyNumberFormat="0" applyProtection="0">
      <alignment horizontal="left" vertical="center" indent="1"/>
    </xf>
    <xf numFmtId="0" fontId="101" fillId="52" borderId="131" applyNumberFormat="0" applyProtection="0">
      <alignment horizontal="left" vertical="top" indent="1"/>
    </xf>
    <xf numFmtId="4" fontId="101" fillId="44" borderId="130" applyNumberFormat="0" applyProtection="0">
      <alignment horizontal="right" vertical="center"/>
    </xf>
    <xf numFmtId="4" fontId="112" fillId="56" borderId="124" applyNumberFormat="0" applyProtection="0">
      <alignment horizontal="right" vertical="center"/>
    </xf>
    <xf numFmtId="4" fontId="107" fillId="37" borderId="130" applyNumberFormat="0" applyProtection="0">
      <alignment vertical="center"/>
    </xf>
    <xf numFmtId="0" fontId="101" fillId="2" borderId="130" applyNumberFormat="0" applyProtection="0">
      <alignment horizontal="left" vertical="center" indent="1"/>
    </xf>
    <xf numFmtId="10" fontId="101" fillId="42" borderId="125" applyNumberFormat="0" applyBorder="0" applyAlignment="0" applyProtection="0"/>
    <xf numFmtId="0" fontId="101" fillId="51" borderId="131" applyNumberFormat="0" applyProtection="0">
      <alignment horizontal="left" vertical="top" indent="1"/>
    </xf>
    <xf numFmtId="178" fontId="83" fillId="0" borderId="125">
      <alignment horizontal="right"/>
      <protection hidden="1"/>
    </xf>
    <xf numFmtId="4" fontId="101" fillId="17" borderId="132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4" fontId="101" fillId="44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178" fontId="82" fillId="0" borderId="125">
      <alignment horizontal="right"/>
      <protection hidden="1"/>
    </xf>
    <xf numFmtId="4" fontId="101" fillId="51" borderId="132" applyNumberFormat="0" applyProtection="0">
      <alignment horizontal="left" vertical="center" indent="1"/>
    </xf>
    <xf numFmtId="0" fontId="15" fillId="0" borderId="121" applyNumberFormat="0" applyFill="0" applyAlignment="0" applyProtection="0"/>
    <xf numFmtId="0" fontId="102" fillId="0" borderId="126">
      <alignment horizontal="left" vertical="center"/>
    </xf>
    <xf numFmtId="0" fontId="101" fillId="52" borderId="131" applyNumberFormat="0" applyProtection="0">
      <alignment horizontal="left" vertical="top" indent="1"/>
    </xf>
    <xf numFmtId="4" fontId="101" fillId="49" borderId="130" applyNumberFormat="0" applyProtection="0">
      <alignment horizontal="right" vertical="center"/>
    </xf>
    <xf numFmtId="0" fontId="101" fillId="15" borderId="131" applyNumberFormat="0" applyProtection="0">
      <alignment horizontal="left" vertical="top" indent="1"/>
    </xf>
    <xf numFmtId="4" fontId="112" fillId="56" borderId="124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178" fontId="82" fillId="0" borderId="125">
      <alignment horizontal="right"/>
      <protection hidden="1"/>
    </xf>
    <xf numFmtId="178" fontId="83" fillId="0" borderId="125">
      <alignment horizontal="right"/>
      <protection hidden="1"/>
    </xf>
    <xf numFmtId="4" fontId="101" fillId="52" borderId="132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0" fontId="111" fillId="4" borderId="131" applyNumberFormat="0" applyProtection="0">
      <alignment horizontal="left" vertical="top" indent="1"/>
    </xf>
    <xf numFmtId="0" fontId="111" fillId="4" borderId="131" applyNumberFormat="0" applyProtection="0">
      <alignment horizontal="left" vertical="top" indent="1"/>
    </xf>
    <xf numFmtId="4" fontId="107" fillId="42" borderId="125" applyNumberFormat="0" applyProtection="0">
      <alignment vertical="center"/>
    </xf>
    <xf numFmtId="4" fontId="101" fillId="52" borderId="132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0" fontId="15" fillId="0" borderId="108" applyNumberFormat="0" applyFill="0" applyAlignment="0" applyProtection="0"/>
    <xf numFmtId="4" fontId="101" fillId="49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176" fontId="83" fillId="0" borderId="125">
      <alignment horizontal="right"/>
      <protection hidden="1"/>
    </xf>
    <xf numFmtId="177" fontId="82" fillId="0" borderId="125">
      <alignment horizontal="right"/>
      <protection hidden="1"/>
    </xf>
    <xf numFmtId="0" fontId="101" fillId="52" borderId="131" applyNumberFormat="0" applyProtection="0">
      <alignment horizontal="left" vertical="top" indent="1"/>
    </xf>
    <xf numFmtId="178" fontId="82" fillId="0" borderId="125">
      <alignment horizontal="right"/>
      <protection hidden="1"/>
    </xf>
    <xf numFmtId="178" fontId="82" fillId="0" borderId="125">
      <alignment horizontal="right"/>
      <protection hidden="1"/>
    </xf>
    <xf numFmtId="1" fontId="83" fillId="0" borderId="126">
      <alignment horizontal="left"/>
      <protection hidden="1"/>
    </xf>
    <xf numFmtId="4" fontId="106" fillId="37" borderId="124" applyNumberFormat="0" applyProtection="0">
      <alignment horizontal="left" vertical="center" indent="1"/>
    </xf>
    <xf numFmtId="4" fontId="101" fillId="17" borderId="132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0" fontId="12" fillId="4" borderId="122" applyNumberFormat="0" applyFont="0" applyAlignment="0" applyProtection="0"/>
    <xf numFmtId="4" fontId="101" fillId="8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176" fontId="82" fillId="20" borderId="125">
      <alignment horizontal="right"/>
      <protection locked="0"/>
    </xf>
    <xf numFmtId="0" fontId="29" fillId="13" borderId="123" applyNumberFormat="0" applyAlignment="0" applyProtection="0"/>
    <xf numFmtId="176" fontId="83" fillId="0" borderId="125">
      <alignment horizontal="right"/>
      <protection hidden="1"/>
    </xf>
    <xf numFmtId="4" fontId="107" fillId="42" borderId="125" applyNumberFormat="0" applyProtection="0">
      <alignment vertical="center"/>
    </xf>
    <xf numFmtId="0" fontId="111" fillId="4" borderId="131" applyNumberFormat="0" applyProtection="0">
      <alignment horizontal="left" vertical="top" indent="1"/>
    </xf>
    <xf numFmtId="0" fontId="101" fillId="52" borderId="131" applyNumberFormat="0" applyProtection="0">
      <alignment horizontal="left" vertical="top" indent="1"/>
    </xf>
    <xf numFmtId="0" fontId="110" fillId="15" borderId="133" applyBorder="0"/>
    <xf numFmtId="0" fontId="111" fillId="4" borderId="131" applyNumberFormat="0" applyProtection="0">
      <alignment horizontal="left" vertical="top" indent="1"/>
    </xf>
    <xf numFmtId="0" fontId="101" fillId="52" borderId="131" applyNumberFormat="0" applyProtection="0">
      <alignment horizontal="left" vertical="top" indent="1"/>
    </xf>
    <xf numFmtId="0" fontId="15" fillId="0" borderId="121" applyNumberFormat="0" applyFill="0" applyAlignment="0" applyProtection="0"/>
    <xf numFmtId="4" fontId="106" fillId="37" borderId="124" applyNumberFormat="0" applyProtection="0">
      <alignment vertical="center"/>
    </xf>
    <xf numFmtId="4" fontId="109" fillId="15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10" fontId="101" fillId="42" borderId="125" applyNumberFormat="0" applyBorder="0" applyAlignment="0" applyProtection="0"/>
    <xf numFmtId="176" fontId="83" fillId="0" borderId="125">
      <alignment horizontal="right"/>
      <protection hidden="1"/>
    </xf>
    <xf numFmtId="178" fontId="83" fillId="0" borderId="125">
      <alignment horizontal="right"/>
      <protection hidden="1"/>
    </xf>
    <xf numFmtId="4" fontId="101" fillId="0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178" fontId="82" fillId="0" borderId="125">
      <alignment horizontal="right"/>
      <protection hidden="1"/>
    </xf>
    <xf numFmtId="1" fontId="83" fillId="0" borderId="126">
      <alignment horizontal="left"/>
      <protection hidden="1"/>
    </xf>
    <xf numFmtId="4" fontId="111" fillId="4" borderId="131" applyNumberFormat="0" applyProtection="0">
      <alignment vertical="center"/>
    </xf>
    <xf numFmtId="0" fontId="15" fillId="0" borderId="108" applyNumberFormat="0" applyFill="0" applyAlignment="0" applyProtection="0"/>
    <xf numFmtId="176" fontId="83" fillId="0" borderId="125">
      <alignment horizontal="right"/>
      <protection hidden="1"/>
    </xf>
    <xf numFmtId="178" fontId="83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0" fontId="101" fillId="51" borderId="131" applyNumberFormat="0" applyProtection="0">
      <alignment horizontal="left" vertical="top" indent="1"/>
    </xf>
    <xf numFmtId="0" fontId="101" fillId="53" borderId="130" applyNumberFormat="0" applyProtection="0">
      <alignment horizontal="left" vertical="center" indent="1"/>
    </xf>
    <xf numFmtId="0" fontId="12" fillId="4" borderId="122" applyNumberFormat="0" applyFont="0" applyAlignment="0" applyProtection="0"/>
    <xf numFmtId="4" fontId="107" fillId="37" borderId="130" applyNumberFormat="0" applyProtection="0">
      <alignment vertical="center"/>
    </xf>
    <xf numFmtId="4" fontId="106" fillId="56" borderId="124" applyNumberFormat="0" applyProtection="0">
      <alignment horizontal="right" vertical="center"/>
    </xf>
    <xf numFmtId="4" fontId="101" fillId="0" borderId="130" applyNumberFormat="0" applyProtection="0">
      <alignment horizontal="right" vertical="center"/>
    </xf>
    <xf numFmtId="0" fontId="101" fillId="2" borderId="130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178" fontId="82" fillId="0" borderId="125">
      <alignment horizontal="right"/>
      <protection hidden="1"/>
    </xf>
    <xf numFmtId="176" fontId="82" fillId="0" borderId="125">
      <alignment horizontal="right"/>
      <protection hidden="1"/>
    </xf>
    <xf numFmtId="1" fontId="83" fillId="0" borderId="126">
      <alignment horizontal="left"/>
      <protection hidden="1"/>
    </xf>
    <xf numFmtId="4" fontId="111" fillId="4" borderId="131" applyNumberFormat="0" applyProtection="0">
      <alignment vertical="center"/>
    </xf>
    <xf numFmtId="177" fontId="82" fillId="0" borderId="125">
      <alignment horizontal="right"/>
      <protection hidden="1"/>
    </xf>
    <xf numFmtId="178" fontId="83" fillId="0" borderId="125">
      <alignment horizontal="right"/>
      <protection hidden="1"/>
    </xf>
    <xf numFmtId="176" fontId="83" fillId="0" borderId="125">
      <alignment horizontal="right"/>
      <protection hidden="1"/>
    </xf>
    <xf numFmtId="4" fontId="109" fillId="15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0" fontId="15" fillId="0" borderId="121" applyNumberFormat="0" applyFill="0" applyAlignment="0" applyProtection="0"/>
    <xf numFmtId="176" fontId="83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0" fontId="101" fillId="52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178" fontId="83" fillId="0" borderId="125">
      <alignment horizontal="right"/>
      <protection hidden="1"/>
    </xf>
    <xf numFmtId="176" fontId="82" fillId="20" borderId="125">
      <alignment horizontal="right"/>
      <protection locked="0"/>
    </xf>
    <xf numFmtId="177" fontId="82" fillId="0" borderId="125">
      <alignment horizontal="right"/>
      <protection hidden="1"/>
    </xf>
    <xf numFmtId="177" fontId="82" fillId="0" borderId="125">
      <alignment horizontal="right"/>
      <protection hidden="1"/>
    </xf>
    <xf numFmtId="178" fontId="82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1" fontId="83" fillId="0" borderId="126">
      <alignment horizontal="left"/>
      <protection hidden="1"/>
    </xf>
    <xf numFmtId="178" fontId="82" fillId="21" borderId="125" applyBorder="0">
      <alignment horizontal="right"/>
      <protection locked="0"/>
    </xf>
    <xf numFmtId="4" fontId="109" fillId="15" borderId="132" applyNumberFormat="0" applyProtection="0">
      <alignment horizontal="left" vertical="center" indent="1"/>
    </xf>
    <xf numFmtId="0" fontId="15" fillId="0" borderId="108" applyNumberFormat="0" applyFill="0" applyAlignment="0" applyProtection="0"/>
    <xf numFmtId="0" fontId="30" fillId="13" borderId="124" applyNumberFormat="0" applyAlignment="0" applyProtection="0"/>
    <xf numFmtId="176" fontId="82" fillId="0" borderId="125">
      <alignment horizontal="right"/>
      <protection hidden="1"/>
    </xf>
    <xf numFmtId="176" fontId="82" fillId="0" borderId="125">
      <alignment horizontal="right"/>
      <protection hidden="1"/>
    </xf>
    <xf numFmtId="178" fontId="83" fillId="0" borderId="125">
      <alignment horizontal="right"/>
      <protection hidden="1"/>
    </xf>
    <xf numFmtId="1" fontId="83" fillId="0" borderId="126">
      <alignment horizontal="left"/>
      <protection hidden="1"/>
    </xf>
    <xf numFmtId="0" fontId="101" fillId="53" borderId="130" applyNumberFormat="0" applyProtection="0">
      <alignment horizontal="left" vertical="center" indent="1"/>
    </xf>
    <xf numFmtId="0" fontId="101" fillId="51" borderId="131" applyNumberFormat="0" applyProtection="0">
      <alignment horizontal="left" vertical="top" indent="1"/>
    </xf>
    <xf numFmtId="177" fontId="82" fillId="0" borderId="125">
      <alignment horizontal="right"/>
      <protection hidden="1"/>
    </xf>
    <xf numFmtId="1" fontId="83" fillId="0" borderId="126">
      <alignment horizontal="lef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76" fontId="82" fillId="20" borderId="125">
      <alignment horizontal="right"/>
      <protection locked="0"/>
    </xf>
    <xf numFmtId="176" fontId="82" fillId="20" borderId="125">
      <alignment horizontal="right"/>
      <protection locked="0"/>
    </xf>
    <xf numFmtId="176" fontId="82" fillId="20" borderId="125">
      <alignment horizontal="right"/>
      <protection locked="0"/>
    </xf>
    <xf numFmtId="178" fontId="83" fillId="0" borderId="125">
      <alignment horizontal="right"/>
      <protection hidden="1"/>
    </xf>
    <xf numFmtId="4" fontId="101" fillId="50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0" fontId="89" fillId="36" borderId="127" applyNumberFormat="0" applyFont="0" applyFill="0" applyBorder="0" applyAlignment="0">
      <alignment vertical="center"/>
    </xf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28" fillId="7" borderId="123" applyNumberFormat="0" applyAlignment="0" applyProtection="0"/>
    <xf numFmtId="176" fontId="82" fillId="0" borderId="125">
      <alignment horizontal="right"/>
      <protection hidden="1"/>
    </xf>
    <xf numFmtId="176" fontId="82" fillId="0" borderId="125">
      <alignment horizontal="right"/>
      <protection hidden="1"/>
    </xf>
    <xf numFmtId="176" fontId="82" fillId="0" borderId="125">
      <alignment horizontal="right"/>
      <protection hidden="1"/>
    </xf>
    <xf numFmtId="176" fontId="82" fillId="0" borderId="125">
      <alignment horizontal="right"/>
      <protection hidden="1"/>
    </xf>
    <xf numFmtId="178" fontId="82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78" fontId="83" fillId="0" borderId="125">
      <alignment horizontal="righ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" fontId="83" fillId="0" borderId="126">
      <alignment horizontal="left"/>
      <protection hidden="1"/>
    </xf>
    <xf numFmtId="176" fontId="82" fillId="20" borderId="125">
      <alignment horizontal="right"/>
      <protection locked="0"/>
    </xf>
    <xf numFmtId="176" fontId="82" fillId="20" borderId="125">
      <alignment horizontal="right"/>
      <protection locked="0"/>
    </xf>
    <xf numFmtId="176" fontId="82" fillId="20" borderId="125">
      <alignment horizontal="right"/>
      <protection locked="0"/>
    </xf>
    <xf numFmtId="176" fontId="82" fillId="20" borderId="125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178" fontId="82" fillId="21" borderId="125" applyBorder="0">
      <alignment horizontal="right"/>
      <protection locked="0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0" fontId="89" fillId="36" borderId="127" applyNumberFormat="0" applyFont="0" applyFill="0" applyBorder="0" applyAlignment="0">
      <alignment vertical="center"/>
    </xf>
    <xf numFmtId="180" fontId="91" fillId="37" borderId="128" applyNumberFormat="0" applyFont="0" applyFill="0" applyBorder="0" applyAlignment="0">
      <alignment horizontal="center"/>
    </xf>
    <xf numFmtId="0" fontId="92" fillId="0" borderId="129" applyNumberFormat="0" applyFill="0" applyAlignment="0" applyProtection="0"/>
    <xf numFmtId="0" fontId="92" fillId="0" borderId="129" applyNumberFormat="0" applyFill="0" applyAlignment="0" applyProtection="0"/>
    <xf numFmtId="0" fontId="92" fillId="0" borderId="129" applyNumberFormat="0" applyFill="0" applyAlignment="0" applyProtection="0"/>
    <xf numFmtId="0" fontId="92" fillId="0" borderId="129" applyNumberFormat="0" applyFill="0" applyAlignment="0" applyProtection="0"/>
    <xf numFmtId="0" fontId="92" fillId="0" borderId="129" applyNumberFormat="0" applyFill="0" applyAlignment="0" applyProtection="0"/>
    <xf numFmtId="0" fontId="102" fillId="0" borderId="126">
      <alignment horizontal="left" vertical="center"/>
    </xf>
    <xf numFmtId="0" fontId="102" fillId="0" borderId="126">
      <alignment horizontal="left" vertical="center"/>
    </xf>
    <xf numFmtId="0" fontId="102" fillId="0" borderId="126">
      <alignment horizontal="left" vertical="center"/>
    </xf>
    <xf numFmtId="0" fontId="102" fillId="0" borderId="126">
      <alignment horizontal="left" vertical="center"/>
    </xf>
    <xf numFmtId="0" fontId="102" fillId="0" borderId="126">
      <alignment horizontal="left" vertical="center"/>
    </xf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10" fontId="101" fillId="42" borderId="125" applyNumberFormat="0" applyBorder="0" applyAlignment="0" applyProtection="0"/>
    <xf numFmtId="0" fontId="12" fillId="4" borderId="122" applyNumberFormat="0" applyFont="0" applyAlignment="0" applyProtection="0"/>
    <xf numFmtId="0" fontId="12" fillId="4" borderId="122" applyNumberFormat="0" applyFont="0" applyAlignment="0" applyProtection="0"/>
    <xf numFmtId="0" fontId="12" fillId="4" borderId="122" applyNumberFormat="0" applyFont="0" applyAlignment="0" applyProtection="0"/>
    <xf numFmtId="0" fontId="12" fillId="4" borderId="122" applyNumberFormat="0" applyFont="0" applyAlignment="0" applyProtection="0"/>
    <xf numFmtId="0" fontId="12" fillId="4" borderId="122" applyNumberFormat="0" applyFont="0" applyAlignment="0" applyProtection="0"/>
    <xf numFmtId="0" fontId="11" fillId="4" borderId="122" applyNumberFormat="0" applyFont="0" applyAlignment="0" applyProtection="0"/>
    <xf numFmtId="0" fontId="11" fillId="4" borderId="122" applyNumberFormat="0" applyFont="0" applyAlignment="0" applyProtection="0"/>
    <xf numFmtId="0" fontId="11" fillId="4" borderId="122" applyNumberFormat="0" applyFont="0" applyAlignment="0" applyProtection="0"/>
    <xf numFmtId="0" fontId="11" fillId="4" borderId="122" applyNumberFormat="0" applyFont="0" applyAlignment="0" applyProtection="0"/>
    <xf numFmtId="0" fontId="11" fillId="4" borderId="122" applyNumberFormat="0" applyFont="0" applyAlignment="0" applyProtection="0"/>
    <xf numFmtId="0" fontId="11" fillId="4" borderId="122" applyNumberFormat="0" applyFont="0" applyAlignment="0" applyProtection="0"/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6" fillId="37" borderId="124" applyNumberFormat="0" applyProtection="0">
      <alignment vertical="center"/>
    </xf>
    <xf numFmtId="4" fontId="107" fillId="37" borderId="130" applyNumberFormat="0" applyProtection="0">
      <alignment vertical="center"/>
    </xf>
    <xf numFmtId="4" fontId="107" fillId="37" borderId="130" applyNumberFormat="0" applyProtection="0">
      <alignment vertical="center"/>
    </xf>
    <xf numFmtId="4" fontId="107" fillId="37" borderId="130" applyNumberFormat="0" applyProtection="0">
      <alignment vertical="center"/>
    </xf>
    <xf numFmtId="4" fontId="107" fillId="37" borderId="130" applyNumberFormat="0" applyProtection="0">
      <alignment vertical="center"/>
    </xf>
    <xf numFmtId="4" fontId="107" fillId="37" borderId="130" applyNumberFormat="0" applyProtection="0">
      <alignment vertical="center"/>
    </xf>
    <xf numFmtId="4" fontId="107" fillId="37" borderId="130" applyNumberFormat="0" applyProtection="0">
      <alignment vertical="center"/>
    </xf>
    <xf numFmtId="4" fontId="107" fillId="37" borderId="130" applyNumberFormat="0" applyProtection="0">
      <alignment vertical="center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4" fontId="106" fillId="37" borderId="124" applyNumberFormat="0" applyProtection="0">
      <alignment horizontal="left" vertical="center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0" fontId="108" fillId="7" borderId="131" applyNumberFormat="0" applyProtection="0">
      <alignment horizontal="left" vertical="top" indent="1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8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44" borderId="130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1" fillId="51" borderId="130" applyNumberFormat="0" applyProtection="0">
      <alignment horizontal="right" vertical="center"/>
    </xf>
    <xf numFmtId="4" fontId="101" fillId="51" borderId="130" applyNumberFormat="0" applyProtection="0">
      <alignment horizontal="right" vertical="center"/>
    </xf>
    <xf numFmtId="4" fontId="101" fillId="51" borderId="130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01" fillId="15" borderId="131" applyNumberFormat="0" applyProtection="0">
      <alignment horizontal="left" vertical="top" indent="1"/>
    </xf>
    <xf numFmtId="0" fontId="101" fillId="15" borderId="131" applyNumberFormat="0" applyProtection="0">
      <alignment horizontal="left" vertical="top" indent="1"/>
    </xf>
    <xf numFmtId="0" fontId="101" fillId="2" borderId="130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0" fillId="15" borderId="133" applyBorder="0"/>
    <xf numFmtId="0" fontId="110" fillId="15" borderId="133" applyBorder="0"/>
    <xf numFmtId="4" fontId="111" fillId="4" borderId="131" applyNumberFormat="0" applyProtection="0">
      <alignment vertical="center"/>
    </xf>
    <xf numFmtId="4" fontId="111" fillId="53" borderId="131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4" fontId="106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1" fillId="47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1" fillId="51" borderId="130" applyNumberFormat="0" applyProtection="0">
      <alignment horizontal="right" vertical="center"/>
    </xf>
    <xf numFmtId="0" fontId="101" fillId="2" borderId="130" applyNumberFormat="0" applyProtection="0">
      <alignment horizontal="left" vertical="center" indent="1"/>
    </xf>
    <xf numFmtId="4" fontId="101" fillId="46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0" fontId="101" fillId="54" borderId="130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4" fontId="111" fillId="53" borderId="131" applyNumberFormat="0" applyProtection="0">
      <alignment horizontal="left" vertical="center" indent="1"/>
    </xf>
    <xf numFmtId="4" fontId="106" fillId="56" borderId="124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0" fontId="110" fillId="15" borderId="133" applyBorder="0"/>
    <xf numFmtId="4" fontId="101" fillId="51" borderId="130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0" fontId="15" fillId="0" borderId="108" applyNumberFormat="0" applyFill="0" applyAlignment="0" applyProtection="0"/>
    <xf numFmtId="178" fontId="83" fillId="0" borderId="125">
      <alignment horizontal="right"/>
      <protection hidden="1"/>
    </xf>
    <xf numFmtId="4" fontId="101" fillId="47" borderId="130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4" fontId="101" fillId="51" borderId="132" applyNumberFormat="0" applyProtection="0">
      <alignment horizontal="left" vertical="center" indent="1"/>
    </xf>
    <xf numFmtId="0" fontId="101" fillId="52" borderId="131" applyNumberFormat="0" applyProtection="0">
      <alignment horizontal="left" vertical="top" indent="1"/>
    </xf>
    <xf numFmtId="4" fontId="109" fillId="15" borderId="132" applyNumberFormat="0" applyProtection="0">
      <alignment horizontal="left" vertical="center" indent="1"/>
    </xf>
    <xf numFmtId="4" fontId="101" fillId="47" borderId="130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4" fontId="101" fillId="52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0" fontId="101" fillId="52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0" fontId="15" fillId="0" borderId="108" applyNumberFormat="0" applyFill="0" applyAlignment="0" applyProtection="0"/>
    <xf numFmtId="0" fontId="101" fillId="51" borderId="131" applyNumberFormat="0" applyProtection="0">
      <alignment horizontal="left" vertical="top" indent="1"/>
    </xf>
    <xf numFmtId="4" fontId="106" fillId="56" borderId="124" applyNumberFormat="0" applyProtection="0">
      <alignment horizontal="right" vertical="center"/>
    </xf>
    <xf numFmtId="1" fontId="83" fillId="0" borderId="126">
      <alignment horizontal="left"/>
      <protection hidden="1"/>
    </xf>
    <xf numFmtId="176" fontId="82" fillId="0" borderId="125">
      <alignment horizontal="right"/>
      <protection hidden="1"/>
    </xf>
    <xf numFmtId="176" fontId="83" fillId="0" borderId="125">
      <alignment horizontal="right"/>
      <protection hidden="1"/>
    </xf>
    <xf numFmtId="0" fontId="30" fillId="13" borderId="124" applyNumberFormat="0" applyAlignment="0" applyProtection="0"/>
    <xf numFmtId="4" fontId="101" fillId="8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6" fillId="56" borderId="124" applyNumberFormat="0" applyProtection="0">
      <alignment horizontal="right" vertical="center"/>
    </xf>
    <xf numFmtId="4" fontId="112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4" fontId="101" fillId="0" borderId="130" applyNumberFormat="0" applyProtection="0">
      <alignment horizontal="right" vertical="center"/>
    </xf>
    <xf numFmtId="4" fontId="101" fillId="0" borderId="130" applyNumberFormat="0" applyProtection="0">
      <alignment horizontal="right" vertical="center"/>
    </xf>
    <xf numFmtId="0" fontId="101" fillId="54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0" fontId="101" fillId="2" borderId="130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4" fontId="112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5" fillId="0" borderId="108" applyNumberFormat="0" applyFill="0" applyAlignment="0" applyProtection="0"/>
    <xf numFmtId="0" fontId="11" fillId="55" borderId="124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4" fontId="101" fillId="44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178" fontId="83" fillId="0" borderId="125">
      <alignment horizontal="right"/>
      <protection hidden="1"/>
    </xf>
    <xf numFmtId="176" fontId="83" fillId="0" borderId="125">
      <alignment horizontal="right"/>
      <protection hidden="1"/>
    </xf>
    <xf numFmtId="4" fontId="101" fillId="8" borderId="130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0" fontId="110" fillId="15" borderId="133" applyBorder="0"/>
    <xf numFmtId="4" fontId="101" fillId="52" borderId="132" applyNumberFormat="0" applyProtection="0">
      <alignment horizontal="left" vertical="center" indent="1"/>
    </xf>
    <xf numFmtId="4" fontId="111" fillId="4" borderId="131" applyNumberFormat="0" applyProtection="0">
      <alignment vertical="center"/>
    </xf>
    <xf numFmtId="0" fontId="11" fillId="55" borderId="124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4" fontId="112" fillId="56" borderId="124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0" fontId="101" fillId="52" borderId="130" applyNumberFormat="0" applyProtection="0">
      <alignment horizontal="left" vertical="center" indent="1"/>
    </xf>
    <xf numFmtId="4" fontId="111" fillId="4" borderId="131" applyNumberFormat="0" applyProtection="0">
      <alignment vertical="center"/>
    </xf>
    <xf numFmtId="4" fontId="111" fillId="4" borderId="131" applyNumberFormat="0" applyProtection="0">
      <alignment vertical="center"/>
    </xf>
    <xf numFmtId="0" fontId="11" fillId="55" borderId="124" applyNumberFormat="0" applyProtection="0">
      <alignment horizontal="left" vertical="center" indent="1"/>
    </xf>
    <xf numFmtId="4" fontId="107" fillId="42" borderId="125" applyNumberFormat="0" applyProtection="0">
      <alignment vertical="center"/>
    </xf>
    <xf numFmtId="4" fontId="109" fillId="15" borderId="132" applyNumberFormat="0" applyProtection="0">
      <alignment horizontal="left" vertical="center" indent="1"/>
    </xf>
    <xf numFmtId="4" fontId="101" fillId="51" borderId="130" applyNumberFormat="0" applyProtection="0">
      <alignment horizontal="right" vertical="center"/>
    </xf>
    <xf numFmtId="0" fontId="101" fillId="52" borderId="130" applyNumberFormat="0" applyProtection="0">
      <alignment horizontal="left" vertical="center" indent="1"/>
    </xf>
    <xf numFmtId="0" fontId="111" fillId="4" borderId="131" applyNumberFormat="0" applyProtection="0">
      <alignment horizontal="left" vertical="top" indent="1"/>
    </xf>
    <xf numFmtId="0" fontId="111" fillId="4" borderId="131" applyNumberFormat="0" applyProtection="0">
      <alignment horizontal="left" vertical="top" indent="1"/>
    </xf>
    <xf numFmtId="4" fontId="107" fillId="42" borderId="125" applyNumberFormat="0" applyProtection="0">
      <alignment vertical="center"/>
    </xf>
    <xf numFmtId="4" fontId="107" fillId="37" borderId="130" applyNumberFormat="0" applyProtection="0">
      <alignment vertical="center"/>
    </xf>
    <xf numFmtId="0" fontId="108" fillId="7" borderId="131" applyNumberFormat="0" applyProtection="0">
      <alignment horizontal="left" vertical="top" indent="1"/>
    </xf>
    <xf numFmtId="4" fontId="101" fillId="44" borderId="130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9" borderId="130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4" fontId="101" fillId="0" borderId="130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176" fontId="82" fillId="20" borderId="125">
      <alignment horizontal="right"/>
      <protection locked="0"/>
    </xf>
    <xf numFmtId="4" fontId="107" fillId="37" borderId="130" applyNumberFormat="0" applyProtection="0">
      <alignment vertical="center"/>
    </xf>
    <xf numFmtId="4" fontId="101" fillId="51" borderId="132" applyNumberFormat="0" applyProtection="0">
      <alignment horizontal="left" vertical="center" indent="1"/>
    </xf>
    <xf numFmtId="4" fontId="107" fillId="37" borderId="130" applyNumberFormat="0" applyProtection="0">
      <alignment vertical="center"/>
    </xf>
    <xf numFmtId="4" fontId="101" fillId="17" borderId="132" applyNumberFormat="0" applyProtection="0">
      <alignment horizontal="right" vertical="center"/>
    </xf>
    <xf numFmtId="0" fontId="101" fillId="15" borderId="131" applyNumberFormat="0" applyProtection="0">
      <alignment horizontal="left" vertical="top" indent="1"/>
    </xf>
    <xf numFmtId="4" fontId="111" fillId="4" borderId="131" applyNumberFormat="0" applyProtection="0">
      <alignment vertical="center"/>
    </xf>
    <xf numFmtId="0" fontId="101" fillId="53" borderId="130" applyNumberFormat="0" applyProtection="0">
      <alignment horizontal="left" vertical="center" indent="1"/>
    </xf>
    <xf numFmtId="1" fontId="83" fillId="0" borderId="126">
      <alignment horizontal="left"/>
      <protection hidden="1"/>
    </xf>
    <xf numFmtId="178" fontId="82" fillId="0" borderId="125">
      <alignment horizontal="right"/>
      <protection hidden="1"/>
    </xf>
    <xf numFmtId="176" fontId="83" fillId="0" borderId="125">
      <alignment horizontal="right"/>
      <protection hidden="1"/>
    </xf>
    <xf numFmtId="178" fontId="83" fillId="0" borderId="125">
      <alignment horizontal="right"/>
      <protection hidden="1"/>
    </xf>
    <xf numFmtId="4" fontId="111" fillId="53" borderId="131" applyNumberFormat="0" applyProtection="0">
      <alignment horizontal="left" vertical="center" indent="1"/>
    </xf>
    <xf numFmtId="0" fontId="108" fillId="7" borderId="131" applyNumberFormat="0" applyProtection="0">
      <alignment horizontal="left" vertical="top" indent="1"/>
    </xf>
    <xf numFmtId="4" fontId="101" fillId="47" borderId="130" applyNumberFormat="0" applyProtection="0">
      <alignment horizontal="right" vertical="center"/>
    </xf>
    <xf numFmtId="178" fontId="83" fillId="0" borderId="125">
      <alignment horizontal="right"/>
      <protection hidden="1"/>
    </xf>
    <xf numFmtId="4" fontId="109" fillId="15" borderId="132" applyNumberFormat="0" applyProtection="0">
      <alignment horizontal="left" vertical="center" indent="1"/>
    </xf>
    <xf numFmtId="178" fontId="82" fillId="21" borderId="125" applyBorder="0">
      <alignment horizontal="right"/>
      <protection locked="0"/>
    </xf>
    <xf numFmtId="0" fontId="102" fillId="0" borderId="126">
      <alignment horizontal="left" vertical="center"/>
    </xf>
    <xf numFmtId="0" fontId="101" fillId="2" borderId="130" applyNumberFormat="0" applyProtection="0">
      <alignment horizontal="left" vertical="center" indent="1"/>
    </xf>
    <xf numFmtId="0" fontId="110" fillId="15" borderId="133" applyBorder="0"/>
    <xf numFmtId="177" fontId="82" fillId="0" borderId="125">
      <alignment horizontal="right"/>
      <protection hidden="1"/>
    </xf>
    <xf numFmtId="0" fontId="101" fillId="52" borderId="130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178" fontId="82" fillId="21" borderId="125" applyBorder="0">
      <alignment horizontal="right"/>
      <protection locked="0"/>
    </xf>
    <xf numFmtId="0" fontId="12" fillId="4" borderId="122" applyNumberFormat="0" applyFont="0" applyAlignment="0" applyProtection="0"/>
    <xf numFmtId="4" fontId="107" fillId="37" borderId="130" applyNumberFormat="0" applyProtection="0">
      <alignment vertical="center"/>
    </xf>
    <xf numFmtId="4" fontId="101" fillId="8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6" fillId="37" borderId="124" applyNumberFormat="0" applyProtection="0">
      <alignment horizontal="left" vertical="center" indent="1"/>
    </xf>
    <xf numFmtId="4" fontId="101" fillId="8" borderId="130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0" fontId="101" fillId="2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4" fontId="101" fillId="51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01" fillId="2" borderId="131" applyNumberFormat="0" applyProtection="0">
      <alignment horizontal="left" vertical="top" indent="1"/>
    </xf>
    <xf numFmtId="0" fontId="89" fillId="36" borderId="127" applyNumberFormat="0" applyFont="0" applyFill="0" applyBorder="0" applyAlignment="0">
      <alignment vertical="center"/>
    </xf>
    <xf numFmtId="0" fontId="101" fillId="52" borderId="130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46" borderId="130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176" fontId="83" fillId="0" borderId="125">
      <alignment horizontal="right"/>
      <protection hidden="1"/>
    </xf>
    <xf numFmtId="176" fontId="83" fillId="0" borderId="125">
      <alignment horizontal="right"/>
      <protection hidden="1"/>
    </xf>
    <xf numFmtId="4" fontId="112" fillId="56" borderId="124" applyNumberFormat="0" applyProtection="0">
      <alignment horizontal="right" vertical="center"/>
    </xf>
    <xf numFmtId="0" fontId="92" fillId="0" borderId="129" applyNumberFormat="0" applyFill="0" applyAlignment="0" applyProtection="0"/>
    <xf numFmtId="178" fontId="82" fillId="21" borderId="125" applyBorder="0">
      <alignment horizontal="right"/>
      <protection locked="0"/>
    </xf>
    <xf numFmtId="0" fontId="102" fillId="0" borderId="126">
      <alignment horizontal="left" vertical="center"/>
    </xf>
    <xf numFmtId="4" fontId="106" fillId="37" borderId="124" applyNumberFormat="0" applyProtection="0">
      <alignment vertical="center"/>
    </xf>
    <xf numFmtId="178" fontId="83" fillId="0" borderId="125">
      <alignment horizontal="right"/>
      <protection hidden="1"/>
    </xf>
    <xf numFmtId="176" fontId="82" fillId="0" borderId="125">
      <alignment horizontal="right"/>
      <protection hidden="1"/>
    </xf>
    <xf numFmtId="176" fontId="82" fillId="0" borderId="125">
      <alignment horizontal="right"/>
      <protection hidden="1"/>
    </xf>
    <xf numFmtId="0" fontId="92" fillId="0" borderId="129" applyNumberFormat="0" applyFill="0" applyAlignment="0" applyProtection="0"/>
    <xf numFmtId="4" fontId="101" fillId="51" borderId="130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4" fontId="106" fillId="56" borderId="124" applyNumberFormat="0" applyProtection="0">
      <alignment horizontal="right" vertical="center"/>
    </xf>
    <xf numFmtId="4" fontId="101" fillId="0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0" fontId="101" fillId="52" borderId="130" applyNumberFormat="0" applyProtection="0">
      <alignment horizontal="left" vertical="center" indent="1"/>
    </xf>
    <xf numFmtId="4" fontId="106" fillId="37" borderId="124" applyNumberFormat="0" applyProtection="0">
      <alignment vertical="center"/>
    </xf>
    <xf numFmtId="0" fontId="101" fillId="15" borderId="131" applyNumberFormat="0" applyProtection="0">
      <alignment horizontal="left" vertical="top" indent="1"/>
    </xf>
    <xf numFmtId="0" fontId="101" fillId="52" borderId="130" applyNumberFormat="0" applyProtection="0">
      <alignment horizontal="left" vertical="center" indent="1"/>
    </xf>
    <xf numFmtId="4" fontId="101" fillId="51" borderId="130" applyNumberFormat="0" applyProtection="0">
      <alignment horizontal="right" vertical="center"/>
    </xf>
    <xf numFmtId="4" fontId="107" fillId="37" borderId="130" applyNumberFormat="0" applyProtection="0">
      <alignment vertical="center"/>
    </xf>
    <xf numFmtId="0" fontId="108" fillId="7" borderId="131" applyNumberFormat="0" applyProtection="0">
      <alignment horizontal="left" vertical="top" indent="1"/>
    </xf>
    <xf numFmtId="4" fontId="101" fillId="44" borderId="130" applyNumberFormat="0" applyProtection="0">
      <alignment horizontal="right" vertical="center"/>
    </xf>
    <xf numFmtId="4" fontId="101" fillId="10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0" fontId="101" fillId="54" borderId="130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4" fontId="101" fillId="9" borderId="130" applyNumberFormat="0" applyProtection="0">
      <alignment horizontal="right" vertical="center"/>
    </xf>
    <xf numFmtId="0" fontId="101" fillId="52" borderId="130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0" fontId="101" fillId="53" borderId="130" applyNumberFormat="0" applyProtection="0">
      <alignment horizontal="left" vertical="center" indent="1"/>
    </xf>
    <xf numFmtId="178" fontId="82" fillId="21" borderId="125" applyBorder="0">
      <alignment horizontal="right"/>
      <protection locked="0"/>
    </xf>
    <xf numFmtId="0" fontId="101" fillId="53" borderId="130" applyNumberFormat="0" applyProtection="0">
      <alignment horizontal="left" vertical="center" indent="1"/>
    </xf>
    <xf numFmtId="4" fontId="106" fillId="56" borderId="124" applyNumberFormat="0" applyProtection="0">
      <alignment horizontal="right" vertical="center"/>
    </xf>
    <xf numFmtId="0" fontId="101" fillId="53" borderId="130" applyNumberFormat="0" applyProtection="0">
      <alignment horizontal="left" vertical="center" indent="1"/>
    </xf>
    <xf numFmtId="177" fontId="82" fillId="0" borderId="125">
      <alignment horizontal="right"/>
      <protection hidden="1"/>
    </xf>
    <xf numFmtId="4" fontId="101" fillId="8" borderId="130" applyNumberFormat="0" applyProtection="0">
      <alignment horizontal="right" vertical="center"/>
    </xf>
    <xf numFmtId="0" fontId="110" fillId="15" borderId="133" applyBorder="0"/>
    <xf numFmtId="4" fontId="101" fillId="51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4" fontId="101" fillId="48" borderId="130" applyNumberFormat="0" applyProtection="0">
      <alignment horizontal="right" vertical="center"/>
    </xf>
    <xf numFmtId="4" fontId="111" fillId="53" borderId="131" applyNumberFormat="0" applyProtection="0">
      <alignment horizontal="left" vertical="center" indent="1"/>
    </xf>
    <xf numFmtId="4" fontId="101" fillId="51" borderId="130" applyNumberFormat="0" applyProtection="0">
      <alignment horizontal="right" vertical="center"/>
    </xf>
    <xf numFmtId="178" fontId="82" fillId="21" borderId="125" applyBorder="0">
      <alignment horizontal="right"/>
      <protection locked="0"/>
    </xf>
    <xf numFmtId="10" fontId="101" fillId="42" borderId="125" applyNumberFormat="0" applyBorder="0" applyAlignment="0" applyProtection="0"/>
    <xf numFmtId="4" fontId="106" fillId="37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2" fillId="4" borderId="122" applyNumberFormat="0" applyFont="0" applyAlignment="0" applyProtection="0"/>
    <xf numFmtId="4" fontId="101" fillId="46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176" fontId="83" fillId="0" borderId="125">
      <alignment horizontal="right"/>
      <protection hidden="1"/>
    </xf>
    <xf numFmtId="0" fontId="101" fillId="53" borderId="130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0" fontId="89" fillId="36" borderId="127" applyNumberFormat="0" applyFont="0" applyFill="0" applyBorder="0" applyAlignment="0">
      <alignment vertical="center"/>
    </xf>
    <xf numFmtId="4" fontId="106" fillId="37" borderId="124" applyNumberFormat="0" applyProtection="0">
      <alignment vertical="center"/>
    </xf>
    <xf numFmtId="176" fontId="82" fillId="20" borderId="125">
      <alignment horizontal="right"/>
      <protection locked="0"/>
    </xf>
    <xf numFmtId="0" fontId="101" fillId="51" borderId="131" applyNumberFormat="0" applyProtection="0">
      <alignment horizontal="left" vertical="top" indent="1"/>
    </xf>
    <xf numFmtId="4" fontId="101" fillId="0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0" fontId="110" fillId="15" borderId="133" applyBorder="0"/>
    <xf numFmtId="4" fontId="111" fillId="4" borderId="131" applyNumberFormat="0" applyProtection="0">
      <alignment vertical="center"/>
    </xf>
    <xf numFmtId="0" fontId="11" fillId="55" borderId="124" applyNumberFormat="0" applyProtection="0">
      <alignment horizontal="left" vertical="center" indent="1"/>
    </xf>
    <xf numFmtId="1" fontId="83" fillId="0" borderId="126">
      <alignment horizontal="left"/>
      <protection hidden="1"/>
    </xf>
    <xf numFmtId="0" fontId="89" fillId="36" borderId="127" applyNumberFormat="0" applyFont="0" applyFill="0" applyBorder="0" applyAlignment="0">
      <alignment vertical="center"/>
    </xf>
    <xf numFmtId="0" fontId="102" fillId="0" borderId="126">
      <alignment horizontal="left" vertical="center"/>
    </xf>
    <xf numFmtId="4" fontId="111" fillId="53" borderId="131" applyNumberFormat="0" applyProtection="0">
      <alignment horizontal="left" vertical="center" indent="1"/>
    </xf>
    <xf numFmtId="0" fontId="111" fillId="4" borderId="131" applyNumberFormat="0" applyProtection="0">
      <alignment horizontal="left" vertical="top" indent="1"/>
    </xf>
    <xf numFmtId="0" fontId="111" fillId="4" borderId="131" applyNumberFormat="0" applyProtection="0">
      <alignment horizontal="left" vertical="top" indent="1"/>
    </xf>
    <xf numFmtId="0" fontId="101" fillId="54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0" fontId="89" fillId="36" borderId="127" applyNumberFormat="0" applyFont="0" applyFill="0" applyBorder="0" applyAlignment="0">
      <alignment vertical="center"/>
    </xf>
    <xf numFmtId="0" fontId="101" fillId="2" borderId="130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4" fontId="111" fillId="53" borderId="131" applyNumberFormat="0" applyProtection="0">
      <alignment horizontal="left" vertical="center" indent="1"/>
    </xf>
    <xf numFmtId="0" fontId="12" fillId="4" borderId="122" applyNumberFormat="0" applyFont="0" applyAlignment="0" applyProtection="0"/>
    <xf numFmtId="0" fontId="101" fillId="2" borderId="131" applyNumberFormat="0" applyProtection="0">
      <alignment horizontal="left" vertical="top" indent="1"/>
    </xf>
    <xf numFmtId="4" fontId="101" fillId="52" borderId="132" applyNumberFormat="0" applyProtection="0">
      <alignment horizontal="left" vertical="center" indent="1"/>
    </xf>
    <xf numFmtId="4" fontId="107" fillId="42" borderId="125" applyNumberFormat="0" applyProtection="0">
      <alignment vertical="center"/>
    </xf>
    <xf numFmtId="178" fontId="83" fillId="0" borderId="125">
      <alignment horizontal="right"/>
      <protection hidden="1"/>
    </xf>
    <xf numFmtId="4" fontId="101" fillId="17" borderId="132" applyNumberFormat="0" applyProtection="0">
      <alignment horizontal="right" vertical="center"/>
    </xf>
    <xf numFmtId="4" fontId="101" fillId="51" borderId="132" applyNumberFormat="0" applyProtection="0">
      <alignment horizontal="left" vertical="center" indent="1"/>
    </xf>
    <xf numFmtId="4" fontId="101" fillId="10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4" fontId="101" fillId="0" borderId="130" applyNumberFormat="0" applyProtection="0">
      <alignment horizontal="right" vertical="center"/>
    </xf>
    <xf numFmtId="0" fontId="101" fillId="54" borderId="130" applyNumberFormat="0" applyProtection="0">
      <alignment horizontal="left" vertical="center" indent="1"/>
    </xf>
    <xf numFmtId="4" fontId="109" fillId="15" borderId="132" applyNumberFormat="0" applyProtection="0">
      <alignment horizontal="left" vertical="center" indent="1"/>
    </xf>
    <xf numFmtId="4" fontId="106" fillId="56" borderId="124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176" fontId="83" fillId="0" borderId="125">
      <alignment horizontal="right"/>
      <protection hidden="1"/>
    </xf>
    <xf numFmtId="4" fontId="111" fillId="53" borderId="131" applyNumberFormat="0" applyProtection="0">
      <alignment horizontal="left" vertical="center" indent="1"/>
    </xf>
    <xf numFmtId="0" fontId="101" fillId="15" borderId="131" applyNumberFormat="0" applyProtection="0">
      <alignment horizontal="left" vertical="top" indent="1"/>
    </xf>
    <xf numFmtId="0" fontId="110" fillId="15" borderId="133" applyBorder="0"/>
    <xf numFmtId="4" fontId="107" fillId="42" borderId="125" applyNumberFormat="0" applyProtection="0">
      <alignment vertical="center"/>
    </xf>
    <xf numFmtId="10" fontId="101" fillId="42" borderId="125" applyNumberFormat="0" applyBorder="0" applyAlignment="0" applyProtection="0"/>
    <xf numFmtId="0" fontId="110" fillId="15" borderId="133" applyBorder="0"/>
    <xf numFmtId="176" fontId="82" fillId="20" borderId="125">
      <alignment horizontal="right"/>
      <protection locked="0"/>
    </xf>
    <xf numFmtId="4" fontId="101" fillId="51" borderId="132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0" fontId="92" fillId="0" borderId="129" applyNumberFormat="0" applyFill="0" applyAlignment="0" applyProtection="0"/>
    <xf numFmtId="0" fontId="15" fillId="0" borderId="108" applyNumberFormat="0" applyFill="0" applyAlignment="0" applyProtection="0"/>
    <xf numFmtId="4" fontId="101" fillId="51" borderId="130" applyNumberFormat="0" applyProtection="0">
      <alignment horizontal="right" vertical="center"/>
    </xf>
    <xf numFmtId="0" fontId="15" fillId="0" borderId="108" applyNumberFormat="0" applyFill="0" applyAlignment="0" applyProtection="0"/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178" fontId="82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177" fontId="82" fillId="0" borderId="125">
      <alignment horizontal="right"/>
      <protection hidden="1"/>
    </xf>
    <xf numFmtId="4" fontId="101" fillId="51" borderId="132" applyNumberFormat="0" applyProtection="0">
      <alignment horizontal="left" vertical="center" indent="1"/>
    </xf>
    <xf numFmtId="176" fontId="82" fillId="20" borderId="125">
      <alignment horizontal="right"/>
      <protection locked="0"/>
    </xf>
    <xf numFmtId="4" fontId="101" fillId="0" borderId="130" applyNumberFormat="0" applyProtection="0">
      <alignment horizontal="right" vertical="center"/>
    </xf>
    <xf numFmtId="0" fontId="101" fillId="2" borderId="130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4" fontId="106" fillId="56" borderId="124" applyNumberFormat="0" applyProtection="0">
      <alignment horizontal="right" vertical="center"/>
    </xf>
    <xf numFmtId="4" fontId="112" fillId="56" borderId="124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4" fontId="101" fillId="51" borderId="130" applyNumberFormat="0" applyProtection="0">
      <alignment horizontal="right" vertical="center"/>
    </xf>
    <xf numFmtId="178" fontId="83" fillId="0" borderId="125">
      <alignment horizontal="right"/>
      <protection hidden="1"/>
    </xf>
    <xf numFmtId="178" fontId="82" fillId="21" borderId="125" applyBorder="0">
      <alignment horizontal="right"/>
      <protection locked="0"/>
    </xf>
    <xf numFmtId="0" fontId="89" fillId="36" borderId="127" applyNumberFormat="0" applyFont="0" applyFill="0" applyBorder="0" applyAlignment="0">
      <alignment vertical="center"/>
    </xf>
    <xf numFmtId="0" fontId="92" fillId="0" borderId="129" applyNumberFormat="0" applyFill="0" applyAlignment="0" applyProtection="0"/>
    <xf numFmtId="10" fontId="101" fillId="42" borderId="125" applyNumberFormat="0" applyBorder="0" applyAlignment="0" applyProtection="0"/>
    <xf numFmtId="0" fontId="11" fillId="4" borderId="122" applyNumberFormat="0" applyFont="0" applyAlignment="0" applyProtection="0"/>
    <xf numFmtId="4" fontId="107" fillId="37" borderId="130" applyNumberFormat="0" applyProtection="0">
      <alignment vertical="center"/>
    </xf>
    <xf numFmtId="0" fontId="108" fillId="7" borderId="131" applyNumberFormat="0" applyProtection="0">
      <alignment horizontal="left" vertical="top" indent="1"/>
    </xf>
    <xf numFmtId="4" fontId="101" fillId="44" borderId="130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7" borderId="130" applyNumberFormat="0" applyProtection="0">
      <alignment horizontal="right" vertical="center"/>
    </xf>
    <xf numFmtId="4" fontId="101" fillId="51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4" fontId="101" fillId="47" borderId="130" applyNumberFormat="0" applyProtection="0">
      <alignment horizontal="right" vertical="center"/>
    </xf>
    <xf numFmtId="0" fontId="15" fillId="0" borderId="108" applyNumberFormat="0" applyFill="0" applyAlignment="0" applyProtection="0"/>
    <xf numFmtId="0" fontId="111" fillId="4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4" fontId="101" fillId="50" borderId="132" applyNumberFormat="0" applyProtection="0">
      <alignment horizontal="left" vertical="center" indent="1"/>
    </xf>
    <xf numFmtId="4" fontId="101" fillId="50" borderId="132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4" fontId="101" fillId="50" borderId="132" applyNumberFormat="0" applyProtection="0">
      <alignment horizontal="left" vertical="center" indent="1"/>
    </xf>
    <xf numFmtId="0" fontId="101" fillId="54" borderId="130" applyNumberFormat="0" applyProtection="0">
      <alignment horizontal="left" vertical="center" indent="1"/>
    </xf>
    <xf numFmtId="178" fontId="82" fillId="0" borderId="125">
      <alignment horizontal="right"/>
      <protection hidden="1"/>
    </xf>
    <xf numFmtId="0" fontId="101" fillId="52" borderId="130" applyNumberFormat="0" applyProtection="0">
      <alignment horizontal="left" vertical="center" indent="1"/>
    </xf>
    <xf numFmtId="0" fontId="29" fillId="13" borderId="123" applyNumberFormat="0" applyAlignment="0" applyProtection="0"/>
    <xf numFmtId="0" fontId="11" fillId="55" borderId="124" applyNumberFormat="0" applyProtection="0">
      <alignment horizontal="left" vertical="center" indent="1"/>
    </xf>
    <xf numFmtId="0" fontId="89" fillId="36" borderId="127" applyNumberFormat="0" applyFont="0" applyFill="0" applyBorder="0" applyAlignment="0">
      <alignment vertical="center"/>
    </xf>
    <xf numFmtId="4" fontId="101" fillId="10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11" fillId="4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0" fontId="15" fillId="0" borderId="108" applyNumberFormat="0" applyFill="0" applyAlignment="0" applyProtection="0"/>
    <xf numFmtId="0" fontId="101" fillId="2" borderId="131" applyNumberFormat="0" applyProtection="0">
      <alignment horizontal="left" vertical="top" indent="1"/>
    </xf>
    <xf numFmtId="10" fontId="101" fillId="42" borderId="125" applyNumberFormat="0" applyBorder="0" applyAlignment="0" applyProtection="0"/>
    <xf numFmtId="0" fontId="11" fillId="4" borderId="122" applyNumberFormat="0" applyFont="0" applyAlignment="0" applyProtection="0"/>
    <xf numFmtId="4" fontId="101" fillId="17" borderId="132" applyNumberFormat="0" applyProtection="0">
      <alignment horizontal="right" vertical="center"/>
    </xf>
    <xf numFmtId="0" fontId="101" fillId="52" borderId="130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4" fontId="111" fillId="4" borderId="131" applyNumberFormat="0" applyProtection="0">
      <alignment vertical="center"/>
    </xf>
    <xf numFmtId="0" fontId="101" fillId="51" borderId="131" applyNumberFormat="0" applyProtection="0">
      <alignment horizontal="left" vertical="top" indent="1"/>
    </xf>
    <xf numFmtId="4" fontId="107" fillId="42" borderId="125" applyNumberFormat="0" applyProtection="0">
      <alignment vertical="center"/>
    </xf>
    <xf numFmtId="0" fontId="101" fillId="52" borderId="130" applyNumberFormat="0" applyProtection="0">
      <alignment horizontal="left" vertical="center" indent="1"/>
    </xf>
    <xf numFmtId="0" fontId="101" fillId="53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5" fillId="0" borderId="108" applyNumberFormat="0" applyFill="0" applyAlignment="0" applyProtection="0"/>
    <xf numFmtId="10" fontId="101" fillId="42" borderId="125" applyNumberFormat="0" applyBorder="0" applyAlignment="0" applyProtection="0"/>
    <xf numFmtId="0" fontId="11" fillId="55" borderId="124" applyNumberFormat="0" applyProtection="0">
      <alignment horizontal="left" vertical="center" indent="1"/>
    </xf>
    <xf numFmtId="4" fontId="107" fillId="42" borderId="125" applyNumberFormat="0" applyProtection="0">
      <alignment vertical="center"/>
    </xf>
    <xf numFmtId="4" fontId="109" fillId="15" borderId="132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178" fontId="82" fillId="21" borderId="125" applyBorder="0">
      <alignment horizontal="right"/>
      <protection locked="0"/>
    </xf>
    <xf numFmtId="0" fontId="15" fillId="0" borderId="108" applyNumberFormat="0" applyFill="0" applyAlignment="0" applyProtection="0"/>
    <xf numFmtId="177" fontId="82" fillId="0" borderId="125">
      <alignment horizontal="right"/>
      <protection hidden="1"/>
    </xf>
    <xf numFmtId="0" fontId="101" fillId="2" borderId="131" applyNumberFormat="0" applyProtection="0">
      <alignment horizontal="left" vertical="top" indent="1"/>
    </xf>
    <xf numFmtId="4" fontId="101" fillId="51" borderId="130" applyNumberFormat="0" applyProtection="0">
      <alignment horizontal="right" vertical="center"/>
    </xf>
    <xf numFmtId="0" fontId="101" fillId="52" borderId="131" applyNumberFormat="0" applyProtection="0">
      <alignment horizontal="left" vertical="top" indent="1"/>
    </xf>
    <xf numFmtId="0" fontId="101" fillId="2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1" fontId="83" fillId="0" borderId="126">
      <alignment horizontal="left"/>
      <protection hidden="1"/>
    </xf>
    <xf numFmtId="10" fontId="101" fillId="42" borderId="125" applyNumberFormat="0" applyBorder="0" applyAlignment="0" applyProtection="0"/>
    <xf numFmtId="0" fontId="111" fillId="4" borderId="131" applyNumberFormat="0" applyProtection="0">
      <alignment horizontal="left" vertical="top" indent="1"/>
    </xf>
    <xf numFmtId="4" fontId="109" fillId="15" borderId="132" applyNumberFormat="0" applyProtection="0">
      <alignment horizontal="left" vertical="center" indent="1"/>
    </xf>
    <xf numFmtId="176" fontId="82" fillId="20" borderId="125">
      <alignment horizontal="right"/>
      <protection locked="0"/>
    </xf>
    <xf numFmtId="0" fontId="101" fillId="2" borderId="130" applyNumberFormat="0" applyProtection="0">
      <alignment horizontal="left" vertical="center" indent="1"/>
    </xf>
    <xf numFmtId="0" fontId="101" fillId="51" borderId="131" applyNumberFormat="0" applyProtection="0">
      <alignment horizontal="left" vertical="top" indent="1"/>
    </xf>
    <xf numFmtId="4" fontId="111" fillId="4" borderId="131" applyNumberFormat="0" applyProtection="0">
      <alignment vertical="center"/>
    </xf>
    <xf numFmtId="0" fontId="101" fillId="2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0" fontId="92" fillId="0" borderId="129" applyNumberFormat="0" applyFill="0" applyAlignment="0" applyProtection="0"/>
    <xf numFmtId="0" fontId="101" fillId="15" borderId="131" applyNumberFormat="0" applyProtection="0">
      <alignment horizontal="left" vertical="top" indent="1"/>
    </xf>
    <xf numFmtId="0" fontId="101" fillId="54" borderId="130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0" fontId="101" fillId="2" borderId="131" applyNumberFormat="0" applyProtection="0">
      <alignment horizontal="left" vertical="top" indent="1"/>
    </xf>
    <xf numFmtId="178" fontId="83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0" fontId="102" fillId="0" borderId="126">
      <alignment horizontal="left" vertical="center"/>
    </xf>
    <xf numFmtId="178" fontId="82" fillId="21" borderId="125" applyBorder="0">
      <alignment horizontal="right"/>
      <protection locked="0"/>
    </xf>
    <xf numFmtId="176" fontId="82" fillId="20" borderId="125">
      <alignment horizontal="right"/>
      <protection locked="0"/>
    </xf>
    <xf numFmtId="10" fontId="101" fillId="42" borderId="125" applyNumberFormat="0" applyBorder="0" applyAlignment="0" applyProtection="0"/>
    <xf numFmtId="0" fontId="108" fillId="7" borderId="131" applyNumberFormat="0" applyProtection="0">
      <alignment horizontal="left" vertical="top" indent="1"/>
    </xf>
    <xf numFmtId="4" fontId="101" fillId="10" borderId="130" applyNumberFormat="0" applyProtection="0">
      <alignment horizontal="right" vertical="center"/>
    </xf>
    <xf numFmtId="0" fontId="12" fillId="4" borderId="122" applyNumberFormat="0" applyFont="0" applyAlignment="0" applyProtection="0"/>
    <xf numFmtId="4" fontId="107" fillId="42" borderId="125" applyNumberFormat="0" applyProtection="0">
      <alignment vertical="center"/>
    </xf>
    <xf numFmtId="4" fontId="106" fillId="56" borderId="124" applyNumberFormat="0" applyProtection="0">
      <alignment horizontal="right" vertical="center"/>
    </xf>
    <xf numFmtId="4" fontId="101" fillId="50" borderId="132" applyNumberFormat="0" applyProtection="0">
      <alignment horizontal="left" vertical="center" indent="1"/>
    </xf>
    <xf numFmtId="0" fontId="101" fillId="52" borderId="130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0" fontId="110" fillId="15" borderId="133" applyBorder="0"/>
    <xf numFmtId="4" fontId="111" fillId="53" borderId="131" applyNumberFormat="0" applyProtection="0">
      <alignment horizontal="left" vertical="center" indent="1"/>
    </xf>
    <xf numFmtId="4" fontId="101" fillId="48" borderId="130" applyNumberFormat="0" applyProtection="0">
      <alignment horizontal="right" vertical="center"/>
    </xf>
    <xf numFmtId="176" fontId="82" fillId="20" borderId="125">
      <alignment horizontal="right"/>
      <protection locked="0"/>
    </xf>
    <xf numFmtId="4" fontId="101" fillId="9" borderId="130" applyNumberFormat="0" applyProtection="0">
      <alignment horizontal="right" vertical="center"/>
    </xf>
    <xf numFmtId="4" fontId="107" fillId="42" borderId="125" applyNumberFormat="0" applyProtection="0">
      <alignment vertical="center"/>
    </xf>
    <xf numFmtId="4" fontId="109" fillId="15" borderId="132" applyNumberFormat="0" applyProtection="0">
      <alignment horizontal="left" vertical="center" indent="1"/>
    </xf>
    <xf numFmtId="4" fontId="111" fillId="4" borderId="131" applyNumberFormat="0" applyProtection="0">
      <alignment vertical="center"/>
    </xf>
    <xf numFmtId="0" fontId="110" fillId="15" borderId="133" applyBorder="0"/>
    <xf numFmtId="0" fontId="11" fillId="55" borderId="124" applyNumberFormat="0" applyProtection="0">
      <alignment horizontal="left" vertical="center" indent="1"/>
    </xf>
    <xf numFmtId="10" fontId="101" fillId="42" borderId="125" applyNumberFormat="0" applyBorder="0" applyAlignment="0" applyProtection="0"/>
    <xf numFmtId="4" fontId="106" fillId="37" borderId="124" applyNumberFormat="0" applyProtection="0">
      <alignment vertical="center"/>
    </xf>
    <xf numFmtId="178" fontId="83" fillId="0" borderId="125">
      <alignment horizontal="right"/>
      <protection hidden="1"/>
    </xf>
    <xf numFmtId="4" fontId="101" fillId="52" borderId="132" applyNumberFormat="0" applyProtection="0">
      <alignment horizontal="left" vertical="center" indent="1"/>
    </xf>
    <xf numFmtId="4" fontId="111" fillId="4" borderId="131" applyNumberFormat="0" applyProtection="0">
      <alignment vertical="center"/>
    </xf>
    <xf numFmtId="4" fontId="101" fillId="51" borderId="130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0" fontId="15" fillId="0" borderId="108" applyNumberFormat="0" applyFill="0" applyAlignment="0" applyProtection="0"/>
    <xf numFmtId="0" fontId="101" fillId="2" borderId="131" applyNumberFormat="0" applyProtection="0">
      <alignment horizontal="left" vertical="top" indent="1"/>
    </xf>
    <xf numFmtId="4" fontId="111" fillId="4" borderId="131" applyNumberFormat="0" applyProtection="0">
      <alignment vertical="center"/>
    </xf>
    <xf numFmtId="0" fontId="101" fillId="2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178" fontId="82" fillId="21" borderId="125" applyBorder="0">
      <alignment horizontal="right"/>
      <protection locked="0"/>
    </xf>
    <xf numFmtId="0" fontId="101" fillId="52" borderId="131" applyNumberFormat="0" applyProtection="0">
      <alignment horizontal="left" vertical="top" indent="1"/>
    </xf>
    <xf numFmtId="4" fontId="106" fillId="56" borderId="124" applyNumberFormat="0" applyProtection="0">
      <alignment horizontal="right" vertical="center"/>
    </xf>
    <xf numFmtId="4" fontId="101" fillId="49" borderId="130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0" fontId="101" fillId="53" borderId="130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0" fontId="101" fillId="52" borderId="131" applyNumberFormat="0" applyProtection="0">
      <alignment horizontal="left" vertical="top" indent="1"/>
    </xf>
    <xf numFmtId="176" fontId="82" fillId="20" borderId="125">
      <alignment horizontal="right"/>
      <protection locked="0"/>
    </xf>
    <xf numFmtId="1" fontId="83" fillId="0" borderId="126">
      <alignment horizontal="left"/>
      <protection hidden="1"/>
    </xf>
    <xf numFmtId="0" fontId="92" fillId="0" borderId="129" applyNumberFormat="0" applyFill="0" applyAlignment="0" applyProtection="0"/>
    <xf numFmtId="0" fontId="102" fillId="0" borderId="126">
      <alignment horizontal="left" vertical="center"/>
    </xf>
    <xf numFmtId="4" fontId="107" fillId="37" borderId="130" applyNumberFormat="0" applyProtection="0">
      <alignment vertical="center"/>
    </xf>
    <xf numFmtId="4" fontId="101" fillId="8" borderId="130" applyNumberFormat="0" applyProtection="0">
      <alignment horizontal="right" vertical="center"/>
    </xf>
    <xf numFmtId="4" fontId="101" fillId="17" borderId="132" applyNumberFormat="0" applyProtection="0">
      <alignment horizontal="right" vertical="center"/>
    </xf>
    <xf numFmtId="4" fontId="101" fillId="46" borderId="130" applyNumberFormat="0" applyProtection="0">
      <alignment horizontal="right" vertical="center"/>
    </xf>
    <xf numFmtId="4" fontId="101" fillId="48" borderId="130" applyNumberFormat="0" applyProtection="0">
      <alignment horizontal="right" vertical="center"/>
    </xf>
    <xf numFmtId="0" fontId="101" fillId="2" borderId="130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49" borderId="130" applyNumberFormat="0" applyProtection="0">
      <alignment horizontal="right" vertical="center"/>
    </xf>
    <xf numFmtId="4" fontId="101" fillId="51" borderId="130" applyNumberFormat="0" applyProtection="0">
      <alignment horizontal="right" vertical="center"/>
    </xf>
    <xf numFmtId="178" fontId="83" fillId="0" borderId="125">
      <alignment horizontal="right"/>
      <protection hidden="1"/>
    </xf>
    <xf numFmtId="4" fontId="101" fillId="47" borderId="130" applyNumberFormat="0" applyProtection="0">
      <alignment horizontal="right" vertical="center"/>
    </xf>
    <xf numFmtId="0" fontId="111" fillId="4" borderId="131" applyNumberFormat="0" applyProtection="0">
      <alignment horizontal="left" vertical="top" indent="1"/>
    </xf>
    <xf numFmtId="1" fontId="83" fillId="0" borderId="126">
      <alignment horizontal="left"/>
      <protection hidden="1"/>
    </xf>
    <xf numFmtId="0" fontId="101" fillId="52" borderId="131" applyNumberFormat="0" applyProtection="0">
      <alignment horizontal="left" vertical="top" indent="1"/>
    </xf>
    <xf numFmtId="0" fontId="101" fillId="51" borderId="131" applyNumberFormat="0" applyProtection="0">
      <alignment horizontal="left" vertical="top" indent="1"/>
    </xf>
    <xf numFmtId="4" fontId="101" fillId="9" borderId="130" applyNumberFormat="0" applyProtection="0">
      <alignment horizontal="right" vertical="center"/>
    </xf>
    <xf numFmtId="0" fontId="12" fillId="4" borderId="122" applyNumberFormat="0" applyFont="0" applyAlignment="0" applyProtection="0"/>
    <xf numFmtId="4" fontId="101" fillId="44" borderId="130" applyNumberFormat="0" applyProtection="0">
      <alignment horizontal="right" vertical="center"/>
    </xf>
    <xf numFmtId="4" fontId="111" fillId="53" borderId="131" applyNumberFormat="0" applyProtection="0">
      <alignment horizontal="left" vertical="center" indent="1"/>
    </xf>
    <xf numFmtId="4" fontId="101" fillId="0" borderId="130" applyNumberFormat="0" applyProtection="0">
      <alignment horizontal="right" vertical="center"/>
    </xf>
    <xf numFmtId="4" fontId="109" fillId="15" borderId="132" applyNumberFormat="0" applyProtection="0">
      <alignment horizontal="left" vertical="center" indent="1"/>
    </xf>
    <xf numFmtId="0" fontId="12" fillId="4" borderId="122" applyNumberFormat="0" applyFont="0" applyAlignment="0" applyProtection="0"/>
    <xf numFmtId="0" fontId="101" fillId="53" borderId="130" applyNumberFormat="0" applyProtection="0">
      <alignment horizontal="left" vertical="center" indent="1"/>
    </xf>
    <xf numFmtId="4" fontId="111" fillId="53" borderId="131" applyNumberFormat="0" applyProtection="0">
      <alignment horizontal="left" vertical="center" indent="1"/>
    </xf>
    <xf numFmtId="0" fontId="101" fillId="52" borderId="131" applyNumberFormat="0" applyProtection="0">
      <alignment horizontal="left" vertical="top" indent="1"/>
    </xf>
    <xf numFmtId="177" fontId="82" fillId="0" borderId="125">
      <alignment horizontal="right"/>
      <protection hidden="1"/>
    </xf>
    <xf numFmtId="4" fontId="101" fillId="9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4" fontId="112" fillId="56" borderId="124" applyNumberFormat="0" applyProtection="0">
      <alignment horizontal="right" vertical="center"/>
    </xf>
    <xf numFmtId="178" fontId="83" fillId="0" borderId="125">
      <alignment horizontal="right"/>
      <protection hidden="1"/>
    </xf>
    <xf numFmtId="4" fontId="101" fillId="8" borderId="130" applyNumberFormat="0" applyProtection="0">
      <alignment horizontal="right" vertical="center"/>
    </xf>
    <xf numFmtId="0" fontId="12" fillId="4" borderId="122" applyNumberFormat="0" applyFont="0" applyAlignment="0" applyProtection="0"/>
    <xf numFmtId="4" fontId="109" fillId="15" borderId="132" applyNumberFormat="0" applyProtection="0">
      <alignment horizontal="left" vertical="center" indent="1"/>
    </xf>
    <xf numFmtId="4" fontId="101" fillId="51" borderId="130" applyNumberFormat="0" applyProtection="0">
      <alignment horizontal="right" vertical="center"/>
    </xf>
    <xf numFmtId="0" fontId="101" fillId="51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4" fontId="101" fillId="52" borderId="132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0" fontId="15" fillId="0" borderId="121" applyNumberFormat="0" applyFill="0" applyAlignment="0" applyProtection="0"/>
    <xf numFmtId="4" fontId="101" fillId="51" borderId="130" applyNumberFormat="0" applyProtection="0">
      <alignment horizontal="right" vertical="center"/>
    </xf>
    <xf numFmtId="0" fontId="101" fillId="2" borderId="131" applyNumberFormat="0" applyProtection="0">
      <alignment horizontal="left" vertical="top" indent="1"/>
    </xf>
    <xf numFmtId="4" fontId="101" fillId="0" borderId="130" applyNumberFormat="0" applyProtection="0">
      <alignment horizontal="right" vertical="center"/>
    </xf>
    <xf numFmtId="0" fontId="101" fillId="51" borderId="131" applyNumberFormat="0" applyProtection="0">
      <alignment horizontal="left" vertical="top" indent="1"/>
    </xf>
    <xf numFmtId="0" fontId="11" fillId="55" borderId="124" applyNumberFormat="0" applyProtection="0">
      <alignment horizontal="left" vertical="center" indent="1"/>
    </xf>
    <xf numFmtId="4" fontId="107" fillId="37" borderId="130" applyNumberFormat="0" applyProtection="0">
      <alignment vertical="center"/>
    </xf>
    <xf numFmtId="4" fontId="101" fillId="49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176" fontId="83" fillId="0" borderId="125">
      <alignment horizontal="right"/>
      <protection hidden="1"/>
    </xf>
    <xf numFmtId="177" fontId="82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0" fontId="101" fillId="54" borderId="130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0" fontId="11" fillId="55" borderId="124" applyNumberFormat="0" applyProtection="0">
      <alignment horizontal="left" vertical="center" indent="1"/>
    </xf>
    <xf numFmtId="0" fontId="101" fillId="2" borderId="130" applyNumberFormat="0" applyProtection="0">
      <alignment horizontal="left" vertical="center" indent="1"/>
    </xf>
    <xf numFmtId="176" fontId="82" fillId="0" borderId="125">
      <alignment horizontal="right"/>
      <protection hidden="1"/>
    </xf>
    <xf numFmtId="4" fontId="106" fillId="37" borderId="124" applyNumberFormat="0" applyProtection="0">
      <alignment horizontal="left" vertical="center" indent="1"/>
    </xf>
    <xf numFmtId="4" fontId="101" fillId="51" borderId="132" applyNumberFormat="0" applyProtection="0">
      <alignment horizontal="left" vertical="center" indent="1"/>
    </xf>
    <xf numFmtId="178" fontId="83" fillId="0" borderId="125">
      <alignment horizontal="right"/>
      <protection hidden="1"/>
    </xf>
    <xf numFmtId="4" fontId="101" fillId="49" borderId="130" applyNumberFormat="0" applyProtection="0">
      <alignment horizontal="right" vertical="center"/>
    </xf>
    <xf numFmtId="4" fontId="106" fillId="56" borderId="124" applyNumberFormat="0" applyProtection="0">
      <alignment horizontal="right" vertical="center"/>
    </xf>
    <xf numFmtId="0" fontId="101" fillId="2" borderId="131" applyNumberFormat="0" applyProtection="0">
      <alignment horizontal="left" vertical="top" indent="1"/>
    </xf>
    <xf numFmtId="177" fontId="82" fillId="0" borderId="125">
      <alignment horizontal="right"/>
      <protection hidden="1"/>
    </xf>
    <xf numFmtId="4" fontId="101" fillId="52" borderId="132" applyNumberFormat="0" applyProtection="0">
      <alignment horizontal="left" vertical="center" indent="1"/>
    </xf>
    <xf numFmtId="1" fontId="83" fillId="0" borderId="126">
      <alignment horizontal="left"/>
      <protection hidden="1"/>
    </xf>
    <xf numFmtId="4" fontId="101" fillId="49" borderId="130" applyNumberFormat="0" applyProtection="0">
      <alignment horizontal="right" vertical="center"/>
    </xf>
    <xf numFmtId="176" fontId="82" fillId="20" borderId="125">
      <alignment horizontal="right"/>
      <protection locked="0"/>
    </xf>
    <xf numFmtId="4" fontId="101" fillId="47" borderId="130" applyNumberFormat="0" applyProtection="0">
      <alignment horizontal="right" vertical="center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1" fillId="55" borderId="124" applyNumberFormat="0" applyProtection="0">
      <alignment horizontal="left" vertical="center" indent="1"/>
    </xf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0" fontId="101" fillId="57" borderId="125"/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4" fontId="114" fillId="13" borderId="130" applyNumberFormat="0" applyProtection="0">
      <alignment horizontal="right" vertical="center"/>
    </xf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28" fillId="5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119" fillId="53" borderId="123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30" fillId="53" borderId="124" applyNumberFormat="0" applyAlignment="0" applyProtection="0"/>
    <xf numFmtId="0" fontId="11" fillId="62" borderId="124" applyNumberFormat="0" applyProtection="0">
      <alignment horizontal="left" vertical="center" indent="1"/>
    </xf>
    <xf numFmtId="0" fontId="11" fillId="63" borderId="124" applyNumberFormat="0" applyProtection="0">
      <alignment horizontal="left" vertical="center" indent="1"/>
    </xf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15" fillId="0" borderId="121" applyNumberFormat="0" applyFill="0" applyAlignment="0" applyProtection="0"/>
    <xf numFmtId="0" fontId="11" fillId="0" borderId="0"/>
    <xf numFmtId="0" fontId="1" fillId="0" borderId="0"/>
  </cellStyleXfs>
  <cellXfs count="575">
    <xf numFmtId="0" fontId="0" fillId="0" borderId="0" xfId="0"/>
    <xf numFmtId="0" fontId="38" fillId="0" borderId="0" xfId="0" applyFont="1"/>
    <xf numFmtId="0" fontId="45" fillId="18" borderId="0" xfId="0" applyFont="1" applyFill="1" applyBorder="1" applyAlignment="1">
      <alignment horizontal="right" vertical="top"/>
    </xf>
    <xf numFmtId="0" fontId="40" fillId="0" borderId="0" xfId="0" applyFont="1"/>
    <xf numFmtId="166" fontId="42" fillId="0" borderId="0" xfId="0" applyNumberFormat="1" applyFont="1" applyFill="1" applyBorder="1"/>
    <xf numFmtId="0" fontId="40" fillId="0" borderId="0" xfId="0" applyFont="1" applyFill="1" applyBorder="1"/>
    <xf numFmtId="0" fontId="42" fillId="0" borderId="0" xfId="0" applyFont="1" applyFill="1" applyBorder="1" applyAlignment="1"/>
    <xf numFmtId="0" fontId="45" fillId="0" borderId="0" xfId="0" applyFont="1" applyAlignment="1">
      <alignment horizontal="right" vertical="top"/>
    </xf>
    <xf numFmtId="0" fontId="38" fillId="0" borderId="0" xfId="0" applyFont="1" applyFill="1" applyBorder="1"/>
    <xf numFmtId="49" fontId="42" fillId="0" borderId="0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 vertical="top"/>
    </xf>
    <xf numFmtId="0" fontId="41" fillId="0" borderId="0" xfId="0" applyFont="1" applyFill="1" applyBorder="1"/>
    <xf numFmtId="0" fontId="46" fillId="0" borderId="0" xfId="0" applyFont="1" applyFill="1" applyBorder="1" applyAlignment="1">
      <alignment horizontal="right" vertical="top"/>
    </xf>
    <xf numFmtId="0" fontId="41" fillId="0" borderId="0" xfId="0" applyFont="1"/>
    <xf numFmtId="0" fontId="40" fillId="0" borderId="0" xfId="0" applyFont="1" applyFill="1" applyBorder="1" applyAlignment="1">
      <alignment vertical="center"/>
    </xf>
    <xf numFmtId="0" fontId="42" fillId="0" borderId="0" xfId="0" applyFont="1" applyFill="1" applyBorder="1" applyAlignment="1"/>
    <xf numFmtId="49" fontId="49" fillId="0" borderId="0" xfId="0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/>
    </xf>
    <xf numFmtId="0" fontId="40" fillId="0" borderId="0" xfId="41" applyFont="1" applyFill="1" applyBorder="1"/>
    <xf numFmtId="166" fontId="40" fillId="0" borderId="0" xfId="41" applyNumberFormat="1" applyFont="1" applyFill="1" applyBorder="1"/>
    <xf numFmtId="166" fontId="44" fillId="0" borderId="0" xfId="0" applyNumberFormat="1" applyFont="1" applyFill="1" applyBorder="1"/>
    <xf numFmtId="0" fontId="42" fillId="0" borderId="0" xfId="0" applyFont="1" applyFill="1" applyBorder="1" applyAlignment="1">
      <alignment horizontal="right"/>
    </xf>
    <xf numFmtId="170" fontId="52" fillId="0" borderId="0" xfId="0" applyNumberFormat="1" applyFont="1" applyFill="1" applyBorder="1" applyAlignment="1">
      <alignment horizontal="left"/>
    </xf>
    <xf numFmtId="170" fontId="52" fillId="0" borderId="0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/>
    <xf numFmtId="49" fontId="53" fillId="0" borderId="0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/>
    </xf>
    <xf numFmtId="49" fontId="54" fillId="0" borderId="0" xfId="0" applyNumberFormat="1" applyFont="1" applyFill="1" applyBorder="1" applyAlignment="1">
      <alignment horizontal="center"/>
    </xf>
    <xf numFmtId="0" fontId="49" fillId="0" borderId="0" xfId="0" applyFont="1" applyFill="1" applyBorder="1"/>
    <xf numFmtId="0" fontId="44" fillId="0" borderId="0" xfId="0" applyFont="1" applyFill="1" applyBorder="1" applyAlignment="1">
      <alignment horizontal="right" vertical="center"/>
    </xf>
    <xf numFmtId="49" fontId="44" fillId="0" borderId="0" xfId="0" applyNumberFormat="1" applyFont="1" applyFill="1" applyBorder="1"/>
    <xf numFmtId="49" fontId="43" fillId="0" borderId="0" xfId="0" applyNumberFormat="1" applyFont="1" applyFill="1" applyBorder="1" applyAlignment="1">
      <alignment horizontal="right"/>
    </xf>
    <xf numFmtId="0" fontId="43" fillId="0" borderId="0" xfId="0" applyFont="1" applyFill="1" applyBorder="1"/>
    <xf numFmtId="169" fontId="44" fillId="0" borderId="0" xfId="40" applyNumberFormat="1" applyFont="1" applyFill="1" applyBorder="1" applyAlignment="1">
      <alignment horizontal="center"/>
    </xf>
    <xf numFmtId="0" fontId="55" fillId="0" borderId="0" xfId="0" applyFont="1" applyFill="1" applyBorder="1"/>
    <xf numFmtId="0" fontId="56" fillId="0" borderId="0" xfId="0" applyFont="1" applyFill="1" applyBorder="1" applyAlignment="1">
      <alignment horizontal="right" vertical="top"/>
    </xf>
    <xf numFmtId="9" fontId="44" fillId="0" borderId="0" xfId="59" applyFont="1" applyFill="1" applyBorder="1"/>
    <xf numFmtId="0" fontId="40" fillId="0" borderId="0" xfId="0" applyFont="1" applyBorder="1"/>
    <xf numFmtId="0" fontId="40" fillId="0" borderId="0" xfId="0" applyFont="1" applyAlignment="1"/>
    <xf numFmtId="0" fontId="63" fillId="0" borderId="0" xfId="0" applyFont="1" applyFill="1" applyBorder="1"/>
    <xf numFmtId="49" fontId="64" fillId="0" borderId="0" xfId="0" applyNumberFormat="1" applyFont="1" applyFill="1" applyBorder="1" applyAlignment="1">
      <alignment horizontal="right"/>
    </xf>
    <xf numFmtId="0" fontId="63" fillId="0" borderId="0" xfId="0" applyFont="1"/>
    <xf numFmtId="49" fontId="68" fillId="0" borderId="0" xfId="0" applyNumberFormat="1" applyFont="1" applyFill="1" applyBorder="1" applyAlignment="1">
      <alignment horizontal="right"/>
    </xf>
    <xf numFmtId="0" fontId="45" fillId="0" borderId="0" xfId="0" applyFont="1" applyFill="1" applyBorder="1"/>
    <xf numFmtId="0" fontId="42" fillId="0" borderId="0" xfId="0" applyFont="1" applyFill="1" applyBorder="1"/>
    <xf numFmtId="3" fontId="42" fillId="0" borderId="0" xfId="0" applyNumberFormat="1" applyFont="1" applyFill="1" applyBorder="1"/>
    <xf numFmtId="0" fontId="44" fillId="0" borderId="0" xfId="0" applyFont="1"/>
    <xf numFmtId="3" fontId="44" fillId="0" borderId="0" xfId="0" applyNumberFormat="1" applyFont="1" applyFill="1" applyBorder="1"/>
    <xf numFmtId="0" fontId="40" fillId="0" borderId="0" xfId="0" applyFont="1" applyFill="1"/>
    <xf numFmtId="0" fontId="40" fillId="0" borderId="0" xfId="60" applyFont="1" applyFill="1" applyBorder="1"/>
    <xf numFmtId="0" fontId="77" fillId="0" borderId="0" xfId="60" applyFont="1"/>
    <xf numFmtId="0" fontId="78" fillId="0" borderId="0" xfId="0" applyFont="1" applyFill="1" applyBorder="1"/>
    <xf numFmtId="0" fontId="60" fillId="0" borderId="0" xfId="0" applyFont="1" applyFill="1" applyBorder="1" applyAlignment="1"/>
    <xf numFmtId="0" fontId="40" fillId="0" borderId="0" xfId="0" applyFont="1" applyFill="1" applyAlignment="1">
      <alignment horizontal="right"/>
    </xf>
    <xf numFmtId="0" fontId="42" fillId="0" borderId="0" xfId="0" applyFont="1" applyFill="1" applyAlignment="1"/>
    <xf numFmtId="0" fontId="38" fillId="0" borderId="0" xfId="0" applyFont="1" applyFill="1"/>
    <xf numFmtId="0" fontId="38" fillId="0" borderId="0" xfId="0" applyFont="1" applyFill="1" applyAlignment="1">
      <alignment horizontal="right"/>
    </xf>
    <xf numFmtId="0" fontId="67" fillId="0" borderId="0" xfId="0" applyFont="1" applyFill="1"/>
    <xf numFmtId="0" fontId="65" fillId="0" borderId="0" xfId="0" applyFont="1" applyFill="1"/>
    <xf numFmtId="0" fontId="65" fillId="0" borderId="0" xfId="0" applyFont="1" applyFill="1" applyAlignment="1"/>
    <xf numFmtId="0" fontId="65" fillId="0" borderId="0" xfId="0" applyFont="1" applyFill="1" applyAlignment="1">
      <alignment vertical="top"/>
    </xf>
    <xf numFmtId="0" fontId="45" fillId="0" borderId="0" xfId="0" applyFont="1" applyFill="1" applyBorder="1" applyAlignment="1">
      <alignment vertical="top"/>
    </xf>
    <xf numFmtId="0" fontId="41" fillId="0" borderId="0" xfId="41" applyFont="1" applyFill="1" applyBorder="1"/>
    <xf numFmtId="0" fontId="36" fillId="0" borderId="0" xfId="0" applyFont="1" applyFill="1"/>
    <xf numFmtId="0" fontId="66" fillId="0" borderId="0" xfId="0" applyFont="1" applyFill="1" applyBorder="1"/>
    <xf numFmtId="0" fontId="40" fillId="0" borderId="0" xfId="41" applyFont="1" applyFill="1" applyBorder="1" applyAlignment="1"/>
    <xf numFmtId="167" fontId="40" fillId="0" borderId="0" xfId="41" applyNumberFormat="1" applyFont="1" applyFill="1" applyBorder="1" applyAlignment="1">
      <alignment horizontal="right"/>
    </xf>
    <xf numFmtId="0" fontId="38" fillId="0" borderId="0" xfId="41" applyFont="1" applyFill="1" applyBorder="1"/>
    <xf numFmtId="0" fontId="45" fillId="0" borderId="0" xfId="41" applyFont="1" applyFill="1" applyBorder="1" applyAlignment="1"/>
    <xf numFmtId="0" fontId="59" fillId="0" borderId="0" xfId="41" applyFont="1" applyFill="1" applyBorder="1"/>
    <xf numFmtId="166" fontId="59" fillId="0" borderId="0" xfId="41" applyNumberFormat="1" applyFont="1" applyFill="1" applyBorder="1"/>
    <xf numFmtId="0" fontId="38" fillId="0" borderId="0" xfId="41" applyNumberFormat="1" applyFont="1" applyFill="1" applyBorder="1"/>
    <xf numFmtId="0" fontId="44" fillId="0" borderId="0" xfId="0" applyFont="1" applyFill="1"/>
    <xf numFmtId="0" fontId="43" fillId="0" borderId="0" xfId="0" applyFont="1" applyFill="1"/>
    <xf numFmtId="174" fontId="40" fillId="0" borderId="0" xfId="0" applyNumberFormat="1" applyFont="1" applyFill="1" applyBorder="1"/>
    <xf numFmtId="0" fontId="45" fillId="0" borderId="0" xfId="0" applyFont="1"/>
    <xf numFmtId="0" fontId="45" fillId="0" borderId="0" xfId="0" applyFont="1" applyAlignment="1">
      <alignment vertical="top"/>
    </xf>
    <xf numFmtId="0" fontId="45" fillId="0" borderId="0" xfId="0" applyFont="1" applyAlignment="1"/>
    <xf numFmtId="0" fontId="45" fillId="0" borderId="0" xfId="0" applyFont="1" applyAlignment="1">
      <alignment horizontal="right"/>
    </xf>
    <xf numFmtId="0" fontId="43" fillId="0" borderId="0" xfId="41" applyFont="1" applyFill="1" applyBorder="1" applyAlignment="1">
      <alignment horizontal="right"/>
    </xf>
    <xf numFmtId="0" fontId="44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right" vertical="top" wrapText="1"/>
    </xf>
    <xf numFmtId="0" fontId="42" fillId="0" borderId="0" xfId="0" quotePrefix="1" applyFont="1" applyFill="1" applyBorder="1"/>
    <xf numFmtId="0" fontId="43" fillId="0" borderId="0" xfId="0" applyFont="1" applyFill="1" applyBorder="1" applyAlignment="1">
      <alignment vertical="top" wrapText="1"/>
    </xf>
    <xf numFmtId="0" fontId="40" fillId="0" borderId="0" xfId="0" applyFont="1" applyBorder="1" applyAlignment="1"/>
    <xf numFmtId="0" fontId="40" fillId="0" borderId="0" xfId="0" applyNumberFormat="1" applyFont="1" applyFill="1" applyBorder="1"/>
    <xf numFmtId="0" fontId="44" fillId="0" borderId="0" xfId="0" applyFont="1" applyFill="1" applyBorder="1" applyAlignment="1">
      <alignment horizontal="left"/>
    </xf>
    <xf numFmtId="0" fontId="40" fillId="0" borderId="0" xfId="89" applyFont="1" applyFill="1" applyBorder="1"/>
    <xf numFmtId="166" fontId="40" fillId="18" borderId="0" xfId="89" applyNumberFormat="1" applyFont="1" applyFill="1" applyBorder="1"/>
    <xf numFmtId="0" fontId="44" fillId="0" borderId="0" xfId="89" applyFont="1" applyFill="1" applyBorder="1"/>
    <xf numFmtId="166" fontId="44" fillId="18" borderId="0" xfId="89" applyNumberFormat="1" applyFont="1" applyFill="1" applyBorder="1"/>
    <xf numFmtId="0" fontId="44" fillId="0" borderId="0" xfId="0" applyFont="1" applyFill="1" applyBorder="1" applyAlignment="1">
      <alignment horizontal="right"/>
    </xf>
    <xf numFmtId="2" fontId="44" fillId="0" borderId="0" xfId="0" applyNumberFormat="1" applyFont="1" applyFill="1" applyBorder="1" applyAlignment="1"/>
    <xf numFmtId="0" fontId="43" fillId="0" borderId="0" xfId="0" applyFont="1" applyFill="1" applyBorder="1" applyAlignment="1">
      <alignment vertical="center"/>
    </xf>
    <xf numFmtId="0" fontId="43" fillId="0" borderId="0" xfId="0" applyFont="1" applyFill="1" applyBorder="1" applyAlignment="1"/>
    <xf numFmtId="4" fontId="44" fillId="0" borderId="0" xfId="0" applyNumberFormat="1" applyFont="1" applyFill="1" applyBorder="1"/>
    <xf numFmtId="175" fontId="44" fillId="0" borderId="0" xfId="59" applyNumberFormat="1" applyFont="1" applyFill="1" applyBorder="1" applyAlignment="1"/>
    <xf numFmtId="175" fontId="44" fillId="0" borderId="0" xfId="0" applyNumberFormat="1" applyFont="1" applyFill="1" applyBorder="1"/>
    <xf numFmtId="175" fontId="44" fillId="18" borderId="0" xfId="59" applyNumberFormat="1" applyFont="1" applyFill="1" applyBorder="1"/>
    <xf numFmtId="3" fontId="44" fillId="0" borderId="0" xfId="0" applyNumberFormat="1" applyFont="1"/>
    <xf numFmtId="0" fontId="5" fillId="0" borderId="0" xfId="137"/>
    <xf numFmtId="0" fontId="80" fillId="0" borderId="0" xfId="137" applyFont="1"/>
    <xf numFmtId="0" fontId="81" fillId="0" borderId="0" xfId="137" applyFont="1" applyAlignment="1">
      <alignment horizontal="right"/>
    </xf>
    <xf numFmtId="0" fontId="48" fillId="0" borderId="0" xfId="137" applyFont="1" applyBorder="1" applyAlignment="1"/>
    <xf numFmtId="0" fontId="47" fillId="0" borderId="0" xfId="137" applyFont="1"/>
    <xf numFmtId="0" fontId="47" fillId="0" borderId="0" xfId="137" applyFont="1" applyBorder="1"/>
    <xf numFmtId="49" fontId="43" fillId="0" borderId="0" xfId="0" applyNumberFormat="1" applyFont="1" applyFill="1" applyBorder="1" applyAlignment="1">
      <alignment vertical="center"/>
    </xf>
    <xf numFmtId="170" fontId="42" fillId="0" borderId="0" xfId="0" applyNumberFormat="1" applyFont="1" applyFill="1" applyBorder="1" applyAlignment="1"/>
    <xf numFmtId="0" fontId="78" fillId="0" borderId="0" xfId="0" applyFont="1"/>
    <xf numFmtId="0" fontId="78" fillId="0" borderId="0" xfId="0" applyFont="1" applyFill="1"/>
    <xf numFmtId="4" fontId="44" fillId="0" borderId="0" xfId="0" applyNumberFormat="1" applyFont="1" applyFill="1"/>
    <xf numFmtId="0" fontId="78" fillId="0" borderId="0" xfId="89" applyFont="1" applyFill="1" applyBorder="1"/>
    <xf numFmtId="166" fontId="78" fillId="18" borderId="0" xfId="89" applyNumberFormat="1" applyFont="1" applyFill="1" applyBorder="1"/>
    <xf numFmtId="0" fontId="120" fillId="18" borderId="0" xfId="0" applyFont="1" applyFill="1" applyBorder="1" applyAlignment="1">
      <alignment horizontal="right" vertical="top"/>
    </xf>
    <xf numFmtId="0" fontId="56" fillId="18" borderId="0" xfId="0" applyFont="1" applyFill="1" applyBorder="1" applyAlignment="1">
      <alignment horizontal="right" vertical="top"/>
    </xf>
    <xf numFmtId="0" fontId="120" fillId="0" borderId="0" xfId="0" applyFont="1" applyAlignment="1">
      <alignment horizontal="right" vertical="top"/>
    </xf>
    <xf numFmtId="0" fontId="120" fillId="0" borderId="0" xfId="0" applyFont="1" applyAlignment="1">
      <alignment horizontal="right"/>
    </xf>
    <xf numFmtId="0" fontId="121" fillId="0" borderId="0" xfId="0" applyFont="1"/>
    <xf numFmtId="0" fontId="120" fillId="0" borderId="0" xfId="0" applyFont="1"/>
    <xf numFmtId="170" fontId="49" fillId="0" borderId="0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wrapText="1"/>
    </xf>
    <xf numFmtId="0" fontId="59" fillId="0" borderId="0" xfId="0" applyFont="1"/>
    <xf numFmtId="166" fontId="38" fillId="0" borderId="0" xfId="0" applyNumberFormat="1" applyFont="1" applyFill="1" applyBorder="1"/>
    <xf numFmtId="188" fontId="40" fillId="0" borderId="0" xfId="0" applyNumberFormat="1" applyFont="1" applyAlignment="1"/>
    <xf numFmtId="188" fontId="40" fillId="0" borderId="0" xfId="0" applyNumberFormat="1" applyFont="1"/>
    <xf numFmtId="0" fontId="66" fillId="0" borderId="0" xfId="0" applyFont="1" applyFill="1" applyAlignment="1">
      <alignment horizontal="left" vertical="top"/>
    </xf>
    <xf numFmtId="0" fontId="66" fillId="0" borderId="0" xfId="0" applyFont="1" applyFill="1" applyAlignment="1">
      <alignment horizontal="left" vertical="center"/>
    </xf>
    <xf numFmtId="0" fontId="47" fillId="0" borderId="24" xfId="137" applyFont="1" applyFill="1" applyBorder="1" applyAlignment="1">
      <alignment horizontal="left" indent="1"/>
    </xf>
    <xf numFmtId="166" fontId="40" fillId="0" borderId="26" xfId="41" applyNumberFormat="1" applyFont="1" applyFill="1" applyBorder="1" applyAlignment="1">
      <alignment horizontal="right"/>
    </xf>
    <xf numFmtId="0" fontId="40" fillId="18" borderId="24" xfId="41" applyFont="1" applyFill="1" applyBorder="1" applyAlignment="1">
      <alignment horizontal="left" indent="1"/>
    </xf>
    <xf numFmtId="0" fontId="44" fillId="18" borderId="0" xfId="0" applyFont="1" applyFill="1"/>
    <xf numFmtId="175" fontId="42" fillId="19" borderId="24" xfId="59" applyNumberFormat="1" applyFont="1" applyFill="1" applyBorder="1"/>
    <xf numFmtId="166" fontId="44" fillId="18" borderId="0" xfId="0" applyNumberFormat="1" applyFont="1" applyFill="1"/>
    <xf numFmtId="166" fontId="40" fillId="18" borderId="37" xfId="89" applyNumberFormat="1" applyFont="1" applyFill="1" applyBorder="1"/>
    <xf numFmtId="166" fontId="40" fillId="0" borderId="31" xfId="41" applyNumberFormat="1" applyFont="1" applyFill="1" applyBorder="1"/>
    <xf numFmtId="166" fontId="40" fillId="0" borderId="24" xfId="0" applyNumberFormat="1" applyFont="1" applyFill="1" applyBorder="1"/>
    <xf numFmtId="49" fontId="38" fillId="0" borderId="0" xfId="0" applyNumberFormat="1" applyFont="1" applyFill="1" applyBorder="1" applyAlignment="1">
      <alignment horizontal="right"/>
    </xf>
    <xf numFmtId="166" fontId="40" fillId="0" borderId="27" xfId="0" applyNumberFormat="1" applyFont="1" applyFill="1" applyBorder="1" applyAlignment="1">
      <alignment vertical="center"/>
    </xf>
    <xf numFmtId="166" fontId="40" fillId="18" borderId="28" xfId="89" applyNumberFormat="1" applyFont="1" applyFill="1" applyBorder="1"/>
    <xf numFmtId="0" fontId="42" fillId="64" borderId="24" xfId="41" applyFont="1" applyFill="1" applyBorder="1" applyAlignment="1">
      <alignment horizontal="center" vertical="center"/>
    </xf>
    <xf numFmtId="0" fontId="40" fillId="0" borderId="29" xfId="0" applyFont="1" applyFill="1" applyBorder="1" applyAlignment="1">
      <alignment horizontal="left" indent="1"/>
    </xf>
    <xf numFmtId="166" fontId="40" fillId="18" borderId="29" xfId="89" applyNumberFormat="1" applyFont="1" applyFill="1" applyBorder="1"/>
    <xf numFmtId="166" fontId="42" fillId="0" borderId="28" xfId="41" applyNumberFormat="1" applyFont="1" applyFill="1" applyBorder="1"/>
    <xf numFmtId="166" fontId="40" fillId="18" borderId="24" xfId="41" applyNumberFormat="1" applyFont="1" applyFill="1" applyBorder="1"/>
    <xf numFmtId="3" fontId="40" fillId="0" borderId="27" xfId="40" applyNumberFormat="1" applyFont="1" applyFill="1" applyBorder="1" applyAlignment="1"/>
    <xf numFmtId="166" fontId="40" fillId="18" borderId="24" xfId="41" applyNumberFormat="1" applyFont="1" applyFill="1" applyBorder="1" applyAlignment="1">
      <alignment horizontal="right"/>
    </xf>
    <xf numFmtId="166" fontId="40" fillId="0" borderId="37" xfId="89" applyNumberFormat="1" applyFont="1" applyFill="1" applyBorder="1"/>
    <xf numFmtId="0" fontId="40" fillId="0" borderId="37" xfId="89" applyFont="1" applyFill="1" applyBorder="1"/>
    <xf numFmtId="3" fontId="47" fillId="0" borderId="25" xfId="137" applyNumberFormat="1" applyFont="1" applyFill="1" applyBorder="1" applyAlignment="1">
      <alignment horizontal="left" indent="1"/>
    </xf>
    <xf numFmtId="166" fontId="40" fillId="0" borderId="27" xfId="41" applyNumberFormat="1" applyFont="1" applyFill="1" applyBorder="1" applyAlignment="1">
      <alignment horizontal="right"/>
    </xf>
    <xf numFmtId="0" fontId="40" fillId="0" borderId="25" xfId="89" applyFont="1" applyFill="1" applyBorder="1" applyAlignment="1">
      <alignment horizontal="left" indent="1"/>
    </xf>
    <xf numFmtId="0" fontId="40" fillId="0" borderId="24" xfId="41" applyFont="1" applyFill="1" applyBorder="1" applyAlignment="1">
      <alignment horizontal="left" indent="1"/>
    </xf>
    <xf numFmtId="166" fontId="40" fillId="0" borderId="26" xfId="41" applyNumberFormat="1" applyFont="1" applyFill="1" applyBorder="1"/>
    <xf numFmtId="166" fontId="42" fillId="19" borderId="24" xfId="41" applyNumberFormat="1" applyFont="1" applyFill="1" applyBorder="1" applyAlignment="1">
      <alignment horizontal="right"/>
    </xf>
    <xf numFmtId="166" fontId="40" fillId="18" borderId="36" xfId="89" applyNumberFormat="1" applyFont="1" applyFill="1" applyBorder="1"/>
    <xf numFmtId="3" fontId="40" fillId="0" borderId="29" xfId="0" applyNumberFormat="1" applyFont="1" applyFill="1" applyBorder="1"/>
    <xf numFmtId="0" fontId="47" fillId="64" borderId="28" xfId="137" applyFont="1" applyFill="1" applyBorder="1" applyAlignment="1">
      <alignment horizontal="right" vertical="top" wrapText="1"/>
    </xf>
    <xf numFmtId="166" fontId="40" fillId="0" borderId="27" xfId="89" applyNumberFormat="1" applyFont="1" applyFill="1" applyBorder="1" applyAlignment="1">
      <alignment horizontal="right"/>
    </xf>
    <xf numFmtId="166" fontId="40" fillId="0" borderId="27" xfId="89" applyNumberFormat="1" applyFont="1" applyFill="1" applyBorder="1"/>
    <xf numFmtId="3" fontId="40" fillId="18" borderId="27" xfId="41" applyNumberFormat="1" applyFont="1" applyFill="1" applyBorder="1"/>
    <xf numFmtId="0" fontId="40" fillId="0" borderId="24" xfId="89" applyFont="1" applyFill="1" applyBorder="1"/>
    <xf numFmtId="0" fontId="40" fillId="0" borderId="24" xfId="89" applyFont="1" applyFill="1" applyBorder="1" applyAlignment="1">
      <alignment horizontal="left" indent="1"/>
    </xf>
    <xf numFmtId="4" fontId="40" fillId="0" borderId="26" xfId="0" applyNumberFormat="1" applyFont="1" applyFill="1" applyBorder="1" applyAlignment="1"/>
    <xf numFmtId="0" fontId="42" fillId="64" borderId="24" xfId="41" applyFont="1" applyFill="1" applyBorder="1" applyAlignment="1">
      <alignment horizontal="right" vertical="center"/>
    </xf>
    <xf numFmtId="0" fontId="40" fillId="0" borderId="25" xfId="0" applyFont="1" applyFill="1" applyBorder="1" applyAlignment="1">
      <alignment horizontal="left" indent="1"/>
    </xf>
    <xf numFmtId="0" fontId="126" fillId="0" borderId="0" xfId="0" applyFont="1" applyFill="1"/>
    <xf numFmtId="0" fontId="42" fillId="64" borderId="24" xfId="0" applyFont="1" applyFill="1" applyBorder="1" applyAlignment="1">
      <alignment horizontal="right" vertical="center"/>
    </xf>
    <xf numFmtId="166" fontId="40" fillId="0" borderId="24" xfId="41" applyNumberFormat="1" applyFont="1" applyFill="1" applyBorder="1" applyAlignment="1">
      <alignment horizontal="right"/>
    </xf>
    <xf numFmtId="3" fontId="44" fillId="18" borderId="0" xfId="0" applyNumberFormat="1" applyFont="1" applyFill="1" applyBorder="1"/>
    <xf numFmtId="0" fontId="40" fillId="0" borderId="24" xfId="0" applyFont="1" applyFill="1" applyBorder="1" applyAlignment="1">
      <alignment horizontal="left" vertical="center" indent="1"/>
    </xf>
    <xf numFmtId="2" fontId="42" fillId="19" borderId="24" xfId="41" applyNumberFormat="1" applyFont="1" applyFill="1" applyBorder="1" applyAlignment="1">
      <alignment horizontal="left" wrapText="1"/>
    </xf>
    <xf numFmtId="0" fontId="44" fillId="18" borderId="0" xfId="0" applyFont="1" applyFill="1" applyBorder="1" applyAlignment="1">
      <alignment horizontal="left"/>
    </xf>
    <xf numFmtId="0" fontId="42" fillId="19" borderId="24" xfId="41" applyFont="1" applyFill="1" applyBorder="1" applyAlignment="1">
      <alignment wrapText="1"/>
    </xf>
    <xf numFmtId="3" fontId="40" fillId="0" borderId="27" xfId="0" applyNumberFormat="1" applyFont="1" applyBorder="1"/>
    <xf numFmtId="0" fontId="72" fillId="64" borderId="24" xfId="41" applyFont="1" applyFill="1" applyBorder="1" applyAlignment="1">
      <alignment horizontal="center" vertical="center"/>
    </xf>
    <xf numFmtId="3" fontId="40" fillId="0" borderId="24" xfId="0" applyNumberFormat="1" applyFont="1" applyBorder="1"/>
    <xf numFmtId="2" fontId="42" fillId="19" borderId="24" xfId="41" applyNumberFormat="1" applyFont="1" applyFill="1" applyBorder="1" applyAlignment="1">
      <alignment wrapText="1"/>
    </xf>
    <xf numFmtId="0" fontId="126" fillId="0" borderId="0" xfId="0" applyFont="1"/>
    <xf numFmtId="3" fontId="40" fillId="0" borderId="35" xfId="0" applyNumberFormat="1" applyFont="1" applyBorder="1"/>
    <xf numFmtId="166" fontId="40" fillId="0" borderId="24" xfId="89" applyNumberFormat="1" applyFont="1" applyFill="1" applyBorder="1"/>
    <xf numFmtId="0" fontId="40" fillId="0" borderId="30" xfId="41" applyFont="1" applyFill="1" applyBorder="1" applyAlignment="1">
      <alignment horizontal="left" indent="1"/>
    </xf>
    <xf numFmtId="166" fontId="40" fillId="0" borderId="28" xfId="89" applyNumberFormat="1" applyFont="1" applyFill="1" applyBorder="1"/>
    <xf numFmtId="0" fontId="40" fillId="0" borderId="25" xfId="89" applyFont="1" applyFill="1" applyBorder="1"/>
    <xf numFmtId="0" fontId="40" fillId="0" borderId="33" xfId="0" applyFont="1" applyBorder="1"/>
    <xf numFmtId="166" fontId="40" fillId="18" borderId="27" xfId="41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horizontal="left" vertical="center"/>
    </xf>
    <xf numFmtId="0" fontId="42" fillId="64" borderId="24" xfId="41" applyFont="1" applyFill="1" applyBorder="1" applyAlignment="1">
      <alignment horizontal="right" vertical="top" wrapText="1"/>
    </xf>
    <xf numFmtId="0" fontId="42" fillId="64" borderId="24" xfId="0" applyFont="1" applyFill="1" applyBorder="1"/>
    <xf numFmtId="166" fontId="47" fillId="0" borderId="24" xfId="0" applyNumberFormat="1" applyFont="1" applyFill="1" applyBorder="1" applyAlignment="1" applyProtection="1">
      <alignment horizontal="right" vertical="center"/>
    </xf>
    <xf numFmtId="0" fontId="40" fillId="0" borderId="28" xfId="41" applyFont="1" applyFill="1" applyBorder="1"/>
    <xf numFmtId="0" fontId="42" fillId="19" borderId="24" xfId="0" applyFont="1" applyFill="1" applyBorder="1"/>
    <xf numFmtId="166" fontId="40" fillId="0" borderId="26" xfId="0" applyNumberFormat="1" applyFont="1" applyFill="1" applyBorder="1" applyAlignment="1"/>
    <xf numFmtId="166" fontId="40" fillId="18" borderId="26" xfId="41" applyNumberFormat="1" applyFont="1" applyFill="1" applyBorder="1"/>
    <xf numFmtId="0" fontId="42" fillId="64" borderId="24" xfId="0" applyFont="1" applyFill="1" applyBorder="1" applyAlignment="1">
      <alignment horizontal="right" vertical="center" wrapText="1"/>
    </xf>
    <xf numFmtId="166" fontId="40" fillId="0" borderId="26" xfId="89" applyNumberFormat="1" applyFont="1" applyFill="1" applyBorder="1" applyAlignment="1">
      <alignment horizontal="right"/>
    </xf>
    <xf numFmtId="0" fontId="40" fillId="0" borderId="24" xfId="0" applyFont="1" applyFill="1" applyBorder="1" applyAlignment="1">
      <alignment horizontal="left" indent="1"/>
    </xf>
    <xf numFmtId="0" fontId="40" fillId="0" borderId="24" xfId="89" applyFont="1" applyFill="1" applyBorder="1" applyAlignment="1">
      <alignment horizontal="left"/>
    </xf>
    <xf numFmtId="3" fontId="40" fillId="18" borderId="26" xfId="41" applyNumberFormat="1" applyFont="1" applyFill="1" applyBorder="1"/>
    <xf numFmtId="169" fontId="40" fillId="0" borderId="24" xfId="40" applyNumberFormat="1" applyFont="1" applyFill="1" applyBorder="1" applyAlignment="1"/>
    <xf numFmtId="49" fontId="38" fillId="0" borderId="0" xfId="0" applyNumberFormat="1" applyFont="1" applyFill="1" applyAlignment="1">
      <alignment horizontal="right" vertical="center"/>
    </xf>
    <xf numFmtId="4" fontId="40" fillId="0" borderId="24" xfId="0" applyNumberFormat="1" applyFont="1" applyFill="1" applyBorder="1" applyAlignment="1"/>
    <xf numFmtId="166" fontId="40" fillId="0" borderId="28" xfId="41" applyNumberFormat="1" applyFont="1" applyFill="1" applyBorder="1"/>
    <xf numFmtId="166" fontId="40" fillId="0" borderId="32" xfId="41" applyNumberFormat="1" applyFont="1" applyFill="1" applyBorder="1"/>
    <xf numFmtId="166" fontId="40" fillId="0" borderId="27" xfId="0" applyNumberFormat="1" applyFont="1" applyFill="1" applyBorder="1"/>
    <xf numFmtId="3" fontId="40" fillId="18" borderId="24" xfId="89" applyNumberFormat="1" applyFont="1" applyFill="1" applyBorder="1"/>
    <xf numFmtId="166" fontId="40" fillId="18" borderId="26" xfId="89" applyNumberFormat="1" applyFont="1" applyFill="1" applyBorder="1"/>
    <xf numFmtId="166" fontId="42" fillId="19" borderId="24" xfId="0" applyNumberFormat="1" applyFont="1" applyFill="1" applyBorder="1" applyAlignment="1"/>
    <xf numFmtId="0" fontId="48" fillId="64" borderId="28" xfId="0" applyFont="1" applyFill="1" applyBorder="1" applyAlignment="1">
      <alignment horizontal="right"/>
    </xf>
    <xf numFmtId="0" fontId="42" fillId="64" borderId="28" xfId="41" applyFont="1" applyFill="1" applyBorder="1" applyAlignment="1">
      <alignment horizontal="right" vertical="top" wrapText="1"/>
    </xf>
    <xf numFmtId="166" fontId="40" fillId="0" borderId="27" xfId="0" applyNumberFormat="1" applyFont="1" applyBorder="1"/>
    <xf numFmtId="3" fontId="47" fillId="0" borderId="27" xfId="137" applyNumberFormat="1" applyFont="1" applyFill="1" applyBorder="1" applyAlignment="1">
      <alignment horizontal="right"/>
    </xf>
    <xf numFmtId="166" fontId="40" fillId="0" borderId="29" xfId="41" applyNumberFormat="1" applyFont="1" applyFill="1" applyBorder="1"/>
    <xf numFmtId="0" fontId="40" fillId="64" borderId="28" xfId="0" applyFont="1" applyFill="1" applyBorder="1" applyAlignment="1">
      <alignment horizontal="right" vertical="center" wrapText="1"/>
    </xf>
    <xf numFmtId="0" fontId="40" fillId="64" borderId="0" xfId="0" applyFont="1" applyFill="1" applyBorder="1"/>
    <xf numFmtId="0" fontId="42" fillId="64" borderId="24" xfId="0" applyFont="1" applyFill="1" applyBorder="1" applyAlignment="1"/>
    <xf numFmtId="0" fontId="40" fillId="18" borderId="25" xfId="41" applyFont="1" applyFill="1" applyBorder="1" applyAlignment="1">
      <alignment horizontal="left" indent="1"/>
    </xf>
    <xf numFmtId="0" fontId="40" fillId="0" borderId="25" xfId="0" applyFont="1" applyFill="1" applyBorder="1" applyAlignment="1">
      <alignment horizontal="left" vertical="center" indent="1"/>
    </xf>
    <xf numFmtId="0" fontId="40" fillId="0" borderId="26" xfId="89" applyFont="1" applyFill="1" applyBorder="1"/>
    <xf numFmtId="3" fontId="40" fillId="0" borderId="26" xfId="0" applyNumberFormat="1" applyFont="1" applyBorder="1" applyAlignment="1">
      <alignment vertical="top"/>
    </xf>
    <xf numFmtId="166" fontId="40" fillId="0" borderId="26" xfId="89" applyNumberFormat="1" applyFont="1" applyFill="1" applyBorder="1"/>
    <xf numFmtId="3" fontId="44" fillId="18" borderId="0" xfId="0" applyNumberFormat="1" applyFont="1" applyFill="1"/>
    <xf numFmtId="0" fontId="42" fillId="19" borderId="24" xfId="0" applyFont="1" applyFill="1" applyBorder="1" applyAlignment="1">
      <alignment horizontal="left"/>
    </xf>
    <xf numFmtId="0" fontId="40" fillId="0" borderId="29" xfId="89" applyFont="1" applyFill="1" applyBorder="1"/>
    <xf numFmtId="166" fontId="40" fillId="19" borderId="24" xfId="41" applyNumberFormat="1" applyFont="1" applyFill="1" applyBorder="1" applyAlignment="1"/>
    <xf numFmtId="3" fontId="40" fillId="0" borderId="27" xfId="0" applyNumberFormat="1" applyFont="1" applyBorder="1" applyAlignment="1">
      <alignment vertical="top"/>
    </xf>
    <xf numFmtId="0" fontId="42" fillId="64" borderId="29" xfId="41" applyFont="1" applyFill="1" applyBorder="1" applyAlignment="1">
      <alignment horizontal="right" vertical="top" wrapText="1"/>
    </xf>
    <xf numFmtId="166" fontId="40" fillId="18" borderId="27" xfId="89" applyNumberFormat="1" applyFont="1" applyFill="1" applyBorder="1"/>
    <xf numFmtId="166" fontId="40" fillId="0" borderId="36" xfId="89" applyNumberFormat="1" applyFont="1" applyFill="1" applyBorder="1"/>
    <xf numFmtId="0" fontId="42" fillId="64" borderId="28" xfId="92" applyFont="1" applyFill="1" applyBorder="1" applyAlignment="1">
      <alignment horizontal="right"/>
    </xf>
    <xf numFmtId="0" fontId="40" fillId="0" borderId="25" xfId="89" applyFont="1" applyFill="1" applyBorder="1" applyAlignment="1">
      <alignment horizontal="left"/>
    </xf>
    <xf numFmtId="3" fontId="40" fillId="0" borderId="26" xfId="0" applyNumberFormat="1" applyFont="1" applyBorder="1"/>
    <xf numFmtId="166" fontId="42" fillId="19" borderId="24" xfId="41" applyNumberFormat="1" applyFont="1" applyFill="1" applyBorder="1" applyAlignment="1"/>
    <xf numFmtId="166" fontId="40" fillId="0" borderId="24" xfId="89" applyNumberFormat="1" applyFont="1" applyFill="1" applyBorder="1" applyAlignment="1">
      <alignment horizontal="right"/>
    </xf>
    <xf numFmtId="4" fontId="40" fillId="0" borderId="26" xfId="89" applyNumberFormat="1" applyFont="1" applyFill="1" applyBorder="1"/>
    <xf numFmtId="0" fontId="44" fillId="18" borderId="0" xfId="0" applyFont="1" applyFill="1" applyBorder="1"/>
    <xf numFmtId="0" fontId="40" fillId="0" borderId="24" xfId="0" applyFont="1" applyBorder="1" applyAlignment="1">
      <alignment horizontal="left" indent="1"/>
    </xf>
    <xf numFmtId="3" fontId="40" fillId="0" borderId="34" xfId="0" applyNumberFormat="1" applyFont="1" applyBorder="1"/>
    <xf numFmtId="0" fontId="42" fillId="19" borderId="24" xfId="41" applyFont="1" applyFill="1" applyBorder="1" applyAlignment="1"/>
    <xf numFmtId="0" fontId="40" fillId="19" borderId="24" xfId="41" applyFont="1" applyFill="1" applyBorder="1" applyAlignment="1">
      <alignment wrapText="1"/>
    </xf>
    <xf numFmtId="4" fontId="40" fillId="0" borderId="27" xfId="89" applyNumberFormat="1" applyFont="1" applyFill="1" applyBorder="1"/>
    <xf numFmtId="0" fontId="42" fillId="64" borderId="24" xfId="89" applyFont="1" applyFill="1" applyBorder="1" applyAlignment="1"/>
    <xf numFmtId="166" fontId="40" fillId="0" borderId="29" xfId="89" applyNumberFormat="1" applyFont="1" applyFill="1" applyBorder="1"/>
    <xf numFmtId="3" fontId="43" fillId="18" borderId="0" xfId="0" applyNumberFormat="1" applyFont="1" applyFill="1" applyBorder="1"/>
    <xf numFmtId="0" fontId="42" fillId="64" borderId="24" xfId="89" applyFont="1" applyFill="1" applyBorder="1" applyAlignment="1">
      <alignment horizontal="right"/>
    </xf>
    <xf numFmtId="0" fontId="40" fillId="0" borderId="28" xfId="89" applyFont="1" applyFill="1" applyBorder="1"/>
    <xf numFmtId="0" fontId="42" fillId="19" borderId="24" xfId="89" applyFont="1" applyFill="1" applyBorder="1" applyAlignment="1">
      <alignment horizontal="left"/>
    </xf>
    <xf numFmtId="0" fontId="40" fillId="0" borderId="36" xfId="89" applyFont="1" applyFill="1" applyBorder="1"/>
    <xf numFmtId="0" fontId="42" fillId="19" borderId="24" xfId="89" applyFont="1" applyFill="1" applyBorder="1" applyAlignment="1"/>
    <xf numFmtId="166" fontId="40" fillId="0" borderId="26" xfId="0" applyNumberFormat="1" applyFont="1" applyFill="1" applyBorder="1"/>
    <xf numFmtId="0" fontId="40" fillId="0" borderId="25" xfId="41" applyFont="1" applyFill="1" applyBorder="1" applyAlignment="1">
      <alignment horizontal="left" indent="1"/>
    </xf>
    <xf numFmtId="166" fontId="40" fillId="0" borderId="24" xfId="0" applyNumberFormat="1" applyFont="1" applyBorder="1" applyAlignment="1"/>
    <xf numFmtId="3" fontId="42" fillId="19" borderId="24" xfId="0" applyNumberFormat="1" applyFont="1" applyFill="1" applyBorder="1"/>
    <xf numFmtId="0" fontId="42" fillId="64" borderId="24" xfId="89" applyFont="1" applyFill="1" applyBorder="1" applyAlignment="1">
      <alignment horizontal="center"/>
    </xf>
    <xf numFmtId="166" fontId="40" fillId="18" borderId="26" xfId="41" applyNumberFormat="1" applyFont="1" applyFill="1" applyBorder="1" applyAlignment="1">
      <alignment horizontal="right"/>
    </xf>
    <xf numFmtId="166" fontId="40" fillId="18" borderId="24" xfId="89" applyNumberFormat="1" applyFont="1" applyFill="1" applyBorder="1"/>
    <xf numFmtId="0" fontId="48" fillId="19" borderId="24" xfId="137" applyFont="1" applyFill="1" applyBorder="1"/>
    <xf numFmtId="3" fontId="40" fillId="0" borderId="24" xfId="0" applyNumberFormat="1" applyFont="1" applyBorder="1" applyAlignment="1">
      <alignment vertical="top"/>
    </xf>
    <xf numFmtId="166" fontId="40" fillId="0" borderId="27" xfId="0" applyNumberFormat="1" applyFont="1" applyBorder="1" applyAlignment="1"/>
    <xf numFmtId="4" fontId="40" fillId="0" borderId="24" xfId="89" applyNumberFormat="1" applyFont="1" applyFill="1" applyBorder="1"/>
    <xf numFmtId="166" fontId="40" fillId="0" borderId="26" xfId="0" applyNumberFormat="1" applyFont="1" applyFill="1" applyBorder="1" applyAlignment="1">
      <alignment vertical="center"/>
    </xf>
    <xf numFmtId="0" fontId="42" fillId="19" borderId="24" xfId="0" applyFont="1" applyFill="1" applyBorder="1" applyAlignment="1">
      <alignment vertical="center"/>
    </xf>
    <xf numFmtId="0" fontId="40" fillId="0" borderId="25" xfId="0" applyFont="1" applyBorder="1" applyAlignment="1">
      <alignment horizontal="left" indent="1"/>
    </xf>
    <xf numFmtId="166" fontId="40" fillId="0" borderId="27" xfId="41" applyNumberFormat="1" applyFont="1" applyFill="1" applyBorder="1"/>
    <xf numFmtId="166" fontId="42" fillId="19" borderId="24" xfId="89" applyNumberFormat="1" applyFont="1" applyFill="1" applyBorder="1" applyAlignment="1"/>
    <xf numFmtId="3" fontId="40" fillId="0" borderId="24" xfId="0" applyNumberFormat="1" applyFont="1" applyFill="1" applyBorder="1"/>
    <xf numFmtId="166" fontId="42" fillId="19" borderId="24" xfId="0" applyNumberFormat="1" applyFont="1" applyFill="1" applyBorder="1"/>
    <xf numFmtId="0" fontId="46" fillId="64" borderId="24" xfId="0" applyFont="1" applyFill="1" applyBorder="1"/>
    <xf numFmtId="0" fontId="40" fillId="64" borderId="29" xfId="0" applyFont="1" applyFill="1" applyBorder="1"/>
    <xf numFmtId="166" fontId="40" fillId="0" borderId="24" xfId="41" applyNumberFormat="1" applyFont="1" applyFill="1" applyBorder="1"/>
    <xf numFmtId="0" fontId="43" fillId="18" borderId="0" xfId="0" applyFont="1" applyFill="1"/>
    <xf numFmtId="0" fontId="40" fillId="18" borderId="25" xfId="41" applyFont="1" applyFill="1" applyBorder="1" applyAlignment="1">
      <alignment horizontal="left"/>
    </xf>
    <xf numFmtId="166" fontId="40" fillId="0" borderId="24" xfId="0" applyNumberFormat="1" applyFont="1" applyFill="1" applyBorder="1" applyAlignment="1"/>
    <xf numFmtId="0" fontId="126" fillId="0" borderId="0" xfId="0" applyFont="1" applyFill="1" applyBorder="1"/>
    <xf numFmtId="166" fontId="40" fillId="0" borderId="24" xfId="0" applyNumberFormat="1" applyFont="1" applyFill="1" applyBorder="1" applyAlignment="1">
      <alignment horizontal="right"/>
    </xf>
    <xf numFmtId="166" fontId="40" fillId="0" borderId="27" xfId="0" applyNumberFormat="1" applyFont="1" applyFill="1" applyBorder="1" applyAlignment="1"/>
    <xf numFmtId="166" fontId="40" fillId="18" borderId="24" xfId="41" applyNumberFormat="1" applyFont="1" applyFill="1" applyBorder="1" applyAlignment="1"/>
    <xf numFmtId="0" fontId="42" fillId="64" borderId="24" xfId="0" applyFont="1" applyFill="1" applyBorder="1" applyAlignment="1">
      <alignment horizontal="right" vertical="top" wrapText="1"/>
    </xf>
    <xf numFmtId="0" fontId="42" fillId="64" borderId="24" xfId="0" applyFont="1" applyFill="1" applyBorder="1" applyAlignment="1">
      <alignment vertical="center"/>
    </xf>
    <xf numFmtId="166" fontId="47" fillId="0" borderId="26" xfId="0" applyNumberFormat="1" applyFont="1" applyFill="1" applyBorder="1" applyAlignment="1" applyProtection="1">
      <alignment horizontal="right" vertical="center"/>
    </xf>
    <xf numFmtId="3" fontId="47" fillId="0" borderId="26" xfId="137" applyNumberFormat="1" applyFont="1" applyFill="1" applyBorder="1" applyAlignment="1">
      <alignment horizontal="right"/>
    </xf>
    <xf numFmtId="0" fontId="48" fillId="64" borderId="29" xfId="137" applyFont="1" applyFill="1" applyBorder="1" applyAlignment="1">
      <alignment horizontal="right" vertical="top" wrapText="1"/>
    </xf>
    <xf numFmtId="3" fontId="47" fillId="0" borderId="24" xfId="137" applyNumberFormat="1" applyFont="1" applyFill="1" applyBorder="1" applyAlignment="1">
      <alignment horizontal="left" indent="1"/>
    </xf>
    <xf numFmtId="3" fontId="47" fillId="0" borderId="27" xfId="137" applyNumberFormat="1" applyFont="1" applyFill="1" applyBorder="1"/>
    <xf numFmtId="3" fontId="47" fillId="0" borderId="26" xfId="137" applyNumberFormat="1" applyFont="1" applyFill="1" applyBorder="1"/>
    <xf numFmtId="3" fontId="47" fillId="0" borderId="24" xfId="137" applyNumberFormat="1" applyFont="1" applyFill="1" applyBorder="1"/>
    <xf numFmtId="3" fontId="48" fillId="19" borderId="24" xfId="137" applyNumberFormat="1" applyFont="1" applyFill="1" applyBorder="1"/>
    <xf numFmtId="0" fontId="74" fillId="64" borderId="24" xfId="60" applyFont="1" applyFill="1" applyBorder="1" applyAlignment="1">
      <alignment horizontal="right" vertical="top" wrapText="1"/>
    </xf>
    <xf numFmtId="0" fontId="42" fillId="64" borderId="24" xfId="0" applyFont="1" applyFill="1" applyBorder="1" applyAlignment="1">
      <alignment horizontal="center" vertical="center" wrapText="1"/>
    </xf>
    <xf numFmtId="0" fontId="126" fillId="0" borderId="0" xfId="0" applyFont="1" applyFill="1" applyBorder="1" applyAlignment="1"/>
    <xf numFmtId="0" fontId="42" fillId="64" borderId="24" xfId="41" applyFont="1" applyFill="1" applyBorder="1" applyAlignment="1">
      <alignment horizontal="right"/>
    </xf>
    <xf numFmtId="175" fontId="40" fillId="0" borderId="27" xfId="59" applyNumberFormat="1" applyFont="1" applyFill="1" applyBorder="1" applyAlignment="1"/>
    <xf numFmtId="175" fontId="40" fillId="0" borderId="24" xfId="59" applyNumberFormat="1" applyFont="1" applyFill="1" applyBorder="1" applyAlignment="1"/>
    <xf numFmtId="175" fontId="42" fillId="19" borderId="24" xfId="59" applyNumberFormat="1" applyFont="1" applyFill="1" applyBorder="1" applyAlignment="1"/>
    <xf numFmtId="166" fontId="40" fillId="18" borderId="26" xfId="41" applyNumberFormat="1" applyFont="1" applyFill="1" applyBorder="1" applyAlignment="1"/>
    <xf numFmtId="175" fontId="40" fillId="0" borderId="26" xfId="59" applyNumberFormat="1" applyFont="1" applyFill="1" applyBorder="1" applyAlignment="1"/>
    <xf numFmtId="0" fontId="47" fillId="0" borderId="25" xfId="137" applyFont="1" applyFill="1" applyBorder="1" applyAlignment="1">
      <alignment horizontal="left" indent="1"/>
    </xf>
    <xf numFmtId="0" fontId="66" fillId="0" borderId="0" xfId="60" applyFont="1" applyFill="1" applyBorder="1"/>
    <xf numFmtId="0" fontId="126" fillId="0" borderId="0" xfId="60" applyFont="1" applyFill="1" applyBorder="1"/>
    <xf numFmtId="3" fontId="48" fillId="19" borderId="24" xfId="92" applyNumberFormat="1" applyFont="1" applyFill="1" applyBorder="1" applyAlignment="1"/>
    <xf numFmtId="3" fontId="48" fillId="19" borderId="24" xfId="0" applyNumberFormat="1" applyFont="1" applyFill="1" applyBorder="1" applyAlignment="1"/>
    <xf numFmtId="0" fontId="40" fillId="19" borderId="24" xfId="60" applyFont="1" applyFill="1" applyBorder="1" applyAlignment="1">
      <alignment horizontal="left" vertical="center" indent="1"/>
    </xf>
    <xf numFmtId="0" fontId="40" fillId="19" borderId="24" xfId="60" applyFont="1" applyFill="1" applyBorder="1" applyAlignment="1">
      <alignment horizontal="left" vertical="center"/>
    </xf>
    <xf numFmtId="3" fontId="47" fillId="19" borderId="24" xfId="92" applyNumberFormat="1" applyFont="1" applyFill="1" applyBorder="1" applyAlignment="1"/>
    <xf numFmtId="3" fontId="47" fillId="19" borderId="24" xfId="0" applyNumberFormat="1" applyFont="1" applyFill="1" applyBorder="1" applyAlignment="1"/>
    <xf numFmtId="0" fontId="40" fillId="0" borderId="24" xfId="0" applyFont="1" applyBorder="1" applyAlignment="1"/>
    <xf numFmtId="0" fontId="47" fillId="0" borderId="24" xfId="60" applyFont="1" applyFill="1" applyBorder="1" applyAlignment="1">
      <alignment vertical="center"/>
    </xf>
    <xf numFmtId="3" fontId="47" fillId="0" borderId="24" xfId="92" applyNumberFormat="1" applyFont="1" applyFill="1" applyBorder="1" applyAlignment="1"/>
    <xf numFmtId="3" fontId="47" fillId="0" borderId="24" xfId="0" applyNumberFormat="1" applyFont="1" applyFill="1" applyBorder="1" applyAlignment="1"/>
    <xf numFmtId="0" fontId="47" fillId="0" borderId="25" xfId="60" applyFont="1" applyFill="1" applyBorder="1" applyAlignment="1">
      <alignment vertical="center"/>
    </xf>
    <xf numFmtId="3" fontId="40" fillId="0" borderId="24" xfId="92" applyNumberFormat="1" applyFont="1" applyFill="1" applyBorder="1" applyAlignment="1"/>
    <xf numFmtId="3" fontId="47" fillId="19" borderId="24" xfId="92" applyNumberFormat="1" applyFont="1" applyFill="1" applyBorder="1" applyAlignment="1" applyProtection="1">
      <protection locked="0"/>
    </xf>
    <xf numFmtId="3" fontId="47" fillId="0" borderId="26" xfId="92" applyNumberFormat="1" applyFont="1" applyFill="1" applyBorder="1" applyAlignment="1" applyProtection="1">
      <protection locked="0"/>
    </xf>
    <xf numFmtId="3" fontId="40" fillId="0" borderId="26" xfId="92" applyNumberFormat="1" applyFont="1" applyFill="1" applyBorder="1" applyAlignment="1"/>
    <xf numFmtId="166" fontId="47" fillId="19" borderId="24" xfId="60" applyNumberFormat="1" applyFont="1" applyFill="1" applyBorder="1" applyAlignment="1" applyProtection="1">
      <alignment vertical="center"/>
      <protection locked="0"/>
    </xf>
    <xf numFmtId="3" fontId="47" fillId="19" borderId="24" xfId="92" applyNumberFormat="1" applyFont="1" applyFill="1" applyBorder="1" applyAlignment="1" applyProtection="1"/>
    <xf numFmtId="3" fontId="40" fillId="19" borderId="24" xfId="92" applyNumberFormat="1" applyFont="1" applyFill="1" applyBorder="1" applyAlignment="1"/>
    <xf numFmtId="0" fontId="47" fillId="0" borderId="24" xfId="0" applyFont="1" applyBorder="1" applyAlignment="1"/>
    <xf numFmtId="3" fontId="47" fillId="0" borderId="24" xfId="0" applyNumberFormat="1" applyFont="1" applyBorder="1" applyAlignment="1"/>
    <xf numFmtId="0" fontId="47" fillId="0" borderId="25" xfId="0" applyFont="1" applyBorder="1" applyAlignment="1"/>
    <xf numFmtId="3" fontId="47" fillId="0" borderId="25" xfId="92" applyNumberFormat="1" applyFont="1" applyFill="1" applyBorder="1" applyAlignment="1" applyProtection="1">
      <protection locked="0"/>
    </xf>
    <xf numFmtId="0" fontId="47" fillId="0" borderId="24" xfId="60" applyFont="1" applyFill="1" applyBorder="1" applyAlignment="1">
      <alignment vertical="center" wrapText="1"/>
    </xf>
    <xf numFmtId="0" fontId="47" fillId="0" borderId="25" xfId="60" applyFont="1" applyFill="1" applyBorder="1" applyAlignment="1">
      <alignment vertical="center" wrapText="1"/>
    </xf>
    <xf numFmtId="0" fontId="40" fillId="19" borderId="24" xfId="60" applyFont="1" applyFill="1" applyBorder="1" applyAlignment="1">
      <alignment horizontal="left" indent="1"/>
    </xf>
    <xf numFmtId="166" fontId="47" fillId="19" borderId="24" xfId="92" applyNumberFormat="1" applyFont="1" applyFill="1" applyBorder="1" applyAlignment="1" applyProtection="1"/>
    <xf numFmtId="3" fontId="48" fillId="19" borderId="24" xfId="60" applyNumberFormat="1" applyFont="1" applyFill="1" applyBorder="1" applyAlignment="1" applyProtection="1"/>
    <xf numFmtId="3" fontId="47" fillId="0" borderId="24" xfId="60" applyNumberFormat="1" applyFont="1" applyFill="1" applyBorder="1" applyAlignment="1"/>
    <xf numFmtId="3" fontId="47" fillId="0" borderId="26" xfId="60" applyNumberFormat="1" applyFont="1" applyFill="1" applyBorder="1" applyAlignment="1"/>
    <xf numFmtId="3" fontId="40" fillId="0" borderId="26" xfId="60" applyNumberFormat="1" applyFont="1" applyFill="1" applyBorder="1" applyAlignment="1"/>
    <xf numFmtId="3" fontId="47" fillId="0" borderId="26" xfId="60" applyNumberFormat="1" applyFont="1" applyFill="1" applyBorder="1" applyAlignment="1" applyProtection="1">
      <protection locked="0"/>
    </xf>
    <xf numFmtId="3" fontId="47" fillId="0" borderId="24" xfId="60" applyNumberFormat="1" applyFont="1" applyFill="1" applyBorder="1" applyAlignment="1" applyProtection="1">
      <protection locked="0"/>
    </xf>
    <xf numFmtId="3" fontId="40" fillId="0" borderId="24" xfId="60" applyNumberFormat="1" applyFont="1" applyFill="1" applyBorder="1" applyAlignment="1"/>
    <xf numFmtId="3" fontId="47" fillId="0" borderId="25" xfId="0" applyNumberFormat="1" applyFont="1" applyBorder="1" applyAlignment="1"/>
    <xf numFmtId="3" fontId="47" fillId="19" borderId="24" xfId="60" applyNumberFormat="1" applyFont="1" applyFill="1" applyBorder="1" applyAlignment="1"/>
    <xf numFmtId="3" fontId="47" fillId="19" borderId="24" xfId="60" applyNumberFormat="1" applyFont="1" applyFill="1" applyBorder="1" applyAlignment="1" applyProtection="1">
      <protection locked="0"/>
    </xf>
    <xf numFmtId="0" fontId="47" fillId="0" borderId="24" xfId="0" applyFont="1" applyBorder="1" applyAlignment="1" applyProtection="1"/>
    <xf numFmtId="3" fontId="47" fillId="0" borderId="24" xfId="0" applyNumberFormat="1" applyFont="1" applyBorder="1" applyAlignment="1" applyProtection="1"/>
    <xf numFmtId="3" fontId="47" fillId="0" borderId="27" xfId="0" applyNumberFormat="1" applyFont="1" applyBorder="1" applyAlignment="1" applyProtection="1"/>
    <xf numFmtId="0" fontId="42" fillId="64" borderId="28" xfId="92" applyFont="1" applyFill="1" applyBorder="1" applyAlignment="1" applyProtection="1">
      <alignment horizontal="right"/>
    </xf>
    <xf numFmtId="0" fontId="48" fillId="64" borderId="28" xfId="0" applyFont="1" applyFill="1" applyBorder="1" applyAlignment="1" applyProtection="1">
      <alignment horizontal="right"/>
    </xf>
    <xf numFmtId="0" fontId="42" fillId="64" borderId="28" xfId="60" applyFont="1" applyFill="1" applyBorder="1" applyAlignment="1">
      <alignment horizontal="right"/>
    </xf>
    <xf numFmtId="3" fontId="40" fillId="0" borderId="27" xfId="0" applyNumberFormat="1" applyFont="1" applyFill="1" applyBorder="1"/>
    <xf numFmtId="49" fontId="38" fillId="0" borderId="0" xfId="60" applyNumberFormat="1" applyFont="1" applyFill="1" applyBorder="1" applyAlignment="1">
      <alignment horizontal="right"/>
    </xf>
    <xf numFmtId="0" fontId="75" fillId="0" borderId="24" xfId="60" applyFont="1" applyFill="1" applyBorder="1" applyAlignment="1">
      <alignment vertical="top"/>
    </xf>
    <xf numFmtId="0" fontId="75" fillId="0" borderId="24" xfId="60" applyFont="1" applyFill="1" applyBorder="1" applyAlignment="1">
      <alignment vertical="center"/>
    </xf>
    <xf numFmtId="0" fontId="75" fillId="0" borderId="27" xfId="60" applyFont="1" applyFill="1" applyBorder="1" applyAlignment="1">
      <alignment vertical="center"/>
    </xf>
    <xf numFmtId="1" fontId="75" fillId="0" borderId="27" xfId="60" applyNumberFormat="1" applyFont="1" applyFill="1" applyBorder="1" applyAlignment="1">
      <alignment vertical="center"/>
    </xf>
    <xf numFmtId="1" fontId="75" fillId="0" borderId="24" xfId="60" applyNumberFormat="1" applyFont="1" applyFill="1" applyBorder="1" applyAlignment="1">
      <alignment vertical="center"/>
    </xf>
    <xf numFmtId="0" fontId="42" fillId="64" borderId="24" xfId="60" applyFont="1" applyFill="1" applyBorder="1" applyAlignment="1">
      <alignment horizontal="right"/>
    </xf>
    <xf numFmtId="0" fontId="38" fillId="0" borderId="0" xfId="0" applyFont="1" applyFill="1" applyBorder="1" applyAlignment="1">
      <alignment horizontal="right"/>
    </xf>
    <xf numFmtId="0" fontId="42" fillId="19" borderId="24" xfId="0" applyFont="1" applyFill="1" applyBorder="1" applyAlignment="1">
      <alignment vertical="center" wrapText="1"/>
    </xf>
    <xf numFmtId="166" fontId="40" fillId="0" borderId="24" xfId="0" applyNumberFormat="1" applyFont="1" applyFill="1" applyBorder="1" applyAlignment="1">
      <alignment vertical="center"/>
    </xf>
    <xf numFmtId="166" fontId="50" fillId="0" borderId="24" xfId="0" applyNumberFormat="1" applyFont="1" applyFill="1" applyBorder="1" applyAlignment="1">
      <alignment vertical="center"/>
    </xf>
    <xf numFmtId="3" fontId="47" fillId="0" borderId="26" xfId="0" applyNumberFormat="1" applyFont="1" applyBorder="1" applyAlignment="1"/>
    <xf numFmtId="3" fontId="40" fillId="19" borderId="24" xfId="60" applyNumberFormat="1" applyFont="1" applyFill="1" applyBorder="1" applyAlignment="1"/>
    <xf numFmtId="3" fontId="48" fillId="19" borderId="24" xfId="92" applyNumberFormat="1" applyFont="1" applyFill="1" applyBorder="1" applyAlignment="1" applyProtection="1"/>
    <xf numFmtId="0" fontId="47" fillId="0" borderId="26" xfId="0" applyFont="1" applyBorder="1" applyAlignment="1" applyProtection="1"/>
    <xf numFmtId="166" fontId="42" fillId="19" borderId="24" xfId="0" applyNumberFormat="1" applyFont="1" applyFill="1" applyBorder="1" applyAlignment="1">
      <alignment horizontal="right" vertical="center"/>
    </xf>
    <xf numFmtId="166" fontId="50" fillId="0" borderId="26" xfId="0" applyNumberFormat="1" applyFont="1" applyFill="1" applyBorder="1" applyAlignment="1">
      <alignment vertical="center"/>
    </xf>
    <xf numFmtId="3" fontId="47" fillId="0" borderId="27" xfId="0" applyNumberFormat="1" applyFont="1" applyFill="1" applyBorder="1" applyAlignment="1"/>
    <xf numFmtId="3" fontId="40" fillId="0" borderId="26" xfId="40" applyNumberFormat="1" applyFont="1" applyFill="1" applyBorder="1" applyAlignment="1"/>
    <xf numFmtId="172" fontId="42" fillId="64" borderId="28" xfId="40" applyNumberFormat="1" applyFont="1" applyFill="1" applyBorder="1" applyAlignment="1"/>
    <xf numFmtId="173" fontId="42" fillId="64" borderId="29" xfId="40" applyNumberFormat="1" applyFont="1" applyFill="1" applyBorder="1" applyAlignment="1"/>
    <xf numFmtId="172" fontId="42" fillId="64" borderId="28" xfId="40" applyNumberFormat="1" applyFont="1" applyFill="1" applyBorder="1" applyAlignment="1">
      <alignment wrapText="1"/>
    </xf>
    <xf numFmtId="0" fontId="42" fillId="64" borderId="28" xfId="40" applyFont="1" applyFill="1" applyBorder="1" applyAlignment="1"/>
    <xf numFmtId="173" fontId="42" fillId="64" borderId="29" xfId="40" applyNumberFormat="1" applyFont="1" applyFill="1" applyBorder="1" applyAlignment="1">
      <alignment wrapText="1"/>
    </xf>
    <xf numFmtId="0" fontId="42" fillId="64" borderId="29" xfId="40" applyFont="1" applyFill="1" applyBorder="1" applyAlignment="1">
      <alignment horizontal="center"/>
    </xf>
    <xf numFmtId="0" fontId="42" fillId="64" borderId="24" xfId="0" applyFont="1" applyFill="1" applyBorder="1" applyAlignment="1">
      <alignment vertical="center" wrapText="1"/>
    </xf>
    <xf numFmtId="0" fontId="42" fillId="64" borderId="24" xfId="41" applyFont="1" applyFill="1" applyBorder="1" applyAlignment="1">
      <alignment vertical="center"/>
    </xf>
    <xf numFmtId="0" fontId="42" fillId="19" borderId="24" xfId="0" applyFont="1" applyFill="1" applyBorder="1" applyAlignment="1">
      <alignment horizontal="left" vertical="center"/>
    </xf>
    <xf numFmtId="166" fontId="40" fillId="19" borderId="24" xfId="41" applyNumberFormat="1" applyFont="1" applyFill="1" applyBorder="1"/>
    <xf numFmtId="166" fontId="40" fillId="19" borderId="24" xfId="0" applyNumberFormat="1" applyFont="1" applyFill="1" applyBorder="1"/>
    <xf numFmtId="166" fontId="40" fillId="0" borderId="24" xfId="0" applyNumberFormat="1" applyFont="1" applyFill="1" applyBorder="1" applyAlignment="1">
      <alignment horizontal="right" vertical="center"/>
    </xf>
    <xf numFmtId="166" fontId="40" fillId="0" borderId="26" xfId="0" applyNumberFormat="1" applyFont="1" applyFill="1" applyBorder="1" applyAlignment="1">
      <alignment horizontal="right" vertical="center"/>
    </xf>
    <xf numFmtId="49" fontId="42" fillId="64" borderId="24" xfId="41" applyNumberFormat="1" applyFont="1" applyFill="1" applyBorder="1" applyAlignment="1">
      <alignment horizontal="right" vertical="center"/>
    </xf>
    <xf numFmtId="0" fontId="40" fillId="19" borderId="24" xfId="41" applyFont="1" applyFill="1" applyBorder="1" applyAlignment="1">
      <alignment horizontal="left"/>
    </xf>
    <xf numFmtId="0" fontId="40" fillId="19" borderId="24" xfId="0" applyFont="1" applyFill="1" applyBorder="1" applyAlignment="1">
      <alignment horizontal="left" vertical="center"/>
    </xf>
    <xf numFmtId="166" fontId="47" fillId="0" borderId="24" xfId="0" applyNumberFormat="1" applyFont="1" applyFill="1" applyBorder="1" applyAlignment="1">
      <alignment horizontal="right" vertical="center"/>
    </xf>
    <xf numFmtId="166" fontId="47" fillId="0" borderId="26" xfId="0" applyNumberFormat="1" applyFont="1" applyFill="1" applyBorder="1" applyAlignment="1">
      <alignment horizontal="right" vertical="center"/>
    </xf>
    <xf numFmtId="169" fontId="40" fillId="0" borderId="25" xfId="40" applyNumberFormat="1" applyFont="1" applyFill="1" applyBorder="1" applyAlignment="1"/>
    <xf numFmtId="0" fontId="42" fillId="64" borderId="24" xfId="40" applyFont="1" applyFill="1" applyBorder="1" applyAlignment="1"/>
    <xf numFmtId="0" fontId="42" fillId="64" borderId="24" xfId="0" applyFont="1" applyFill="1" applyBorder="1" applyAlignment="1">
      <alignment horizontal="center" vertical="center"/>
    </xf>
    <xf numFmtId="0" fontId="42" fillId="19" borderId="24" xfId="41" applyFont="1" applyFill="1" applyBorder="1"/>
    <xf numFmtId="0" fontId="40" fillId="64" borderId="28" xfId="0" applyFont="1" applyFill="1" applyBorder="1" applyAlignment="1">
      <alignment horizontal="right"/>
    </xf>
    <xf numFmtId="0" fontId="40" fillId="64" borderId="28" xfId="0" applyFont="1" applyFill="1" applyBorder="1"/>
    <xf numFmtId="0" fontId="42" fillId="64" borderId="0" xfId="0" applyFont="1" applyFill="1" applyBorder="1" applyAlignment="1">
      <alignment horizontal="right" vertical="top" wrapText="1"/>
    </xf>
    <xf numFmtId="10" fontId="42" fillId="19" borderId="24" xfId="0" applyNumberFormat="1" applyFont="1" applyFill="1" applyBorder="1"/>
    <xf numFmtId="0" fontId="40" fillId="0" borderId="24" xfId="0" applyFont="1" applyFill="1" applyBorder="1"/>
    <xf numFmtId="3" fontId="40" fillId="0" borderId="27" xfId="0" applyNumberFormat="1" applyFont="1" applyFill="1" applyBorder="1" applyAlignment="1">
      <alignment horizontal="right"/>
    </xf>
    <xf numFmtId="3" fontId="40" fillId="0" borderId="26" xfId="0" applyNumberFormat="1" applyFont="1" applyFill="1" applyBorder="1" applyAlignment="1">
      <alignment horizontal="right"/>
    </xf>
    <xf numFmtId="3" fontId="40" fillId="0" borderId="26" xfId="0" applyNumberFormat="1" applyFont="1" applyFill="1" applyBorder="1"/>
    <xf numFmtId="3" fontId="40" fillId="0" borderId="24" xfId="0" applyNumberFormat="1" applyFont="1" applyFill="1" applyBorder="1" applyAlignment="1">
      <alignment horizontal="right"/>
    </xf>
    <xf numFmtId="166" fontId="40" fillId="0" borderId="24" xfId="0" applyNumberFormat="1" applyFont="1" applyBorder="1"/>
    <xf numFmtId="0" fontId="40" fillId="64" borderId="28" xfId="0" applyFont="1" applyFill="1" applyBorder="1" applyAlignment="1">
      <alignment horizontal="right" vertical="top" wrapText="1"/>
    </xf>
    <xf numFmtId="49" fontId="38" fillId="0" borderId="0" xfId="0" applyNumberFormat="1" applyFont="1" applyAlignment="1">
      <alignment horizontal="right"/>
    </xf>
    <xf numFmtId="0" fontId="42" fillId="19" borderId="24" xfId="0" applyFont="1" applyFill="1" applyBorder="1" applyAlignment="1"/>
    <xf numFmtId="166" fontId="42" fillId="19" borderId="24" xfId="41" applyNumberFormat="1" applyFont="1" applyFill="1" applyBorder="1"/>
    <xf numFmtId="2" fontId="42" fillId="19" borderId="24" xfId="41" applyNumberFormat="1" applyFont="1" applyFill="1" applyBorder="1" applyAlignment="1">
      <alignment vertical="center" wrapText="1"/>
    </xf>
    <xf numFmtId="0" fontId="42" fillId="64" borderId="29" xfId="0" applyFont="1" applyFill="1" applyBorder="1" applyAlignment="1">
      <alignment horizontal="right" vertical="top" wrapText="1"/>
    </xf>
    <xf numFmtId="166" fontId="40" fillId="0" borderId="28" xfId="41" applyNumberFormat="1" applyFont="1" applyFill="1" applyBorder="1" applyAlignment="1">
      <alignment horizontal="right"/>
    </xf>
    <xf numFmtId="2" fontId="42" fillId="19" borderId="24" xfId="41" applyNumberFormat="1" applyFont="1" applyFill="1" applyBorder="1" applyAlignment="1"/>
    <xf numFmtId="3" fontId="40" fillId="0" borderId="24" xfId="40" applyNumberFormat="1" applyFont="1" applyFill="1" applyBorder="1" applyAlignment="1"/>
    <xf numFmtId="0" fontId="66" fillId="0" borderId="0" xfId="60" applyFont="1" applyFill="1" applyBorder="1"/>
    <xf numFmtId="166" fontId="40" fillId="0" borderId="10" xfId="41" applyNumberFormat="1" applyFont="1" applyFill="1" applyBorder="1"/>
    <xf numFmtId="0" fontId="126" fillId="0" borderId="0" xfId="60" applyFont="1" applyFill="1" applyBorder="1"/>
    <xf numFmtId="0" fontId="42" fillId="64" borderId="51" xfId="40" applyFont="1" applyFill="1" applyBorder="1" applyAlignment="1"/>
    <xf numFmtId="171" fontId="40" fillId="0" borderId="54" xfId="40" applyNumberFormat="1" applyFont="1" applyFill="1" applyBorder="1"/>
    <xf numFmtId="171" fontId="40" fillId="0" borderId="53" xfId="40" applyNumberFormat="1" applyFont="1" applyFill="1" applyBorder="1"/>
    <xf numFmtId="0" fontId="40" fillId="0" borderId="52" xfId="40" applyFont="1" applyFill="1" applyBorder="1" applyAlignment="1">
      <alignment horizontal="left" indent="1"/>
    </xf>
    <xf numFmtId="171" fontId="40" fillId="0" borderId="51" xfId="40" applyNumberFormat="1" applyFont="1" applyFill="1" applyBorder="1"/>
    <xf numFmtId="0" fontId="40" fillId="0" borderId="51" xfId="40" applyFont="1" applyFill="1" applyBorder="1" applyAlignment="1">
      <alignment horizontal="left" indent="1"/>
    </xf>
    <xf numFmtId="171" fontId="42" fillId="19" borderId="51" xfId="40" applyNumberFormat="1" applyFont="1" applyFill="1" applyBorder="1"/>
    <xf numFmtId="0" fontId="42" fillId="19" borderId="51" xfId="40" applyFont="1" applyFill="1" applyBorder="1" applyAlignment="1">
      <alignment horizontal="left"/>
    </xf>
    <xf numFmtId="0" fontId="42" fillId="19" borderId="24" xfId="41" applyFont="1" applyFill="1" applyBorder="1" applyAlignment="1">
      <alignment horizontal="left"/>
    </xf>
    <xf numFmtId="3" fontId="47" fillId="0" borderId="24" xfId="92" applyNumberFormat="1" applyFont="1" applyFill="1" applyBorder="1" applyAlignment="1" applyProtection="1">
      <protection locked="0"/>
    </xf>
    <xf numFmtId="0" fontId="66" fillId="0" borderId="0" xfId="60" applyFont="1" applyFill="1" applyBorder="1"/>
    <xf numFmtId="0" fontId="126" fillId="0" borderId="0" xfId="60" applyFont="1" applyFill="1" applyBorder="1"/>
    <xf numFmtId="3" fontId="47" fillId="0" borderId="26" xfId="0" applyNumberFormat="1" applyFont="1" applyBorder="1" applyAlignment="1" applyProtection="1"/>
    <xf numFmtId="3" fontId="47" fillId="0" borderId="24" xfId="137" applyNumberFormat="1" applyFont="1" applyFill="1" applyBorder="1" applyAlignment="1">
      <alignment horizontal="right"/>
    </xf>
    <xf numFmtId="0" fontId="66" fillId="0" borderId="0" xfId="60" applyFont="1" applyFill="1" applyBorder="1"/>
    <xf numFmtId="0" fontId="126" fillId="0" borderId="0" xfId="60" applyFont="1" applyFill="1" applyBorder="1"/>
    <xf numFmtId="3" fontId="40" fillId="0" borderId="0" xfId="0" applyNumberFormat="1" applyFont="1"/>
    <xf numFmtId="0" fontId="11" fillId="0" borderId="0" xfId="60"/>
    <xf numFmtId="0" fontId="66" fillId="0" borderId="0" xfId="60" applyFont="1" applyFill="1" applyBorder="1"/>
    <xf numFmtId="3" fontId="40" fillId="0" borderId="29" xfId="0" applyNumberFormat="1" applyFont="1" applyFill="1" applyBorder="1" applyAlignment="1">
      <alignment horizontal="right"/>
    </xf>
    <xf numFmtId="166" fontId="40" fillId="0" borderId="55" xfId="0" applyNumberFormat="1" applyFont="1" applyFill="1" applyBorder="1" applyAlignment="1">
      <alignment horizontal="right"/>
    </xf>
    <xf numFmtId="49" fontId="127" fillId="0" borderId="0" xfId="0" applyNumberFormat="1" applyFont="1" applyFill="1" applyBorder="1" applyAlignment="1">
      <alignment horizontal="left" vertical="center"/>
    </xf>
    <xf numFmtId="0" fontId="127" fillId="0" borderId="0" xfId="0" applyFont="1" applyFill="1" applyBorder="1" applyAlignment="1">
      <alignment horizontal="left" vertical="center"/>
    </xf>
    <xf numFmtId="0" fontId="127" fillId="0" borderId="0" xfId="0" applyFont="1" applyFill="1" applyBorder="1"/>
    <xf numFmtId="0" fontId="127" fillId="0" borderId="0" xfId="0" applyFont="1" applyFill="1" applyBorder="1" applyAlignment="1">
      <alignment horizontal="right"/>
    </xf>
    <xf numFmtId="0" fontId="127" fillId="0" borderId="0" xfId="0" applyFont="1" applyFill="1" applyBorder="1" applyAlignment="1">
      <alignment horizontal="left" vertical="center" indent="1"/>
    </xf>
    <xf numFmtId="0" fontId="127" fillId="0" borderId="0" xfId="0" applyFont="1" applyFill="1" applyBorder="1" applyAlignment="1"/>
    <xf numFmtId="0" fontId="128" fillId="0" borderId="0" xfId="0" applyFont="1" applyFill="1" applyBorder="1" applyAlignment="1">
      <alignment horizontal="center" vertical="center"/>
    </xf>
    <xf numFmtId="49" fontId="127" fillId="0" borderId="0" xfId="60" applyNumberFormat="1" applyFont="1" applyFill="1" applyBorder="1" applyAlignment="1">
      <alignment horizontal="left" vertical="center"/>
    </xf>
    <xf numFmtId="0" fontId="65" fillId="0" borderId="0" xfId="0" applyFont="1" applyFill="1" applyBorder="1"/>
    <xf numFmtId="0" fontId="65" fillId="0" borderId="0" xfId="0" applyFont="1" applyFill="1" applyBorder="1" applyAlignment="1">
      <alignment horizontal="left" vertical="center" indent="1"/>
    </xf>
    <xf numFmtId="0" fontId="65" fillId="0" borderId="0" xfId="0" applyFont="1" applyFill="1" applyBorder="1" applyAlignment="1">
      <alignment horizontal="right"/>
    </xf>
    <xf numFmtId="49" fontId="65" fillId="0" borderId="0" xfId="0" applyNumberFormat="1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49" fontId="65" fillId="0" borderId="0" xfId="60" applyNumberFormat="1" applyFont="1" applyFill="1" applyBorder="1" applyAlignment="1">
      <alignment horizontal="left" vertical="center"/>
    </xf>
    <xf numFmtId="0" fontId="129" fillId="0" borderId="0" xfId="0" applyFont="1" applyFill="1" applyBorder="1"/>
    <xf numFmtId="0" fontId="127" fillId="0" borderId="0" xfId="60" applyFont="1" applyFill="1" applyBorder="1" applyAlignment="1">
      <alignment horizontal="left" vertical="center"/>
    </xf>
    <xf numFmtId="0" fontId="127" fillId="0" borderId="0" xfId="0" applyFont="1" applyFill="1" applyBorder="1" applyAlignment="1">
      <alignment horizontal="right" vertical="center"/>
    </xf>
    <xf numFmtId="0" fontId="65" fillId="0" borderId="0" xfId="0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right" vertical="top"/>
    </xf>
    <xf numFmtId="3" fontId="81" fillId="0" borderId="0" xfId="137" applyNumberFormat="1" applyFont="1" applyFill="1" applyBorder="1" applyAlignment="1">
      <alignment horizontal="justify" wrapText="1"/>
    </xf>
    <xf numFmtId="0" fontId="65" fillId="0" borderId="0" xfId="0" applyFont="1" applyFill="1" applyBorder="1" applyAlignment="1">
      <alignment vertical="top" wrapText="1"/>
    </xf>
    <xf numFmtId="0" fontId="127" fillId="0" borderId="0" xfId="0" applyFont="1" applyFill="1" applyAlignment="1"/>
    <xf numFmtId="49" fontId="131" fillId="0" borderId="0" xfId="0" applyNumberFormat="1" applyFont="1" applyFill="1" applyAlignment="1">
      <alignment vertical="center"/>
    </xf>
    <xf numFmtId="0" fontId="127" fillId="0" borderId="0" xfId="0" applyFont="1" applyFill="1" applyAlignment="1">
      <alignment vertical="top"/>
    </xf>
    <xf numFmtId="166" fontId="40" fillId="0" borderId="0" xfId="0" applyNumberFormat="1" applyFont="1"/>
    <xf numFmtId="0" fontId="134" fillId="0" borderId="0" xfId="0" applyFont="1" applyFill="1" applyBorder="1" applyAlignment="1"/>
    <xf numFmtId="0" fontId="41" fillId="0" borderId="0" xfId="0" applyFont="1" applyFill="1"/>
    <xf numFmtId="0" fontId="60" fillId="0" borderId="0" xfId="0" applyFont="1" applyFill="1" applyBorder="1"/>
    <xf numFmtId="0" fontId="48" fillId="64" borderId="28" xfId="137" applyFont="1" applyFill="1" applyBorder="1" applyAlignment="1">
      <alignment vertical="center"/>
    </xf>
    <xf numFmtId="0" fontId="47" fillId="0" borderId="28" xfId="137" applyFont="1" applyBorder="1"/>
    <xf numFmtId="166" fontId="44" fillId="0" borderId="0" xfId="0" applyNumberFormat="1" applyFont="1" applyFill="1" applyBorder="1"/>
    <xf numFmtId="2" fontId="44" fillId="0" borderId="0" xfId="0" applyNumberFormat="1" applyFont="1" applyFill="1" applyBorder="1" applyAlignment="1"/>
    <xf numFmtId="3" fontId="42" fillId="19" borderId="24" xfId="0" applyNumberFormat="1" applyFont="1" applyFill="1" applyBorder="1"/>
    <xf numFmtId="189" fontId="59" fillId="0" borderId="0" xfId="0" applyNumberFormat="1" applyFont="1"/>
    <xf numFmtId="0" fontId="45" fillId="0" borderId="0" xfId="0" applyFont="1" applyFill="1" applyBorder="1" applyAlignment="1">
      <alignment horizontal="right" vertical="top"/>
    </xf>
    <xf numFmtId="0" fontId="42" fillId="64" borderId="29" xfId="0" applyFont="1" applyFill="1" applyBorder="1" applyAlignment="1">
      <alignment horizontal="right" vertical="top" wrapText="1"/>
    </xf>
    <xf numFmtId="0" fontId="42" fillId="64" borderId="28" xfId="0" applyFont="1" applyFill="1" applyBorder="1" applyAlignment="1">
      <alignment horizontal="right" vertical="top" wrapText="1"/>
    </xf>
    <xf numFmtId="0" fontId="40" fillId="0" borderId="25" xfId="0" applyFont="1" applyFill="1" applyBorder="1" applyAlignment="1">
      <alignment horizontal="left" indent="1"/>
    </xf>
    <xf numFmtId="0" fontId="40" fillId="0" borderId="26" xfId="0" applyFont="1" applyFill="1" applyBorder="1" applyAlignment="1">
      <alignment horizontal="left" indent="1"/>
    </xf>
    <xf numFmtId="9" fontId="42" fillId="19" borderId="24" xfId="2368" applyFont="1" applyFill="1" applyBorder="1"/>
    <xf numFmtId="9" fontId="40" fillId="0" borderId="24" xfId="2368" applyFont="1" applyFill="1" applyBorder="1"/>
    <xf numFmtId="9" fontId="40" fillId="0" borderId="27" xfId="2368" applyFont="1" applyFill="1" applyBorder="1"/>
    <xf numFmtId="0" fontId="126" fillId="18" borderId="0" xfId="0" applyFont="1" applyFill="1" applyBorder="1"/>
    <xf numFmtId="0" fontId="40" fillId="18" borderId="0" xfId="0" applyFont="1" applyFill="1" applyBorder="1"/>
    <xf numFmtId="49" fontId="64" fillId="18" borderId="0" xfId="0" applyNumberFormat="1" applyFont="1" applyFill="1" applyBorder="1" applyAlignment="1">
      <alignment horizontal="right"/>
    </xf>
    <xf numFmtId="49" fontId="38" fillId="18" borderId="0" xfId="0" applyNumberFormat="1" applyFont="1" applyFill="1" applyBorder="1" applyAlignment="1">
      <alignment horizontal="right"/>
    </xf>
    <xf numFmtId="169" fontId="40" fillId="0" borderId="28" xfId="0" applyNumberFormat="1" applyFont="1" applyFill="1" applyBorder="1" applyAlignment="1"/>
    <xf numFmtId="3" fontId="40" fillId="0" borderId="28" xfId="0" applyNumberFormat="1" applyFont="1" applyFill="1" applyBorder="1"/>
    <xf numFmtId="169" fontId="40" fillId="0" borderId="25" xfId="0" applyNumberFormat="1" applyFont="1" applyFill="1" applyBorder="1" applyAlignment="1"/>
    <xf numFmtId="3" fontId="40" fillId="0" borderId="25" xfId="0" applyNumberFormat="1" applyFont="1" applyFill="1" applyBorder="1"/>
    <xf numFmtId="169" fontId="40" fillId="0" borderId="24" xfId="0" applyNumberFormat="1" applyFont="1" applyFill="1" applyBorder="1" applyAlignment="1"/>
    <xf numFmtId="0" fontId="66" fillId="18" borderId="0" xfId="0" applyFont="1" applyFill="1" applyBorder="1"/>
    <xf numFmtId="22" fontId="42" fillId="0" borderId="0" xfId="0" applyNumberFormat="1" applyFont="1" applyFill="1" applyBorder="1" applyAlignment="1">
      <alignment horizontal="center" wrapText="1"/>
    </xf>
    <xf numFmtId="22" fontId="43" fillId="0" borderId="0" xfId="0" applyNumberFormat="1" applyFont="1" applyFill="1" applyBorder="1" applyAlignment="1">
      <alignment horizontal="center" wrapText="1"/>
    </xf>
    <xf numFmtId="173" fontId="42" fillId="64" borderId="29" xfId="0" applyNumberFormat="1" applyFont="1" applyFill="1" applyBorder="1" applyAlignment="1">
      <alignment horizontal="right" wrapText="1"/>
    </xf>
    <xf numFmtId="172" fontId="42" fillId="64" borderId="28" xfId="0" applyNumberFormat="1" applyFont="1" applyFill="1" applyBorder="1" applyAlignment="1">
      <alignment horizontal="right" wrapText="1"/>
    </xf>
    <xf numFmtId="173" fontId="42" fillId="64" borderId="29" xfId="40" applyNumberFormat="1" applyFont="1" applyFill="1" applyBorder="1" applyAlignment="1">
      <alignment horizontal="right"/>
    </xf>
    <xf numFmtId="172" fontId="42" fillId="64" borderId="28" xfId="40" applyNumberFormat="1" applyFont="1" applyFill="1" applyBorder="1" applyAlignment="1">
      <alignment horizontal="right"/>
    </xf>
    <xf numFmtId="0" fontId="74" fillId="64" borderId="24" xfId="60" applyFont="1" applyFill="1" applyBorder="1" applyAlignment="1">
      <alignment vertical="top"/>
    </xf>
    <xf numFmtId="0" fontId="74" fillId="19" borderId="24" xfId="60" applyFont="1" applyFill="1" applyBorder="1" applyAlignment="1">
      <alignment vertical="center"/>
    </xf>
    <xf numFmtId="2" fontId="74" fillId="19" borderId="24" xfId="60" applyNumberFormat="1" applyFont="1" applyFill="1" applyBorder="1" applyAlignment="1">
      <alignment horizontal="right" vertical="center"/>
    </xf>
    <xf numFmtId="0" fontId="75" fillId="0" borderId="24" xfId="60" applyFont="1" applyFill="1" applyBorder="1" applyAlignment="1">
      <alignment horizontal="left" vertical="center" indent="1"/>
    </xf>
    <xf numFmtId="2" fontId="75" fillId="0" borderId="24" xfId="60" applyNumberFormat="1" applyFont="1" applyFill="1" applyBorder="1" applyAlignment="1">
      <alignment horizontal="right" vertical="center"/>
    </xf>
    <xf numFmtId="0" fontId="75" fillId="0" borderId="25" xfId="60" applyFont="1" applyFill="1" applyBorder="1" applyAlignment="1">
      <alignment horizontal="left" vertical="center" indent="1"/>
    </xf>
    <xf numFmtId="2" fontId="75" fillId="0" borderId="26" xfId="60" applyNumberFormat="1" applyFont="1" applyFill="1" applyBorder="1" applyAlignment="1">
      <alignment horizontal="right" vertical="center"/>
    </xf>
    <xf numFmtId="2" fontId="75" fillId="0" borderId="27" xfId="60" applyNumberFormat="1" applyFont="1" applyFill="1" applyBorder="1" applyAlignment="1">
      <alignment horizontal="right" vertical="center"/>
    </xf>
    <xf numFmtId="0" fontId="75" fillId="0" borderId="24" xfId="60" applyFont="1" applyFill="1" applyBorder="1" applyAlignment="1">
      <alignment horizontal="left" vertical="center" wrapText="1" indent="1"/>
    </xf>
    <xf numFmtId="2" fontId="75" fillId="0" borderId="24" xfId="60" applyNumberFormat="1" applyFont="1" applyFill="1" applyBorder="1" applyAlignment="1">
      <alignment horizontal="right" vertical="center" wrapText="1"/>
    </xf>
    <xf numFmtId="0" fontId="126" fillId="0" borderId="0" xfId="0" applyFont="1" applyFill="1" applyBorder="1" applyAlignment="1">
      <alignment horizontal="justify" vertical="top" wrapText="1"/>
    </xf>
    <xf numFmtId="0" fontId="65" fillId="0" borderId="0" xfId="0" applyFont="1" applyFill="1" applyAlignment="1">
      <alignment horizontal="justify" vertical="top" wrapText="1"/>
    </xf>
    <xf numFmtId="0" fontId="65" fillId="0" borderId="0" xfId="0" applyFont="1" applyFill="1" applyAlignment="1">
      <alignment vertical="top" wrapText="1"/>
    </xf>
    <xf numFmtId="0" fontId="42" fillId="0" borderId="37" xfId="89" applyFont="1" applyFill="1" applyBorder="1" applyAlignment="1">
      <alignment horizontal="center" vertical="center" wrapText="1"/>
    </xf>
    <xf numFmtId="0" fontId="42" fillId="0" borderId="24" xfId="89" applyFont="1" applyFill="1" applyBorder="1" applyAlignment="1">
      <alignment horizontal="center" vertical="center" wrapText="1"/>
    </xf>
    <xf numFmtId="0" fontId="42" fillId="0" borderId="36" xfId="89" applyFont="1" applyFill="1" applyBorder="1" applyAlignment="1">
      <alignment horizontal="center" vertical="center" wrapText="1"/>
    </xf>
    <xf numFmtId="0" fontId="42" fillId="64" borderId="24" xfId="89" applyFont="1" applyFill="1" applyBorder="1" applyAlignment="1">
      <alignment horizontal="right"/>
    </xf>
    <xf numFmtId="0" fontId="42" fillId="0" borderId="28" xfId="89" applyFont="1" applyFill="1" applyBorder="1" applyAlignment="1">
      <alignment horizontal="center" vertical="center" wrapText="1"/>
    </xf>
    <xf numFmtId="0" fontId="42" fillId="0" borderId="29" xfId="89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/>
    </xf>
    <xf numFmtId="0" fontId="43" fillId="64" borderId="29" xfId="0" applyFont="1" applyFill="1" applyBorder="1" applyAlignment="1">
      <alignment horizontal="center" vertical="center" wrapText="1"/>
    </xf>
    <xf numFmtId="0" fontId="43" fillId="64" borderId="28" xfId="0" applyFont="1" applyFill="1" applyBorder="1" applyAlignment="1">
      <alignment horizontal="center" vertical="center" wrapText="1"/>
    </xf>
    <xf numFmtId="0" fontId="42" fillId="64" borderId="29" xfId="0" applyFont="1" applyFill="1" applyBorder="1" applyAlignment="1">
      <alignment horizontal="center" vertical="center" wrapText="1"/>
    </xf>
    <xf numFmtId="0" fontId="42" fillId="64" borderId="28" xfId="0" applyFont="1" applyFill="1" applyBorder="1" applyAlignment="1">
      <alignment horizontal="center" vertical="center" wrapText="1"/>
    </xf>
    <xf numFmtId="0" fontId="40" fillId="0" borderId="24" xfId="0" applyFont="1" applyFill="1" applyBorder="1" applyAlignment="1">
      <alignment horizontal="left" vertical="center" indent="1"/>
    </xf>
    <xf numFmtId="0" fontId="40" fillId="0" borderId="25" xfId="0" applyFont="1" applyFill="1" applyBorder="1" applyAlignment="1">
      <alignment horizontal="left" vertical="center" indent="1"/>
    </xf>
    <xf numFmtId="0" fontId="40" fillId="0" borderId="26" xfId="0" applyFont="1" applyFill="1" applyBorder="1" applyAlignment="1">
      <alignment horizontal="left" vertical="center" indent="1"/>
    </xf>
    <xf numFmtId="0" fontId="42" fillId="19" borderId="24" xfId="0" applyFont="1" applyFill="1" applyBorder="1" applyAlignment="1"/>
    <xf numFmtId="0" fontId="42" fillId="64" borderId="24" xfId="0" applyFont="1" applyFill="1" applyBorder="1" applyAlignment="1">
      <alignment horizontal="center"/>
    </xf>
    <xf numFmtId="0" fontId="42" fillId="64" borderId="29" xfId="0" applyFont="1" applyFill="1" applyBorder="1" applyAlignment="1">
      <alignment horizontal="right" vertical="center" wrapText="1"/>
    </xf>
    <xf numFmtId="0" fontId="42" fillId="64" borderId="28" xfId="0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right" vertical="top"/>
    </xf>
    <xf numFmtId="170" fontId="51" fillId="0" borderId="0" xfId="0" applyNumberFormat="1" applyFont="1" applyFill="1" applyBorder="1" applyAlignment="1">
      <alignment horizontal="center"/>
    </xf>
    <xf numFmtId="170" fontId="52" fillId="0" borderId="0" xfId="0" applyNumberFormat="1" applyFont="1" applyFill="1" applyBorder="1" applyAlignment="1">
      <alignment horizontal="center"/>
    </xf>
    <xf numFmtId="170" fontId="51" fillId="0" borderId="0" xfId="0" applyNumberFormat="1" applyFont="1" applyFill="1" applyBorder="1" applyAlignment="1">
      <alignment horizontal="right"/>
    </xf>
    <xf numFmtId="170" fontId="42" fillId="0" borderId="0" xfId="0" applyNumberFormat="1" applyFont="1" applyFill="1" applyBorder="1" applyAlignment="1">
      <alignment horizontal="left"/>
    </xf>
    <xf numFmtId="170" fontId="52" fillId="0" borderId="0" xfId="0" applyNumberFormat="1" applyFont="1" applyFill="1" applyBorder="1" applyAlignment="1">
      <alignment horizontal="left" indent="5"/>
    </xf>
    <xf numFmtId="0" fontId="42" fillId="19" borderId="24" xfId="41" applyFont="1" applyFill="1" applyBorder="1" applyAlignment="1">
      <alignment vertical="center" wrapText="1"/>
    </xf>
    <xf numFmtId="0" fontId="42" fillId="19" borderId="24" xfId="0" applyFont="1" applyFill="1" applyBorder="1" applyAlignment="1">
      <alignment horizontal="left"/>
    </xf>
    <xf numFmtId="0" fontId="40" fillId="0" borderId="24" xfId="0" applyFont="1" applyFill="1" applyBorder="1" applyAlignment="1">
      <alignment horizontal="left" indent="1"/>
    </xf>
    <xf numFmtId="0" fontId="40" fillId="0" borderId="25" xfId="0" applyFont="1" applyFill="1" applyBorder="1" applyAlignment="1">
      <alignment horizontal="left" indent="1"/>
    </xf>
    <xf numFmtId="0" fontId="40" fillId="0" borderId="55" xfId="0" applyFont="1" applyFill="1" applyBorder="1" applyAlignment="1"/>
    <xf numFmtId="0" fontId="40" fillId="0" borderId="25" xfId="0" applyFont="1" applyFill="1" applyBorder="1" applyAlignment="1"/>
    <xf numFmtId="0" fontId="40" fillId="0" borderId="26" xfId="0" applyFont="1" applyFill="1" applyBorder="1" applyAlignment="1"/>
    <xf numFmtId="0" fontId="40" fillId="0" borderId="24" xfId="0" applyFont="1" applyFill="1" applyBorder="1" applyAlignment="1"/>
    <xf numFmtId="0" fontId="42" fillId="64" borderId="24" xfId="0" applyFont="1" applyFill="1" applyBorder="1" applyAlignment="1">
      <alignment horizontal="center" vertical="center"/>
    </xf>
    <xf numFmtId="0" fontId="40" fillId="0" borderId="29" xfId="0" applyFont="1" applyFill="1" applyBorder="1" applyAlignment="1"/>
    <xf numFmtId="0" fontId="48" fillId="64" borderId="29" xfId="92" applyFont="1" applyFill="1" applyBorder="1" applyAlignment="1">
      <alignment horizontal="center" vertical="center"/>
    </xf>
    <xf numFmtId="0" fontId="48" fillId="19" borderId="24" xfId="60" applyFont="1" applyFill="1" applyBorder="1" applyAlignment="1">
      <alignment vertical="center" wrapText="1"/>
    </xf>
    <xf numFmtId="0" fontId="48" fillId="64" borderId="29" xfId="60" applyFont="1" applyFill="1" applyBorder="1" applyAlignment="1">
      <alignment horizontal="right" vertical="center" wrapText="1"/>
    </xf>
    <xf numFmtId="0" fontId="48" fillId="64" borderId="28" xfId="60" applyFont="1" applyFill="1" applyBorder="1" applyAlignment="1">
      <alignment horizontal="right" vertical="center" wrapText="1"/>
    </xf>
    <xf numFmtId="0" fontId="48" fillId="19" borderId="24" xfId="60" applyFont="1" applyFill="1" applyBorder="1" applyAlignment="1">
      <alignment vertical="center"/>
    </xf>
    <xf numFmtId="0" fontId="48" fillId="64" borderId="29" xfId="60" applyFont="1" applyFill="1" applyBorder="1" applyAlignment="1" applyProtection="1">
      <alignment horizontal="center" vertical="center" wrapText="1"/>
    </xf>
    <xf numFmtId="0" fontId="48" fillId="64" borderId="29" xfId="60" applyFont="1" applyFill="1" applyBorder="1" applyAlignment="1" applyProtection="1">
      <alignment horizontal="right" vertical="center" wrapText="1"/>
    </xf>
    <xf numFmtId="0" fontId="48" fillId="64" borderId="28" xfId="60" applyFont="1" applyFill="1" applyBorder="1" applyAlignment="1" applyProtection="1">
      <alignment horizontal="right" vertical="center" wrapText="1"/>
    </xf>
    <xf numFmtId="0" fontId="48" fillId="64" borderId="29" xfId="60" applyFont="1" applyFill="1" applyBorder="1" applyAlignment="1">
      <alignment horizontal="center" vertical="center"/>
    </xf>
    <xf numFmtId="0" fontId="40" fillId="0" borderId="24" xfId="0" applyFont="1" applyBorder="1" applyAlignment="1">
      <alignment horizontal="left" indent="1"/>
    </xf>
    <xf numFmtId="0" fontId="40" fillId="0" borderId="25" xfId="0" applyFont="1" applyBorder="1" applyAlignment="1">
      <alignment horizontal="left" indent="1"/>
    </xf>
    <xf numFmtId="0" fontId="48" fillId="19" borderId="24" xfId="60" applyFont="1" applyFill="1" applyBorder="1" applyAlignment="1" applyProtection="1">
      <alignment vertical="center" wrapText="1"/>
    </xf>
    <xf numFmtId="0" fontId="47" fillId="0" borderId="24" xfId="60" applyFont="1" applyFill="1" applyBorder="1" applyAlignment="1" applyProtection="1">
      <alignment horizontal="left" vertical="center" wrapText="1" indent="1"/>
    </xf>
    <xf numFmtId="0" fontId="47" fillId="0" borderId="25" xfId="60" applyFont="1" applyFill="1" applyBorder="1" applyAlignment="1" applyProtection="1">
      <alignment horizontal="left" vertical="center" wrapText="1" indent="1"/>
    </xf>
    <xf numFmtId="0" fontId="76" fillId="0" borderId="0" xfId="60" applyFont="1" applyAlignment="1">
      <alignment horizontal="left" wrapText="1"/>
    </xf>
    <xf numFmtId="0" fontId="48" fillId="0" borderId="0" xfId="137" applyFont="1" applyBorder="1" applyAlignment="1">
      <alignment horizontal="center"/>
    </xf>
    <xf numFmtId="3" fontId="81" fillId="0" borderId="0" xfId="137" applyNumberFormat="1" applyFont="1" applyFill="1" applyBorder="1" applyAlignment="1">
      <alignment horizontal="justify" wrapText="1"/>
    </xf>
    <xf numFmtId="0" fontId="48" fillId="64" borderId="0" xfId="137" applyFont="1" applyFill="1" applyBorder="1" applyAlignment="1">
      <alignment horizontal="center"/>
    </xf>
    <xf numFmtId="0" fontId="48" fillId="64" borderId="29" xfId="137" applyFont="1" applyFill="1" applyBorder="1" applyAlignment="1">
      <alignment horizontal="center"/>
    </xf>
    <xf numFmtId="0" fontId="44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center"/>
    </xf>
    <xf numFmtId="22" fontId="43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38" fillId="0" borderId="0" xfId="10432" applyFont="1" applyFill="1" applyBorder="1"/>
    <xf numFmtId="0" fontId="135" fillId="0" borderId="0" xfId="10433" applyFont="1" applyBorder="1" applyAlignment="1">
      <alignment horizontal="left" vertical="center" wrapText="1"/>
    </xf>
    <xf numFmtId="0" fontId="61" fillId="0" borderId="0" xfId="10432" applyFont="1" applyFill="1" applyBorder="1" applyAlignment="1">
      <alignment horizontal="center" vertical="center"/>
    </xf>
    <xf numFmtId="49" fontId="121" fillId="0" borderId="0" xfId="10433" applyNumberFormat="1" applyFont="1" applyBorder="1" applyAlignment="1">
      <alignment vertical="top" wrapText="1"/>
    </xf>
    <xf numFmtId="49" fontId="62" fillId="0" borderId="0" xfId="10432" applyNumberFormat="1" applyFont="1" applyFill="1" applyBorder="1" applyAlignment="1">
      <alignment vertical="center"/>
    </xf>
    <xf numFmtId="0" fontId="57" fillId="0" borderId="0" xfId="10432" applyFont="1" applyFill="1" applyBorder="1"/>
    <xf numFmtId="0" fontId="60" fillId="0" borderId="0" xfId="10432" applyFont="1" applyFill="1" applyBorder="1" applyAlignment="1"/>
    <xf numFmtId="0" fontId="38" fillId="0" borderId="0" xfId="10432" applyFont="1" applyFill="1" applyBorder="1" applyAlignment="1">
      <alignment horizontal="left" vertical="center"/>
    </xf>
    <xf numFmtId="0" fontId="60" fillId="0" borderId="0" xfId="10432" applyFont="1" applyFill="1" applyBorder="1" applyAlignment="1">
      <alignment horizontal="center"/>
    </xf>
    <xf numFmtId="0" fontId="38" fillId="0" borderId="0" xfId="10432" applyFont="1" applyFill="1" applyBorder="1" applyAlignment="1">
      <alignment horizontal="right" vertical="center"/>
    </xf>
    <xf numFmtId="0" fontId="38" fillId="0" borderId="0" xfId="10432" applyFont="1" applyFill="1" applyBorder="1" applyAlignment="1">
      <alignment horizontal="left" vertical="center" indent="1"/>
    </xf>
    <xf numFmtId="0" fontId="58" fillId="0" borderId="0" xfId="10432" applyFont="1" applyFill="1" applyBorder="1"/>
    <xf numFmtId="0" fontId="58" fillId="0" borderId="0" xfId="10432" applyFont="1" applyFill="1" applyBorder="1" applyAlignment="1">
      <alignment horizontal="right" vertical="center"/>
    </xf>
    <xf numFmtId="0" fontId="58" fillId="0" borderId="0" xfId="10432" applyFont="1" applyFill="1" applyBorder="1" applyAlignment="1">
      <alignment horizontal="left" vertical="center" indent="1"/>
    </xf>
    <xf numFmtId="0" fontId="125" fillId="0" borderId="0" xfId="10432" applyFont="1" applyFill="1" applyBorder="1" applyAlignment="1">
      <alignment horizontal="center"/>
    </xf>
    <xf numFmtId="49" fontId="125" fillId="0" borderId="0" xfId="10432" applyNumberFormat="1" applyFont="1" applyFill="1" applyBorder="1" applyAlignment="1">
      <alignment horizontal="center" vertical="center"/>
    </xf>
    <xf numFmtId="49" fontId="61" fillId="0" borderId="0" xfId="10432" applyNumberFormat="1" applyFont="1" applyFill="1" applyBorder="1" applyAlignment="1">
      <alignment vertical="center"/>
    </xf>
    <xf numFmtId="49" fontId="59" fillId="0" borderId="0" xfId="10432" applyNumberFormat="1" applyFont="1" applyFill="1" applyBorder="1" applyAlignment="1">
      <alignment horizontal="center" vertical="center"/>
    </xf>
    <xf numFmtId="0" fontId="38" fillId="0" borderId="0" xfId="10432" applyFont="1" applyBorder="1"/>
  </cellXfs>
  <cellStyles count="10434">
    <cellStyle name="$l0 %" xfId="138" xr:uid="{00000000-0005-0000-0000-000000000000}"/>
    <cellStyle name="$l0 % 10" xfId="1696" xr:uid="{00000000-0005-0000-0000-000001000000}"/>
    <cellStyle name="$l0 % 10 2" xfId="4525" xr:uid="{00000000-0005-0000-0000-000002000000}"/>
    <cellStyle name="$l0 % 10 3" xfId="6998" xr:uid="{00000000-0005-0000-0000-000003000000}"/>
    <cellStyle name="$l0 % 10 4" xfId="9292" xr:uid="{00000000-0005-0000-0000-000004000000}"/>
    <cellStyle name="$l0 % 11" xfId="2994" xr:uid="{00000000-0005-0000-0000-000005000000}"/>
    <cellStyle name="$l0 % 12" xfId="2933" xr:uid="{00000000-0005-0000-0000-000006000000}"/>
    <cellStyle name="$l0 % 13" xfId="6890" xr:uid="{00000000-0005-0000-0000-000007000000}"/>
    <cellStyle name="$l0 % 2" xfId="139" xr:uid="{00000000-0005-0000-0000-000008000000}"/>
    <cellStyle name="$l0 % 2 10" xfId="2862" xr:uid="{00000000-0005-0000-0000-000009000000}"/>
    <cellStyle name="$l0 % 2 11" xfId="6861" xr:uid="{00000000-0005-0000-0000-00000A000000}"/>
    <cellStyle name="$l0 % 2 2" xfId="140" xr:uid="{00000000-0005-0000-0000-00000B000000}"/>
    <cellStyle name="$l0 % 2 2 2" xfId="2225" xr:uid="{00000000-0005-0000-0000-00000C000000}"/>
    <cellStyle name="$l0 % 2 2 2 2" xfId="5053" xr:uid="{00000000-0005-0000-0000-00000D000000}"/>
    <cellStyle name="$l0 % 2 2 2 3" xfId="7524" xr:uid="{00000000-0005-0000-0000-00000E000000}"/>
    <cellStyle name="$l0 % 2 2 2 4" xfId="9817" xr:uid="{00000000-0005-0000-0000-00000F000000}"/>
    <cellStyle name="$l0 % 2 2 3" xfId="2996" xr:uid="{00000000-0005-0000-0000-000010000000}"/>
    <cellStyle name="$l0 % 2 2 4" xfId="3367" xr:uid="{00000000-0005-0000-0000-000011000000}"/>
    <cellStyle name="$l0 % 2 2 5" xfId="6840" xr:uid="{00000000-0005-0000-0000-000012000000}"/>
    <cellStyle name="$l0 % 2 3" xfId="141" xr:uid="{00000000-0005-0000-0000-000013000000}"/>
    <cellStyle name="$l0 % 2 3 2" xfId="2705" xr:uid="{00000000-0005-0000-0000-000014000000}"/>
    <cellStyle name="$l0 % 2 3 2 2" xfId="5530" xr:uid="{00000000-0005-0000-0000-000015000000}"/>
    <cellStyle name="$l0 % 2 3 2 3" xfId="7995" xr:uid="{00000000-0005-0000-0000-000016000000}"/>
    <cellStyle name="$l0 % 2 3 2 4" xfId="10275" xr:uid="{00000000-0005-0000-0000-000017000000}"/>
    <cellStyle name="$l0 % 2 3 3" xfId="2997" xr:uid="{00000000-0005-0000-0000-000018000000}"/>
    <cellStyle name="$l0 % 2 3 4" xfId="3366" xr:uid="{00000000-0005-0000-0000-000019000000}"/>
    <cellStyle name="$l0 % 2 3 5" xfId="5898" xr:uid="{00000000-0005-0000-0000-00001A000000}"/>
    <cellStyle name="$l0 % 2 4" xfId="142" xr:uid="{00000000-0005-0000-0000-00001B000000}"/>
    <cellStyle name="$l0 % 2 4 2" xfId="1917" xr:uid="{00000000-0005-0000-0000-00001C000000}"/>
    <cellStyle name="$l0 % 2 4 2 2" xfId="4745" xr:uid="{00000000-0005-0000-0000-00001D000000}"/>
    <cellStyle name="$l0 % 2 4 2 3" xfId="7216" xr:uid="{00000000-0005-0000-0000-00001E000000}"/>
    <cellStyle name="$l0 % 2 4 2 4" xfId="9509" xr:uid="{00000000-0005-0000-0000-00001F000000}"/>
    <cellStyle name="$l0 % 2 4 3" xfId="2998" xr:uid="{00000000-0005-0000-0000-000020000000}"/>
    <cellStyle name="$l0 % 2 4 4" xfId="3365" xr:uid="{00000000-0005-0000-0000-000021000000}"/>
    <cellStyle name="$l0 % 2 4 5" xfId="7927" xr:uid="{00000000-0005-0000-0000-000022000000}"/>
    <cellStyle name="$l0 % 2 5" xfId="143" xr:uid="{00000000-0005-0000-0000-000023000000}"/>
    <cellStyle name="$l0 % 2 5 2" xfId="1865" xr:uid="{00000000-0005-0000-0000-000024000000}"/>
    <cellStyle name="$l0 % 2 5 2 2" xfId="4693" xr:uid="{00000000-0005-0000-0000-000025000000}"/>
    <cellStyle name="$l0 % 2 5 2 3" xfId="7165" xr:uid="{00000000-0005-0000-0000-000026000000}"/>
    <cellStyle name="$l0 % 2 5 2 4" xfId="9458" xr:uid="{00000000-0005-0000-0000-000027000000}"/>
    <cellStyle name="$l0 % 2 5 3" xfId="2999" xr:uid="{00000000-0005-0000-0000-000028000000}"/>
    <cellStyle name="$l0 % 2 5 4" xfId="3364" xr:uid="{00000000-0005-0000-0000-000029000000}"/>
    <cellStyle name="$l0 % 2 5 5" xfId="6845" xr:uid="{00000000-0005-0000-0000-00002A000000}"/>
    <cellStyle name="$l0 % 2 6" xfId="144" xr:uid="{00000000-0005-0000-0000-00002B000000}"/>
    <cellStyle name="$l0 % 2 6 2" xfId="1983" xr:uid="{00000000-0005-0000-0000-00002C000000}"/>
    <cellStyle name="$l0 % 2 6 2 2" xfId="4811" xr:uid="{00000000-0005-0000-0000-00002D000000}"/>
    <cellStyle name="$l0 % 2 6 2 3" xfId="7282" xr:uid="{00000000-0005-0000-0000-00002E000000}"/>
    <cellStyle name="$l0 % 2 6 2 4" xfId="9575" xr:uid="{00000000-0005-0000-0000-00002F000000}"/>
    <cellStyle name="$l0 % 2 6 3" xfId="3000" xr:uid="{00000000-0005-0000-0000-000030000000}"/>
    <cellStyle name="$l0 % 2 6 4" xfId="3363" xr:uid="{00000000-0005-0000-0000-000031000000}"/>
    <cellStyle name="$l0 % 2 6 5" xfId="5289" xr:uid="{00000000-0005-0000-0000-000032000000}"/>
    <cellStyle name="$l0 % 2 7" xfId="145" xr:uid="{00000000-0005-0000-0000-000033000000}"/>
    <cellStyle name="$l0 % 2 7 2" xfId="1930" xr:uid="{00000000-0005-0000-0000-000034000000}"/>
    <cellStyle name="$l0 % 2 7 2 2" xfId="4758" xr:uid="{00000000-0005-0000-0000-000035000000}"/>
    <cellStyle name="$l0 % 2 7 2 3" xfId="7229" xr:uid="{00000000-0005-0000-0000-000036000000}"/>
    <cellStyle name="$l0 % 2 7 2 4" xfId="9522" xr:uid="{00000000-0005-0000-0000-000037000000}"/>
    <cellStyle name="$l0 % 2 7 3" xfId="3001" xr:uid="{00000000-0005-0000-0000-000038000000}"/>
    <cellStyle name="$l0 % 2 7 4" xfId="3362" xr:uid="{00000000-0005-0000-0000-000039000000}"/>
    <cellStyle name="$l0 % 2 7 5" xfId="4362" xr:uid="{00000000-0005-0000-0000-00003A000000}"/>
    <cellStyle name="$l0 % 2 8" xfId="1834" xr:uid="{00000000-0005-0000-0000-00003B000000}"/>
    <cellStyle name="$l0 % 2 8 2" xfId="4662" xr:uid="{00000000-0005-0000-0000-00003C000000}"/>
    <cellStyle name="$l0 % 2 8 3" xfId="7134" xr:uid="{00000000-0005-0000-0000-00003D000000}"/>
    <cellStyle name="$l0 % 2 8 4" xfId="9427" xr:uid="{00000000-0005-0000-0000-00003E000000}"/>
    <cellStyle name="$l0 % 2 9" xfId="2995" xr:uid="{00000000-0005-0000-0000-00003F000000}"/>
    <cellStyle name="$l0 % 3" xfId="146" xr:uid="{00000000-0005-0000-0000-000040000000}"/>
    <cellStyle name="$l0 % 3 10" xfId="3361" xr:uid="{00000000-0005-0000-0000-000041000000}"/>
    <cellStyle name="$l0 % 3 11" xfId="5897" xr:uid="{00000000-0005-0000-0000-000042000000}"/>
    <cellStyle name="$l0 % 3 2" xfId="147" xr:uid="{00000000-0005-0000-0000-000043000000}"/>
    <cellStyle name="$l0 % 3 2 2" xfId="1945" xr:uid="{00000000-0005-0000-0000-000044000000}"/>
    <cellStyle name="$l0 % 3 2 2 2" xfId="4773" xr:uid="{00000000-0005-0000-0000-000045000000}"/>
    <cellStyle name="$l0 % 3 2 2 3" xfId="7244" xr:uid="{00000000-0005-0000-0000-000046000000}"/>
    <cellStyle name="$l0 % 3 2 2 4" xfId="9537" xr:uid="{00000000-0005-0000-0000-000047000000}"/>
    <cellStyle name="$l0 % 3 2 3" xfId="3003" xr:uid="{00000000-0005-0000-0000-000048000000}"/>
    <cellStyle name="$l0 % 3 2 4" xfId="3360" xr:uid="{00000000-0005-0000-0000-000049000000}"/>
    <cellStyle name="$l0 % 3 2 5" xfId="6860" xr:uid="{00000000-0005-0000-0000-00004A000000}"/>
    <cellStyle name="$l0 % 3 3" xfId="148" xr:uid="{00000000-0005-0000-0000-00004B000000}"/>
    <cellStyle name="$l0 % 3 3 2" xfId="1985" xr:uid="{00000000-0005-0000-0000-00004C000000}"/>
    <cellStyle name="$l0 % 3 3 2 2" xfId="4813" xr:uid="{00000000-0005-0000-0000-00004D000000}"/>
    <cellStyle name="$l0 % 3 3 2 3" xfId="7284" xr:uid="{00000000-0005-0000-0000-00004E000000}"/>
    <cellStyle name="$l0 % 3 3 2 4" xfId="9577" xr:uid="{00000000-0005-0000-0000-00004F000000}"/>
    <cellStyle name="$l0 % 3 3 3" xfId="3004" xr:uid="{00000000-0005-0000-0000-000050000000}"/>
    <cellStyle name="$l0 % 3 3 4" xfId="3359" xr:uid="{00000000-0005-0000-0000-000051000000}"/>
    <cellStyle name="$l0 % 3 3 5" xfId="6839" xr:uid="{00000000-0005-0000-0000-000052000000}"/>
    <cellStyle name="$l0 % 3 4" xfId="149" xr:uid="{00000000-0005-0000-0000-000053000000}"/>
    <cellStyle name="$l0 % 3 4 2" xfId="2373" xr:uid="{00000000-0005-0000-0000-000054000000}"/>
    <cellStyle name="$l0 % 3 4 2 2" xfId="5200" xr:uid="{00000000-0005-0000-0000-000055000000}"/>
    <cellStyle name="$l0 % 3 4 2 3" xfId="7671" xr:uid="{00000000-0005-0000-0000-000056000000}"/>
    <cellStyle name="$l0 % 3 4 2 4" xfId="9964" xr:uid="{00000000-0005-0000-0000-000057000000}"/>
    <cellStyle name="$l0 % 3 4 3" xfId="3005" xr:uid="{00000000-0005-0000-0000-000058000000}"/>
    <cellStyle name="$l0 % 3 4 4" xfId="3358" xr:uid="{00000000-0005-0000-0000-000059000000}"/>
    <cellStyle name="$l0 % 3 4 5" xfId="2948" xr:uid="{00000000-0005-0000-0000-00005A000000}"/>
    <cellStyle name="$l0 % 3 5" xfId="150" xr:uid="{00000000-0005-0000-0000-00005B000000}"/>
    <cellStyle name="$l0 % 3 5 2" xfId="1986" xr:uid="{00000000-0005-0000-0000-00005C000000}"/>
    <cellStyle name="$l0 % 3 5 2 2" xfId="4814" xr:uid="{00000000-0005-0000-0000-00005D000000}"/>
    <cellStyle name="$l0 % 3 5 2 3" xfId="7285" xr:uid="{00000000-0005-0000-0000-00005E000000}"/>
    <cellStyle name="$l0 % 3 5 2 4" xfId="9578" xr:uid="{00000000-0005-0000-0000-00005F000000}"/>
    <cellStyle name="$l0 % 3 5 3" xfId="3006" xr:uid="{00000000-0005-0000-0000-000060000000}"/>
    <cellStyle name="$l0 % 3 5 4" xfId="3357" xr:uid="{00000000-0005-0000-0000-000061000000}"/>
    <cellStyle name="$l0 % 3 5 5" xfId="4641" xr:uid="{00000000-0005-0000-0000-000062000000}"/>
    <cellStyle name="$l0 % 3 6" xfId="151" xr:uid="{00000000-0005-0000-0000-000063000000}"/>
    <cellStyle name="$l0 % 3 6 2" xfId="1713" xr:uid="{00000000-0005-0000-0000-000064000000}"/>
    <cellStyle name="$l0 % 3 6 2 2" xfId="4542" xr:uid="{00000000-0005-0000-0000-000065000000}"/>
    <cellStyle name="$l0 % 3 6 2 3" xfId="7015" xr:uid="{00000000-0005-0000-0000-000066000000}"/>
    <cellStyle name="$l0 % 3 6 2 4" xfId="9309" xr:uid="{00000000-0005-0000-0000-000067000000}"/>
    <cellStyle name="$l0 % 3 6 3" xfId="3007" xr:uid="{00000000-0005-0000-0000-000068000000}"/>
    <cellStyle name="$l0 % 3 6 4" xfId="2976" xr:uid="{00000000-0005-0000-0000-000069000000}"/>
    <cellStyle name="$l0 % 3 6 5" xfId="6862" xr:uid="{00000000-0005-0000-0000-00006A000000}"/>
    <cellStyle name="$l0 % 3 7" xfId="152" xr:uid="{00000000-0005-0000-0000-00006B000000}"/>
    <cellStyle name="$l0 % 3 7 2" xfId="2374" xr:uid="{00000000-0005-0000-0000-00006C000000}"/>
    <cellStyle name="$l0 % 3 7 2 2" xfId="5201" xr:uid="{00000000-0005-0000-0000-00006D000000}"/>
    <cellStyle name="$l0 % 3 7 2 3" xfId="7672" xr:uid="{00000000-0005-0000-0000-00006E000000}"/>
    <cellStyle name="$l0 % 3 7 2 4" xfId="9965" xr:uid="{00000000-0005-0000-0000-00006F000000}"/>
    <cellStyle name="$l0 % 3 7 3" xfId="3008" xr:uid="{00000000-0005-0000-0000-000070000000}"/>
    <cellStyle name="$l0 % 3 7 4" xfId="2899" xr:uid="{00000000-0005-0000-0000-000071000000}"/>
    <cellStyle name="$l0 % 3 7 5" xfId="6844" xr:uid="{00000000-0005-0000-0000-000072000000}"/>
    <cellStyle name="$l0 % 3 8" xfId="1984" xr:uid="{00000000-0005-0000-0000-000073000000}"/>
    <cellStyle name="$l0 % 3 8 2" xfId="4812" xr:uid="{00000000-0005-0000-0000-000074000000}"/>
    <cellStyle name="$l0 % 3 8 3" xfId="7283" xr:uid="{00000000-0005-0000-0000-000075000000}"/>
    <cellStyle name="$l0 % 3 8 4" xfId="9576" xr:uid="{00000000-0005-0000-0000-000076000000}"/>
    <cellStyle name="$l0 % 3 9" xfId="3002" xr:uid="{00000000-0005-0000-0000-000077000000}"/>
    <cellStyle name="$l0 % 4" xfId="153" xr:uid="{00000000-0005-0000-0000-000078000000}"/>
    <cellStyle name="$l0 % 4 2" xfId="2710" xr:uid="{00000000-0005-0000-0000-000079000000}"/>
    <cellStyle name="$l0 % 4 2 2" xfId="5535" xr:uid="{00000000-0005-0000-0000-00007A000000}"/>
    <cellStyle name="$l0 % 4 2 3" xfId="8000" xr:uid="{00000000-0005-0000-0000-00007B000000}"/>
    <cellStyle name="$l0 % 4 2 4" xfId="10280" xr:uid="{00000000-0005-0000-0000-00007C000000}"/>
    <cellStyle name="$l0 % 4 3" xfId="3009" xr:uid="{00000000-0005-0000-0000-00007D000000}"/>
    <cellStyle name="$l0 % 4 4" xfId="2975" xr:uid="{00000000-0005-0000-0000-00007E000000}"/>
    <cellStyle name="$l0 % 4 5" xfId="5896" xr:uid="{00000000-0005-0000-0000-00007F000000}"/>
    <cellStyle name="$l0 % 5" xfId="154" xr:uid="{00000000-0005-0000-0000-000080000000}"/>
    <cellStyle name="$l0 % 5 2" xfId="2707" xr:uid="{00000000-0005-0000-0000-000081000000}"/>
    <cellStyle name="$l0 % 5 2 2" xfId="5532" xr:uid="{00000000-0005-0000-0000-000082000000}"/>
    <cellStyle name="$l0 % 5 2 3" xfId="7997" xr:uid="{00000000-0005-0000-0000-000083000000}"/>
    <cellStyle name="$l0 % 5 2 4" xfId="10277" xr:uid="{00000000-0005-0000-0000-000084000000}"/>
    <cellStyle name="$l0 % 5 3" xfId="3010" xr:uid="{00000000-0005-0000-0000-000085000000}"/>
    <cellStyle name="$l0 % 5 4" xfId="2898" xr:uid="{00000000-0005-0000-0000-000086000000}"/>
    <cellStyle name="$l0 % 5 5" xfId="2906" xr:uid="{00000000-0005-0000-0000-000087000000}"/>
    <cellStyle name="$l0 % 6" xfId="155" xr:uid="{00000000-0005-0000-0000-000088000000}"/>
    <cellStyle name="$l0 % 6 2" xfId="1960" xr:uid="{00000000-0005-0000-0000-000089000000}"/>
    <cellStyle name="$l0 % 6 2 2" xfId="4788" xr:uid="{00000000-0005-0000-0000-00008A000000}"/>
    <cellStyle name="$l0 % 6 2 3" xfId="7259" xr:uid="{00000000-0005-0000-0000-00008B000000}"/>
    <cellStyle name="$l0 % 6 2 4" xfId="9552" xr:uid="{00000000-0005-0000-0000-00008C000000}"/>
    <cellStyle name="$l0 % 6 3" xfId="3011" xr:uid="{00000000-0005-0000-0000-00008D000000}"/>
    <cellStyle name="$l0 % 6 4" xfId="2931" xr:uid="{00000000-0005-0000-0000-00008E000000}"/>
    <cellStyle name="$l0 % 6 5" xfId="4363" xr:uid="{00000000-0005-0000-0000-00008F000000}"/>
    <cellStyle name="$l0 % 7" xfId="156" xr:uid="{00000000-0005-0000-0000-000090000000}"/>
    <cellStyle name="$l0 % 7 2" xfId="1959" xr:uid="{00000000-0005-0000-0000-000091000000}"/>
    <cellStyle name="$l0 % 7 2 2" xfId="4787" xr:uid="{00000000-0005-0000-0000-000092000000}"/>
    <cellStyle name="$l0 % 7 2 3" xfId="7258" xr:uid="{00000000-0005-0000-0000-000093000000}"/>
    <cellStyle name="$l0 % 7 2 4" xfId="9551" xr:uid="{00000000-0005-0000-0000-000094000000}"/>
    <cellStyle name="$l0 % 7 3" xfId="3012" xr:uid="{00000000-0005-0000-0000-000095000000}"/>
    <cellStyle name="$l0 % 7 4" xfId="2932" xr:uid="{00000000-0005-0000-0000-000096000000}"/>
    <cellStyle name="$l0 % 7 5" xfId="7918" xr:uid="{00000000-0005-0000-0000-000097000000}"/>
    <cellStyle name="$l0 % 8" xfId="157" xr:uid="{00000000-0005-0000-0000-000098000000}"/>
    <cellStyle name="$l0 % 8 2" xfId="1656" xr:uid="{00000000-0005-0000-0000-000099000000}"/>
    <cellStyle name="$l0 % 8 2 2" xfId="4485" xr:uid="{00000000-0005-0000-0000-00009A000000}"/>
    <cellStyle name="$l0 % 8 2 3" xfId="6958" xr:uid="{00000000-0005-0000-0000-00009B000000}"/>
    <cellStyle name="$l0 % 8 2 4" xfId="9252" xr:uid="{00000000-0005-0000-0000-00009C000000}"/>
    <cellStyle name="$l0 % 8 3" xfId="3013" xr:uid="{00000000-0005-0000-0000-00009D000000}"/>
    <cellStyle name="$l0 % 8 4" xfId="2897" xr:uid="{00000000-0005-0000-0000-00009E000000}"/>
    <cellStyle name="$l0 % 8 5" xfId="6834" xr:uid="{00000000-0005-0000-0000-00009F000000}"/>
    <cellStyle name="$l0 % 9" xfId="158" xr:uid="{00000000-0005-0000-0000-0000A0000000}"/>
    <cellStyle name="$l0 % 9 2" xfId="2252" xr:uid="{00000000-0005-0000-0000-0000A1000000}"/>
    <cellStyle name="$l0 % 9 2 2" xfId="5080" xr:uid="{00000000-0005-0000-0000-0000A2000000}"/>
    <cellStyle name="$l0 % 9 2 3" xfId="7551" xr:uid="{00000000-0005-0000-0000-0000A3000000}"/>
    <cellStyle name="$l0 % 9 2 4" xfId="9844" xr:uid="{00000000-0005-0000-0000-0000A4000000}"/>
    <cellStyle name="$l0 % 9 3" xfId="3014" xr:uid="{00000000-0005-0000-0000-0000A5000000}"/>
    <cellStyle name="$l0 % 9 4" xfId="2896" xr:uid="{00000000-0005-0000-0000-0000A6000000}"/>
    <cellStyle name="$l0 % 9 5" xfId="7925" xr:uid="{00000000-0005-0000-0000-0000A7000000}"/>
    <cellStyle name="$l0 Dec" xfId="159" xr:uid="{00000000-0005-0000-0000-0000A8000000}"/>
    <cellStyle name="$l0 Dec 10" xfId="1804" xr:uid="{00000000-0005-0000-0000-0000A9000000}"/>
    <cellStyle name="$l0 Dec 10 2" xfId="4632" xr:uid="{00000000-0005-0000-0000-0000AA000000}"/>
    <cellStyle name="$l0 Dec 10 3" xfId="7105" xr:uid="{00000000-0005-0000-0000-0000AB000000}"/>
    <cellStyle name="$l0 Dec 10 4" xfId="9398" xr:uid="{00000000-0005-0000-0000-0000AC000000}"/>
    <cellStyle name="$l0 Dec 11" xfId="3015" xr:uid="{00000000-0005-0000-0000-0000AD000000}"/>
    <cellStyle name="$l0 Dec 12" xfId="2929" xr:uid="{00000000-0005-0000-0000-0000AE000000}"/>
    <cellStyle name="$l0 Dec 13" xfId="6843" xr:uid="{00000000-0005-0000-0000-0000AF000000}"/>
    <cellStyle name="$l0 Dec 2" xfId="160" xr:uid="{00000000-0005-0000-0000-0000B0000000}"/>
    <cellStyle name="$l0 Dec 2 10" xfId="2930" xr:uid="{00000000-0005-0000-0000-0000B1000000}"/>
    <cellStyle name="$l0 Dec 2 11" xfId="7965" xr:uid="{00000000-0005-0000-0000-0000B2000000}"/>
    <cellStyle name="$l0 Dec 2 2" xfId="161" xr:uid="{00000000-0005-0000-0000-0000B3000000}"/>
    <cellStyle name="$l0 Dec 2 2 2" xfId="1773" xr:uid="{00000000-0005-0000-0000-0000B4000000}"/>
    <cellStyle name="$l0 Dec 2 2 2 2" xfId="4601" xr:uid="{00000000-0005-0000-0000-0000B5000000}"/>
    <cellStyle name="$l0 Dec 2 2 2 3" xfId="7074" xr:uid="{00000000-0005-0000-0000-0000B6000000}"/>
    <cellStyle name="$l0 Dec 2 2 2 4" xfId="9368" xr:uid="{00000000-0005-0000-0000-0000B7000000}"/>
    <cellStyle name="$l0 Dec 2 2 3" xfId="3017" xr:uid="{00000000-0005-0000-0000-0000B8000000}"/>
    <cellStyle name="$l0 Dec 2 2 4" xfId="2895" xr:uid="{00000000-0005-0000-0000-0000B9000000}"/>
    <cellStyle name="$l0 Dec 2 2 5" xfId="6859" xr:uid="{00000000-0005-0000-0000-0000BA000000}"/>
    <cellStyle name="$l0 Dec 2 3" xfId="162" xr:uid="{00000000-0005-0000-0000-0000BB000000}"/>
    <cellStyle name="$l0 Dec 2 3 2" xfId="1965" xr:uid="{00000000-0005-0000-0000-0000BC000000}"/>
    <cellStyle name="$l0 Dec 2 3 2 2" xfId="4793" xr:uid="{00000000-0005-0000-0000-0000BD000000}"/>
    <cellStyle name="$l0 Dec 2 3 2 3" xfId="7264" xr:uid="{00000000-0005-0000-0000-0000BE000000}"/>
    <cellStyle name="$l0 Dec 2 3 2 4" xfId="9557" xr:uid="{00000000-0005-0000-0000-0000BF000000}"/>
    <cellStyle name="$l0 Dec 2 3 3" xfId="3018" xr:uid="{00000000-0005-0000-0000-0000C0000000}"/>
    <cellStyle name="$l0 Dec 2 3 4" xfId="2894" xr:uid="{00000000-0005-0000-0000-0000C1000000}"/>
    <cellStyle name="$l0 Dec 2 3 5" xfId="6954" xr:uid="{00000000-0005-0000-0000-0000C2000000}"/>
    <cellStyle name="$l0 Dec 2 4" xfId="163" xr:uid="{00000000-0005-0000-0000-0000C3000000}"/>
    <cellStyle name="$l0 Dec 2 4 2" xfId="2495" xr:uid="{00000000-0005-0000-0000-0000C4000000}"/>
    <cellStyle name="$l0 Dec 2 4 2 2" xfId="5322" xr:uid="{00000000-0005-0000-0000-0000C5000000}"/>
    <cellStyle name="$l0 Dec 2 4 2 3" xfId="7792" xr:uid="{00000000-0005-0000-0000-0000C6000000}"/>
    <cellStyle name="$l0 Dec 2 4 2 4" xfId="10085" xr:uid="{00000000-0005-0000-0000-0000C7000000}"/>
    <cellStyle name="$l0 Dec 2 4 3" xfId="3019" xr:uid="{00000000-0005-0000-0000-0000C8000000}"/>
    <cellStyle name="$l0 Dec 2 4 4" xfId="2893" xr:uid="{00000000-0005-0000-0000-0000C9000000}"/>
    <cellStyle name="$l0 Dec 2 4 5" xfId="7964" xr:uid="{00000000-0005-0000-0000-0000CA000000}"/>
    <cellStyle name="$l0 Dec 2 5" xfId="164" xr:uid="{00000000-0005-0000-0000-0000CB000000}"/>
    <cellStyle name="$l0 Dec 2 5 2" xfId="1949" xr:uid="{00000000-0005-0000-0000-0000CC000000}"/>
    <cellStyle name="$l0 Dec 2 5 2 2" xfId="4777" xr:uid="{00000000-0005-0000-0000-0000CD000000}"/>
    <cellStyle name="$l0 Dec 2 5 2 3" xfId="7248" xr:uid="{00000000-0005-0000-0000-0000CE000000}"/>
    <cellStyle name="$l0 Dec 2 5 2 4" xfId="9541" xr:uid="{00000000-0005-0000-0000-0000CF000000}"/>
    <cellStyle name="$l0 Dec 2 5 3" xfId="3020" xr:uid="{00000000-0005-0000-0000-0000D0000000}"/>
    <cellStyle name="$l0 Dec 2 5 4" xfId="2974" xr:uid="{00000000-0005-0000-0000-0000D1000000}"/>
    <cellStyle name="$l0 Dec 2 5 5" xfId="6857" xr:uid="{00000000-0005-0000-0000-0000D2000000}"/>
    <cellStyle name="$l0 Dec 2 6" xfId="165" xr:uid="{00000000-0005-0000-0000-0000D3000000}"/>
    <cellStyle name="$l0 Dec 2 6 2" xfId="1948" xr:uid="{00000000-0005-0000-0000-0000D4000000}"/>
    <cellStyle name="$l0 Dec 2 6 2 2" xfId="4776" xr:uid="{00000000-0005-0000-0000-0000D5000000}"/>
    <cellStyle name="$l0 Dec 2 6 2 3" xfId="7247" xr:uid="{00000000-0005-0000-0000-0000D6000000}"/>
    <cellStyle name="$l0 Dec 2 6 2 4" xfId="9540" xr:uid="{00000000-0005-0000-0000-0000D7000000}"/>
    <cellStyle name="$l0 Dec 2 6 3" xfId="3021" xr:uid="{00000000-0005-0000-0000-0000D8000000}"/>
    <cellStyle name="$l0 Dec 2 6 4" xfId="2892" xr:uid="{00000000-0005-0000-0000-0000D9000000}"/>
    <cellStyle name="$l0 Dec 2 6 5" xfId="2920" xr:uid="{00000000-0005-0000-0000-0000DA000000}"/>
    <cellStyle name="$l0 Dec 2 7" xfId="166" xr:uid="{00000000-0005-0000-0000-0000DB000000}"/>
    <cellStyle name="$l0 Dec 2 7 2" xfId="1658" xr:uid="{00000000-0005-0000-0000-0000DC000000}"/>
    <cellStyle name="$l0 Dec 2 7 2 2" xfId="4487" xr:uid="{00000000-0005-0000-0000-0000DD000000}"/>
    <cellStyle name="$l0 Dec 2 7 2 3" xfId="6960" xr:uid="{00000000-0005-0000-0000-0000DE000000}"/>
    <cellStyle name="$l0 Dec 2 7 2 4" xfId="9254" xr:uid="{00000000-0005-0000-0000-0000DF000000}"/>
    <cellStyle name="$l0 Dec 2 7 3" xfId="3022" xr:uid="{00000000-0005-0000-0000-0000E0000000}"/>
    <cellStyle name="$l0 Dec 2 7 4" xfId="2973" xr:uid="{00000000-0005-0000-0000-0000E1000000}"/>
    <cellStyle name="$l0 Dec 2 7 5" xfId="6927" xr:uid="{00000000-0005-0000-0000-0000E2000000}"/>
    <cellStyle name="$l0 Dec 2 8" xfId="1743" xr:uid="{00000000-0005-0000-0000-0000E3000000}"/>
    <cellStyle name="$l0 Dec 2 8 2" xfId="4571" xr:uid="{00000000-0005-0000-0000-0000E4000000}"/>
    <cellStyle name="$l0 Dec 2 8 3" xfId="7044" xr:uid="{00000000-0005-0000-0000-0000E5000000}"/>
    <cellStyle name="$l0 Dec 2 8 4" xfId="9338" xr:uid="{00000000-0005-0000-0000-0000E6000000}"/>
    <cellStyle name="$l0 Dec 2 9" xfId="3016" xr:uid="{00000000-0005-0000-0000-0000E7000000}"/>
    <cellStyle name="$l0 Dec 3" xfId="167" xr:uid="{00000000-0005-0000-0000-0000E8000000}"/>
    <cellStyle name="$l0 Dec 3 10" xfId="2891" xr:uid="{00000000-0005-0000-0000-0000E9000000}"/>
    <cellStyle name="$l0 Dec 3 11" xfId="7963" xr:uid="{00000000-0005-0000-0000-0000EA000000}"/>
    <cellStyle name="$l0 Dec 3 2" xfId="168" xr:uid="{00000000-0005-0000-0000-0000EB000000}"/>
    <cellStyle name="$l0 Dec 3 2 2" xfId="2410" xr:uid="{00000000-0005-0000-0000-0000EC000000}"/>
    <cellStyle name="$l0 Dec 3 2 2 2" xfId="5237" xr:uid="{00000000-0005-0000-0000-0000ED000000}"/>
    <cellStyle name="$l0 Dec 3 2 2 3" xfId="7708" xr:uid="{00000000-0005-0000-0000-0000EE000000}"/>
    <cellStyle name="$l0 Dec 3 2 2 4" xfId="10001" xr:uid="{00000000-0005-0000-0000-0000EF000000}"/>
    <cellStyle name="$l0 Dec 3 2 3" xfId="3024" xr:uid="{00000000-0005-0000-0000-0000F0000000}"/>
    <cellStyle name="$l0 Dec 3 2 4" xfId="2972" xr:uid="{00000000-0005-0000-0000-0000F1000000}"/>
    <cellStyle name="$l0 Dec 3 2 5" xfId="6856" xr:uid="{00000000-0005-0000-0000-0000F2000000}"/>
    <cellStyle name="$l0 Dec 3 3" xfId="169" xr:uid="{00000000-0005-0000-0000-0000F3000000}"/>
    <cellStyle name="$l0 Dec 3 3 2" xfId="1686" xr:uid="{00000000-0005-0000-0000-0000F4000000}"/>
    <cellStyle name="$l0 Dec 3 3 2 2" xfId="4515" xr:uid="{00000000-0005-0000-0000-0000F5000000}"/>
    <cellStyle name="$l0 Dec 3 3 2 3" xfId="6988" xr:uid="{00000000-0005-0000-0000-0000F6000000}"/>
    <cellStyle name="$l0 Dec 3 3 2 4" xfId="9282" xr:uid="{00000000-0005-0000-0000-0000F7000000}"/>
    <cellStyle name="$l0 Dec 3 3 3" xfId="3025" xr:uid="{00000000-0005-0000-0000-0000F8000000}"/>
    <cellStyle name="$l0 Dec 3 3 4" xfId="2890" xr:uid="{00000000-0005-0000-0000-0000F9000000}"/>
    <cellStyle name="$l0 Dec 3 3 5" xfId="2942" xr:uid="{00000000-0005-0000-0000-0000FA000000}"/>
    <cellStyle name="$l0 Dec 3 4" xfId="170" xr:uid="{00000000-0005-0000-0000-0000FB000000}"/>
    <cellStyle name="$l0 Dec 3 4 2" xfId="1679" xr:uid="{00000000-0005-0000-0000-0000FC000000}"/>
    <cellStyle name="$l0 Dec 3 4 2 2" xfId="4508" xr:uid="{00000000-0005-0000-0000-0000FD000000}"/>
    <cellStyle name="$l0 Dec 3 4 2 3" xfId="6981" xr:uid="{00000000-0005-0000-0000-0000FE000000}"/>
    <cellStyle name="$l0 Dec 3 4 2 4" xfId="9275" xr:uid="{00000000-0005-0000-0000-0000FF000000}"/>
    <cellStyle name="$l0 Dec 3 4 3" xfId="3026" xr:uid="{00000000-0005-0000-0000-000000010000}"/>
    <cellStyle name="$l0 Dec 3 4 4" xfId="2971" xr:uid="{00000000-0005-0000-0000-000001010000}"/>
    <cellStyle name="$l0 Dec 3 4 5" xfId="7962" xr:uid="{00000000-0005-0000-0000-000002010000}"/>
    <cellStyle name="$l0 Dec 3 5" xfId="171" xr:uid="{00000000-0005-0000-0000-000003010000}"/>
    <cellStyle name="$l0 Dec 3 5 2" xfId="2717" xr:uid="{00000000-0005-0000-0000-000004010000}"/>
    <cellStyle name="$l0 Dec 3 5 2 2" xfId="5542" xr:uid="{00000000-0005-0000-0000-000005010000}"/>
    <cellStyle name="$l0 Dec 3 5 2 3" xfId="8007" xr:uid="{00000000-0005-0000-0000-000006010000}"/>
    <cellStyle name="$l0 Dec 3 5 2 4" xfId="10287" xr:uid="{00000000-0005-0000-0000-000007010000}"/>
    <cellStyle name="$l0 Dec 3 5 3" xfId="3027" xr:uid="{00000000-0005-0000-0000-000008010000}"/>
    <cellStyle name="$l0 Dec 3 5 4" xfId="2889" xr:uid="{00000000-0005-0000-0000-000009010000}"/>
    <cellStyle name="$l0 Dec 3 5 5" xfId="6855" xr:uid="{00000000-0005-0000-0000-00000A010000}"/>
    <cellStyle name="$l0 Dec 3 6" xfId="172" xr:uid="{00000000-0005-0000-0000-00000B010000}"/>
    <cellStyle name="$l0 Dec 3 6 2" xfId="1738" xr:uid="{00000000-0005-0000-0000-00000C010000}"/>
    <cellStyle name="$l0 Dec 3 6 2 2" xfId="4566" xr:uid="{00000000-0005-0000-0000-00000D010000}"/>
    <cellStyle name="$l0 Dec 3 6 2 3" xfId="7039" xr:uid="{00000000-0005-0000-0000-00000E010000}"/>
    <cellStyle name="$l0 Dec 3 6 2 4" xfId="9333" xr:uid="{00000000-0005-0000-0000-00000F010000}"/>
    <cellStyle name="$l0 Dec 3 6 3" xfId="3028" xr:uid="{00000000-0005-0000-0000-000010010000}"/>
    <cellStyle name="$l0 Dec 3 6 4" xfId="3356" xr:uid="{00000000-0005-0000-0000-000011010000}"/>
    <cellStyle name="$l0 Dec 3 6 5" xfId="3413" xr:uid="{00000000-0005-0000-0000-000012010000}"/>
    <cellStyle name="$l0 Dec 3 7" xfId="173" xr:uid="{00000000-0005-0000-0000-000013010000}"/>
    <cellStyle name="$l0 Dec 3 7 2" xfId="2702" xr:uid="{00000000-0005-0000-0000-000014010000}"/>
    <cellStyle name="$l0 Dec 3 7 2 2" xfId="5527" xr:uid="{00000000-0005-0000-0000-000015010000}"/>
    <cellStyle name="$l0 Dec 3 7 2 3" xfId="7992" xr:uid="{00000000-0005-0000-0000-000016010000}"/>
    <cellStyle name="$l0 Dec 3 7 2 4" xfId="10272" xr:uid="{00000000-0005-0000-0000-000017010000}"/>
    <cellStyle name="$l0 Dec 3 7 3" xfId="3029" xr:uid="{00000000-0005-0000-0000-000018010000}"/>
    <cellStyle name="$l0 Dec 3 7 4" xfId="3355" xr:uid="{00000000-0005-0000-0000-000019010000}"/>
    <cellStyle name="$l0 Dec 3 7 5" xfId="7961" xr:uid="{00000000-0005-0000-0000-00001A010000}"/>
    <cellStyle name="$l0 Dec 3 8" xfId="1607" xr:uid="{00000000-0005-0000-0000-00001B010000}"/>
    <cellStyle name="$l0 Dec 3 8 2" xfId="4436" xr:uid="{00000000-0005-0000-0000-00001C010000}"/>
    <cellStyle name="$l0 Dec 3 8 3" xfId="6909" xr:uid="{00000000-0005-0000-0000-00001D010000}"/>
    <cellStyle name="$l0 Dec 3 8 4" xfId="9210" xr:uid="{00000000-0005-0000-0000-00001E010000}"/>
    <cellStyle name="$l0 Dec 3 9" xfId="3023" xr:uid="{00000000-0005-0000-0000-00001F010000}"/>
    <cellStyle name="$l0 Dec 4" xfId="174" xr:uid="{00000000-0005-0000-0000-000020010000}"/>
    <cellStyle name="$l0 Dec 4 2" xfId="1876" xr:uid="{00000000-0005-0000-0000-000021010000}"/>
    <cellStyle name="$l0 Dec 4 2 2" xfId="4704" xr:uid="{00000000-0005-0000-0000-000022010000}"/>
    <cellStyle name="$l0 Dec 4 2 3" xfId="7176" xr:uid="{00000000-0005-0000-0000-000023010000}"/>
    <cellStyle name="$l0 Dec 4 2 4" xfId="9469" xr:uid="{00000000-0005-0000-0000-000024010000}"/>
    <cellStyle name="$l0 Dec 4 3" xfId="3030" xr:uid="{00000000-0005-0000-0000-000025010000}"/>
    <cellStyle name="$l0 Dec 4 4" xfId="3354" xr:uid="{00000000-0005-0000-0000-000026010000}"/>
    <cellStyle name="$l0 Dec 4 5" xfId="6854" xr:uid="{00000000-0005-0000-0000-000027010000}"/>
    <cellStyle name="$l0 Dec 5" xfId="175" xr:uid="{00000000-0005-0000-0000-000028010000}"/>
    <cellStyle name="$l0 Dec 5 2" xfId="1933" xr:uid="{00000000-0005-0000-0000-000029010000}"/>
    <cellStyle name="$l0 Dec 5 2 2" xfId="4761" xr:uid="{00000000-0005-0000-0000-00002A010000}"/>
    <cellStyle name="$l0 Dec 5 2 3" xfId="7232" xr:uid="{00000000-0005-0000-0000-00002B010000}"/>
    <cellStyle name="$l0 Dec 5 2 4" xfId="9525" xr:uid="{00000000-0005-0000-0000-00002C010000}"/>
    <cellStyle name="$l0 Dec 5 3" xfId="3031" xr:uid="{00000000-0005-0000-0000-00002D010000}"/>
    <cellStyle name="$l0 Dec 5 4" xfId="3353" xr:uid="{00000000-0005-0000-0000-00002E010000}"/>
    <cellStyle name="$l0 Dec 5 5" xfId="4356" xr:uid="{00000000-0005-0000-0000-00002F010000}"/>
    <cellStyle name="$l0 Dec 6" xfId="176" xr:uid="{00000000-0005-0000-0000-000030010000}"/>
    <cellStyle name="$l0 Dec 6 2" xfId="2562" xr:uid="{00000000-0005-0000-0000-000031010000}"/>
    <cellStyle name="$l0 Dec 6 2 2" xfId="5389" xr:uid="{00000000-0005-0000-0000-000032010000}"/>
    <cellStyle name="$l0 Dec 6 2 3" xfId="7859" xr:uid="{00000000-0005-0000-0000-000033010000}"/>
    <cellStyle name="$l0 Dec 6 2 4" xfId="10152" xr:uid="{00000000-0005-0000-0000-000034010000}"/>
    <cellStyle name="$l0 Dec 6 3" xfId="3032" xr:uid="{00000000-0005-0000-0000-000035010000}"/>
    <cellStyle name="$l0 Dec 6 4" xfId="2927" xr:uid="{00000000-0005-0000-0000-000036010000}"/>
    <cellStyle name="$l0 Dec 6 5" xfId="6914" xr:uid="{00000000-0005-0000-0000-000037010000}"/>
    <cellStyle name="$l0 Dec 7" xfId="177" xr:uid="{00000000-0005-0000-0000-000038010000}"/>
    <cellStyle name="$l0 Dec 7 2" xfId="1703" xr:uid="{00000000-0005-0000-0000-000039010000}"/>
    <cellStyle name="$l0 Dec 7 2 2" xfId="4532" xr:uid="{00000000-0005-0000-0000-00003A010000}"/>
    <cellStyle name="$l0 Dec 7 2 3" xfId="7005" xr:uid="{00000000-0005-0000-0000-00003B010000}"/>
    <cellStyle name="$l0 Dec 7 2 4" xfId="9299" xr:uid="{00000000-0005-0000-0000-00003C010000}"/>
    <cellStyle name="$l0 Dec 7 3" xfId="3033" xr:uid="{00000000-0005-0000-0000-00003D010000}"/>
    <cellStyle name="$l0 Dec 7 4" xfId="2928" xr:uid="{00000000-0005-0000-0000-00003E010000}"/>
    <cellStyle name="$l0 Dec 7 5" xfId="7960" xr:uid="{00000000-0005-0000-0000-00003F010000}"/>
    <cellStyle name="$l0 Dec 8" xfId="178" xr:uid="{00000000-0005-0000-0000-000040010000}"/>
    <cellStyle name="$l0 Dec 8 2" xfId="2338" xr:uid="{00000000-0005-0000-0000-000041010000}"/>
    <cellStyle name="$l0 Dec 8 2 2" xfId="5166" xr:uid="{00000000-0005-0000-0000-000042010000}"/>
    <cellStyle name="$l0 Dec 8 2 3" xfId="7637" xr:uid="{00000000-0005-0000-0000-000043010000}"/>
    <cellStyle name="$l0 Dec 8 2 4" xfId="9930" xr:uid="{00000000-0005-0000-0000-000044010000}"/>
    <cellStyle name="$l0 Dec 8 3" xfId="3034" xr:uid="{00000000-0005-0000-0000-000045010000}"/>
    <cellStyle name="$l0 Dec 8 4" xfId="2888" xr:uid="{00000000-0005-0000-0000-000046010000}"/>
    <cellStyle name="$l0 Dec 8 5" xfId="6853" xr:uid="{00000000-0005-0000-0000-000047010000}"/>
    <cellStyle name="$l0 Dec 9" xfId="179" xr:uid="{00000000-0005-0000-0000-000048010000}"/>
    <cellStyle name="$l0 Dec 9 2" xfId="2678" xr:uid="{00000000-0005-0000-0000-000049010000}"/>
    <cellStyle name="$l0 Dec 9 2 2" xfId="5503" xr:uid="{00000000-0005-0000-0000-00004A010000}"/>
    <cellStyle name="$l0 Dec 9 2 3" xfId="7968" xr:uid="{00000000-0005-0000-0000-00004B010000}"/>
    <cellStyle name="$l0 Dec 9 2 4" xfId="10248" xr:uid="{00000000-0005-0000-0000-00004C010000}"/>
    <cellStyle name="$l0 Dec 9 3" xfId="3035" xr:uid="{00000000-0005-0000-0000-00004D010000}"/>
    <cellStyle name="$l0 Dec 9 4" xfId="3352" xr:uid="{00000000-0005-0000-0000-00004E010000}"/>
    <cellStyle name="$l0 Dec 9 5" xfId="6943" xr:uid="{00000000-0005-0000-0000-00004F010000}"/>
    <cellStyle name="$l0 No" xfId="180" xr:uid="{00000000-0005-0000-0000-000050010000}"/>
    <cellStyle name="$l0 No 10" xfId="2530" xr:uid="{00000000-0005-0000-0000-000051010000}"/>
    <cellStyle name="$l0 No 10 2" xfId="5357" xr:uid="{00000000-0005-0000-0000-000052010000}"/>
    <cellStyle name="$l0 No 10 3" xfId="7827" xr:uid="{00000000-0005-0000-0000-000053010000}"/>
    <cellStyle name="$l0 No 10 4" xfId="10120" xr:uid="{00000000-0005-0000-0000-000054010000}"/>
    <cellStyle name="$l0 No 11" xfId="3036" xr:uid="{00000000-0005-0000-0000-000055010000}"/>
    <cellStyle name="$l0 No 12" xfId="3351" xr:uid="{00000000-0005-0000-0000-000056010000}"/>
    <cellStyle name="$l0 No 13" xfId="4344" xr:uid="{00000000-0005-0000-0000-000057010000}"/>
    <cellStyle name="$l0 No 2" xfId="181" xr:uid="{00000000-0005-0000-0000-000058010000}"/>
    <cellStyle name="$l0 No 2 10" xfId="3350" xr:uid="{00000000-0005-0000-0000-000059010000}"/>
    <cellStyle name="$l0 No 2 11" xfId="6925" xr:uid="{00000000-0005-0000-0000-00005A010000}"/>
    <cellStyle name="$l0 No 2 2" xfId="182" xr:uid="{00000000-0005-0000-0000-00005B010000}"/>
    <cellStyle name="$l0 No 2 2 2" xfId="1878" xr:uid="{00000000-0005-0000-0000-00005C010000}"/>
    <cellStyle name="$l0 No 2 2 2 2" xfId="4706" xr:uid="{00000000-0005-0000-0000-00005D010000}"/>
    <cellStyle name="$l0 No 2 2 2 3" xfId="7178" xr:uid="{00000000-0005-0000-0000-00005E010000}"/>
    <cellStyle name="$l0 No 2 2 2 4" xfId="9471" xr:uid="{00000000-0005-0000-0000-00005F010000}"/>
    <cellStyle name="$l0 No 2 2 3" xfId="3038" xr:uid="{00000000-0005-0000-0000-000060010000}"/>
    <cellStyle name="$l0 No 2 2 4" xfId="3349" xr:uid="{00000000-0005-0000-0000-000061010000}"/>
    <cellStyle name="$l0 No 2 2 5" xfId="3414" xr:uid="{00000000-0005-0000-0000-000062010000}"/>
    <cellStyle name="$l0 No 2 3" xfId="183" xr:uid="{00000000-0005-0000-0000-000063010000}"/>
    <cellStyle name="$l0 No 2 3 2" xfId="1807" xr:uid="{00000000-0005-0000-0000-000064010000}"/>
    <cellStyle name="$l0 No 2 3 2 2" xfId="4635" xr:uid="{00000000-0005-0000-0000-000065010000}"/>
    <cellStyle name="$l0 No 2 3 2 3" xfId="7108" xr:uid="{00000000-0005-0000-0000-000066010000}"/>
    <cellStyle name="$l0 No 2 3 2 4" xfId="9401" xr:uid="{00000000-0005-0000-0000-000067010000}"/>
    <cellStyle name="$l0 No 2 3 3" xfId="3039" xr:uid="{00000000-0005-0000-0000-000068010000}"/>
    <cellStyle name="$l0 No 2 3 4" xfId="2970" xr:uid="{00000000-0005-0000-0000-000069010000}"/>
    <cellStyle name="$l0 No 2 3 5" xfId="6924" xr:uid="{00000000-0005-0000-0000-00006A010000}"/>
    <cellStyle name="$l0 No 2 4" xfId="184" xr:uid="{00000000-0005-0000-0000-00006B010000}"/>
    <cellStyle name="$l0 No 2 4 2" xfId="2493" xr:uid="{00000000-0005-0000-0000-00006C010000}"/>
    <cellStyle name="$l0 No 2 4 2 2" xfId="5320" xr:uid="{00000000-0005-0000-0000-00006D010000}"/>
    <cellStyle name="$l0 No 2 4 2 3" xfId="7790" xr:uid="{00000000-0005-0000-0000-00006E010000}"/>
    <cellStyle name="$l0 No 2 4 2 4" xfId="10083" xr:uid="{00000000-0005-0000-0000-00006F010000}"/>
    <cellStyle name="$l0 No 2 4 3" xfId="3040" xr:uid="{00000000-0005-0000-0000-000070010000}"/>
    <cellStyle name="$l0 No 2 4 4" xfId="2887" xr:uid="{00000000-0005-0000-0000-000071010000}"/>
    <cellStyle name="$l0 No 2 4 5" xfId="3415" xr:uid="{00000000-0005-0000-0000-000072010000}"/>
    <cellStyle name="$l0 No 2 5" xfId="185" xr:uid="{00000000-0005-0000-0000-000073010000}"/>
    <cellStyle name="$l0 No 2 5 2" xfId="2326" xr:uid="{00000000-0005-0000-0000-000074010000}"/>
    <cellStyle name="$l0 No 2 5 2 2" xfId="5154" xr:uid="{00000000-0005-0000-0000-000075010000}"/>
    <cellStyle name="$l0 No 2 5 2 3" xfId="7625" xr:uid="{00000000-0005-0000-0000-000076010000}"/>
    <cellStyle name="$l0 No 2 5 2 4" xfId="9918" xr:uid="{00000000-0005-0000-0000-000077010000}"/>
    <cellStyle name="$l0 No 2 5 3" xfId="3041" xr:uid="{00000000-0005-0000-0000-000078010000}"/>
    <cellStyle name="$l0 No 2 5 4" xfId="3348" xr:uid="{00000000-0005-0000-0000-000079010000}"/>
    <cellStyle name="$l0 No 2 5 5" xfId="6922" xr:uid="{00000000-0005-0000-0000-00007A010000}"/>
    <cellStyle name="$l0 No 2 6" xfId="186" xr:uid="{00000000-0005-0000-0000-00007B010000}"/>
    <cellStyle name="$l0 No 2 6 2" xfId="1740" xr:uid="{00000000-0005-0000-0000-00007C010000}"/>
    <cellStyle name="$l0 No 2 6 2 2" xfId="4568" xr:uid="{00000000-0005-0000-0000-00007D010000}"/>
    <cellStyle name="$l0 No 2 6 2 3" xfId="7041" xr:uid="{00000000-0005-0000-0000-00007E010000}"/>
    <cellStyle name="$l0 No 2 6 2 4" xfId="9335" xr:uid="{00000000-0005-0000-0000-00007F010000}"/>
    <cellStyle name="$l0 No 2 6 3" xfId="3042" xr:uid="{00000000-0005-0000-0000-000080010000}"/>
    <cellStyle name="$l0 No 2 6 4" xfId="3347" xr:uid="{00000000-0005-0000-0000-000081010000}"/>
    <cellStyle name="$l0 No 2 6 5" xfId="2919" xr:uid="{00000000-0005-0000-0000-000082010000}"/>
    <cellStyle name="$l0 No 2 7" xfId="187" xr:uid="{00000000-0005-0000-0000-000083010000}"/>
    <cellStyle name="$l0 No 2 7 2" xfId="1716" xr:uid="{00000000-0005-0000-0000-000084010000}"/>
    <cellStyle name="$l0 No 2 7 2 2" xfId="4544" xr:uid="{00000000-0005-0000-0000-000085010000}"/>
    <cellStyle name="$l0 No 2 7 2 3" xfId="7017" xr:uid="{00000000-0005-0000-0000-000086010000}"/>
    <cellStyle name="$l0 No 2 7 2 4" xfId="9311" xr:uid="{00000000-0005-0000-0000-000087010000}"/>
    <cellStyle name="$l0 No 2 7 3" xfId="3043" xr:uid="{00000000-0005-0000-0000-000088010000}"/>
    <cellStyle name="$l0 No 2 7 4" xfId="3346" xr:uid="{00000000-0005-0000-0000-000089010000}"/>
    <cellStyle name="$l0 No 2 7 5" xfId="2979" xr:uid="{00000000-0005-0000-0000-00008A010000}"/>
    <cellStyle name="$l0 No 2 8" xfId="1929" xr:uid="{00000000-0005-0000-0000-00008B010000}"/>
    <cellStyle name="$l0 No 2 8 2" xfId="4757" xr:uid="{00000000-0005-0000-0000-00008C010000}"/>
    <cellStyle name="$l0 No 2 8 3" xfId="7228" xr:uid="{00000000-0005-0000-0000-00008D010000}"/>
    <cellStyle name="$l0 No 2 8 4" xfId="9521" xr:uid="{00000000-0005-0000-0000-00008E010000}"/>
    <cellStyle name="$l0 No 2 9" xfId="3037" xr:uid="{00000000-0005-0000-0000-00008F010000}"/>
    <cellStyle name="$l0 No 3" xfId="188" xr:uid="{00000000-0005-0000-0000-000090010000}"/>
    <cellStyle name="$l0 No 3 10" xfId="3345" xr:uid="{00000000-0005-0000-0000-000091010000}"/>
    <cellStyle name="$l0 No 3 11" xfId="7959" xr:uid="{00000000-0005-0000-0000-000092010000}"/>
    <cellStyle name="$l0 No 3 2" xfId="189" xr:uid="{00000000-0005-0000-0000-000093010000}"/>
    <cellStyle name="$l0 No 3 2 2" xfId="1879" xr:uid="{00000000-0005-0000-0000-000094010000}"/>
    <cellStyle name="$l0 No 3 2 2 2" xfId="4707" xr:uid="{00000000-0005-0000-0000-000095010000}"/>
    <cellStyle name="$l0 No 3 2 2 3" xfId="7179" xr:uid="{00000000-0005-0000-0000-000096010000}"/>
    <cellStyle name="$l0 No 3 2 2 4" xfId="9472" xr:uid="{00000000-0005-0000-0000-000097010000}"/>
    <cellStyle name="$l0 No 3 2 3" xfId="3045" xr:uid="{00000000-0005-0000-0000-000098010000}"/>
    <cellStyle name="$l0 No 3 2 4" xfId="2969" xr:uid="{00000000-0005-0000-0000-000099010000}"/>
    <cellStyle name="$l0 No 3 2 5" xfId="6852" xr:uid="{00000000-0005-0000-0000-00009A010000}"/>
    <cellStyle name="$l0 No 3 3" xfId="190" xr:uid="{00000000-0005-0000-0000-00009B010000}"/>
    <cellStyle name="$l0 No 3 3 2" xfId="1578" xr:uid="{00000000-0005-0000-0000-00009C010000}"/>
    <cellStyle name="$l0 No 3 3 2 2" xfId="4407" xr:uid="{00000000-0005-0000-0000-00009D010000}"/>
    <cellStyle name="$l0 No 3 3 2 3" xfId="6881" xr:uid="{00000000-0005-0000-0000-00009E010000}"/>
    <cellStyle name="$l0 No 3 3 2 4" xfId="9183" xr:uid="{00000000-0005-0000-0000-00009F010000}"/>
    <cellStyle name="$l0 No 3 3 3" xfId="3046" xr:uid="{00000000-0005-0000-0000-0000A0010000}"/>
    <cellStyle name="$l0 No 3 3 4" xfId="2886" xr:uid="{00000000-0005-0000-0000-0000A1010000}"/>
    <cellStyle name="$l0 No 3 3 5" xfId="3416" xr:uid="{00000000-0005-0000-0000-0000A2010000}"/>
    <cellStyle name="$l0 No 3 4" xfId="191" xr:uid="{00000000-0005-0000-0000-0000A3010000}"/>
    <cellStyle name="$l0 No 3 4 2" xfId="1766" xr:uid="{00000000-0005-0000-0000-0000A4010000}"/>
    <cellStyle name="$l0 No 3 4 2 2" xfId="4594" xr:uid="{00000000-0005-0000-0000-0000A5010000}"/>
    <cellStyle name="$l0 No 3 4 2 3" xfId="7067" xr:uid="{00000000-0005-0000-0000-0000A6010000}"/>
    <cellStyle name="$l0 No 3 4 2 4" xfId="9361" xr:uid="{00000000-0005-0000-0000-0000A7010000}"/>
    <cellStyle name="$l0 No 3 4 3" xfId="3047" xr:uid="{00000000-0005-0000-0000-0000A8010000}"/>
    <cellStyle name="$l0 No 3 4 4" xfId="5479" xr:uid="{00000000-0005-0000-0000-0000A9010000}"/>
    <cellStyle name="$l0 No 3 4 5" xfId="2991" xr:uid="{00000000-0005-0000-0000-0000AA010000}"/>
    <cellStyle name="$l0 No 3 5" xfId="192" xr:uid="{00000000-0005-0000-0000-0000AB010000}"/>
    <cellStyle name="$l0 No 3 5 2" xfId="1862" xr:uid="{00000000-0005-0000-0000-0000AC010000}"/>
    <cellStyle name="$l0 No 3 5 2 2" xfId="4690" xr:uid="{00000000-0005-0000-0000-0000AD010000}"/>
    <cellStyle name="$l0 No 3 5 2 3" xfId="7162" xr:uid="{00000000-0005-0000-0000-0000AE010000}"/>
    <cellStyle name="$l0 No 3 5 2 4" xfId="9455" xr:uid="{00000000-0005-0000-0000-0000AF010000}"/>
    <cellStyle name="$l0 No 3 5 3" xfId="3048" xr:uid="{00000000-0005-0000-0000-0000B0010000}"/>
    <cellStyle name="$l0 No 3 5 4" xfId="3306" xr:uid="{00000000-0005-0000-0000-0000B1010000}"/>
    <cellStyle name="$l0 No 3 5 5" xfId="5895" xr:uid="{00000000-0005-0000-0000-0000B2010000}"/>
    <cellStyle name="$l0 No 3 6" xfId="193" xr:uid="{00000000-0005-0000-0000-0000B3010000}"/>
    <cellStyle name="$l0 No 3 6 2" xfId="1629" xr:uid="{00000000-0005-0000-0000-0000B4010000}"/>
    <cellStyle name="$l0 No 3 6 2 2" xfId="4458" xr:uid="{00000000-0005-0000-0000-0000B5010000}"/>
    <cellStyle name="$l0 No 3 6 2 3" xfId="6931" xr:uid="{00000000-0005-0000-0000-0000B6010000}"/>
    <cellStyle name="$l0 No 3 6 2 4" xfId="9227" xr:uid="{00000000-0005-0000-0000-0000B7010000}"/>
    <cellStyle name="$l0 No 3 6 3" xfId="3049" xr:uid="{00000000-0005-0000-0000-0000B8010000}"/>
    <cellStyle name="$l0 No 3 6 4" xfId="3305" xr:uid="{00000000-0005-0000-0000-0000B9010000}"/>
    <cellStyle name="$l0 No 3 6 5" xfId="5894" xr:uid="{00000000-0005-0000-0000-0000BA010000}"/>
    <cellStyle name="$l0 No 3 7" xfId="194" xr:uid="{00000000-0005-0000-0000-0000BB010000}"/>
    <cellStyle name="$l0 No 3 7 2" xfId="1747" xr:uid="{00000000-0005-0000-0000-0000BC010000}"/>
    <cellStyle name="$l0 No 3 7 2 2" xfId="4575" xr:uid="{00000000-0005-0000-0000-0000BD010000}"/>
    <cellStyle name="$l0 No 3 7 2 3" xfId="7048" xr:uid="{00000000-0005-0000-0000-0000BE010000}"/>
    <cellStyle name="$l0 No 3 7 2 4" xfId="9342" xr:uid="{00000000-0005-0000-0000-0000BF010000}"/>
    <cellStyle name="$l0 No 3 7 3" xfId="3050" xr:uid="{00000000-0005-0000-0000-0000C0010000}"/>
    <cellStyle name="$l0 No 3 7 4" xfId="3304" xr:uid="{00000000-0005-0000-0000-0000C1010000}"/>
    <cellStyle name="$l0 No 3 7 5" xfId="5893" xr:uid="{00000000-0005-0000-0000-0000C2010000}"/>
    <cellStyle name="$l0 No 3 8" xfId="1693" xr:uid="{00000000-0005-0000-0000-0000C3010000}"/>
    <cellStyle name="$l0 No 3 8 2" xfId="4522" xr:uid="{00000000-0005-0000-0000-0000C4010000}"/>
    <cellStyle name="$l0 No 3 8 3" xfId="6995" xr:uid="{00000000-0005-0000-0000-0000C5010000}"/>
    <cellStyle name="$l0 No 3 8 4" xfId="9289" xr:uid="{00000000-0005-0000-0000-0000C6010000}"/>
    <cellStyle name="$l0 No 3 9" xfId="3044" xr:uid="{00000000-0005-0000-0000-0000C7010000}"/>
    <cellStyle name="$l0 No 4" xfId="195" xr:uid="{00000000-0005-0000-0000-0000C8010000}"/>
    <cellStyle name="$l0 No 4 2" xfId="1824" xr:uid="{00000000-0005-0000-0000-0000C9010000}"/>
    <cellStyle name="$l0 No 4 2 2" xfId="4652" xr:uid="{00000000-0005-0000-0000-0000CA010000}"/>
    <cellStyle name="$l0 No 4 2 3" xfId="7124" xr:uid="{00000000-0005-0000-0000-0000CB010000}"/>
    <cellStyle name="$l0 No 4 2 4" xfId="9417" xr:uid="{00000000-0005-0000-0000-0000CC010000}"/>
    <cellStyle name="$l0 No 4 3" xfId="3051" xr:uid="{00000000-0005-0000-0000-0000CD010000}"/>
    <cellStyle name="$l0 No 4 4" xfId="3303" xr:uid="{00000000-0005-0000-0000-0000CE010000}"/>
    <cellStyle name="$l0 No 4 5" xfId="5892" xr:uid="{00000000-0005-0000-0000-0000CF010000}"/>
    <cellStyle name="$l0 No 5" xfId="196" xr:uid="{00000000-0005-0000-0000-0000D0010000}"/>
    <cellStyle name="$l0 No 5 2" xfId="1852" xr:uid="{00000000-0005-0000-0000-0000D1010000}"/>
    <cellStyle name="$l0 No 5 2 2" xfId="4680" xr:uid="{00000000-0005-0000-0000-0000D2010000}"/>
    <cellStyle name="$l0 No 5 2 3" xfId="7152" xr:uid="{00000000-0005-0000-0000-0000D3010000}"/>
    <cellStyle name="$l0 No 5 2 4" xfId="9445" xr:uid="{00000000-0005-0000-0000-0000D4010000}"/>
    <cellStyle name="$l0 No 5 3" xfId="3052" xr:uid="{00000000-0005-0000-0000-0000D5010000}"/>
    <cellStyle name="$l0 No 5 4" xfId="3302" xr:uid="{00000000-0005-0000-0000-0000D6010000}"/>
    <cellStyle name="$l0 No 5 5" xfId="5891" xr:uid="{00000000-0005-0000-0000-0000D7010000}"/>
    <cellStyle name="$l0 No 6" xfId="197" xr:uid="{00000000-0005-0000-0000-0000D8010000}"/>
    <cellStyle name="$l0 No 6 2" xfId="1575" xr:uid="{00000000-0005-0000-0000-0000D9010000}"/>
    <cellStyle name="$l0 No 6 2 2" xfId="4404" xr:uid="{00000000-0005-0000-0000-0000DA010000}"/>
    <cellStyle name="$l0 No 6 2 3" xfId="6878" xr:uid="{00000000-0005-0000-0000-0000DB010000}"/>
    <cellStyle name="$l0 No 6 2 4" xfId="9180" xr:uid="{00000000-0005-0000-0000-0000DC010000}"/>
    <cellStyle name="$l0 No 6 3" xfId="3053" xr:uid="{00000000-0005-0000-0000-0000DD010000}"/>
    <cellStyle name="$l0 No 6 4" xfId="3301" xr:uid="{00000000-0005-0000-0000-0000DE010000}"/>
    <cellStyle name="$l0 No 6 5" xfId="5890" xr:uid="{00000000-0005-0000-0000-0000DF010000}"/>
    <cellStyle name="$l0 No 7" xfId="198" xr:uid="{00000000-0005-0000-0000-0000E0010000}"/>
    <cellStyle name="$l0 No 7 2" xfId="1950" xr:uid="{00000000-0005-0000-0000-0000E1010000}"/>
    <cellStyle name="$l0 No 7 2 2" xfId="4778" xr:uid="{00000000-0005-0000-0000-0000E2010000}"/>
    <cellStyle name="$l0 No 7 2 3" xfId="7249" xr:uid="{00000000-0005-0000-0000-0000E3010000}"/>
    <cellStyle name="$l0 No 7 2 4" xfId="9542" xr:uid="{00000000-0005-0000-0000-0000E4010000}"/>
    <cellStyle name="$l0 No 7 3" xfId="3054" xr:uid="{00000000-0005-0000-0000-0000E5010000}"/>
    <cellStyle name="$l0 No 7 4" xfId="3300" xr:uid="{00000000-0005-0000-0000-0000E6010000}"/>
    <cellStyle name="$l0 No 7 5" xfId="5889" xr:uid="{00000000-0005-0000-0000-0000E7010000}"/>
    <cellStyle name="$l0 No 8" xfId="199" xr:uid="{00000000-0005-0000-0000-0000E8010000}"/>
    <cellStyle name="$l0 No 8 2" xfId="1987" xr:uid="{00000000-0005-0000-0000-0000E9010000}"/>
    <cellStyle name="$l0 No 8 2 2" xfId="4815" xr:uid="{00000000-0005-0000-0000-0000EA010000}"/>
    <cellStyle name="$l0 No 8 2 3" xfId="7286" xr:uid="{00000000-0005-0000-0000-0000EB010000}"/>
    <cellStyle name="$l0 No 8 2 4" xfId="9579" xr:uid="{00000000-0005-0000-0000-0000EC010000}"/>
    <cellStyle name="$l0 No 8 3" xfId="3055" xr:uid="{00000000-0005-0000-0000-0000ED010000}"/>
    <cellStyle name="$l0 No 8 4" xfId="3299" xr:uid="{00000000-0005-0000-0000-0000EE010000}"/>
    <cellStyle name="$l0 No 8 5" xfId="5888" xr:uid="{00000000-0005-0000-0000-0000EF010000}"/>
    <cellStyle name="$l0 No 9" xfId="200" xr:uid="{00000000-0005-0000-0000-0000F0010000}"/>
    <cellStyle name="$l0 No 9 2" xfId="1910" xr:uid="{00000000-0005-0000-0000-0000F1010000}"/>
    <cellStyle name="$l0 No 9 2 2" xfId="4738" xr:uid="{00000000-0005-0000-0000-0000F2010000}"/>
    <cellStyle name="$l0 No 9 2 3" xfId="7209" xr:uid="{00000000-0005-0000-0000-0000F3010000}"/>
    <cellStyle name="$l0 No 9 2 4" xfId="9502" xr:uid="{00000000-0005-0000-0000-0000F4010000}"/>
    <cellStyle name="$l0 No 9 3" xfId="3056" xr:uid="{00000000-0005-0000-0000-0000F5010000}"/>
    <cellStyle name="$l0 No 9 4" xfId="3298" xr:uid="{00000000-0005-0000-0000-0000F6010000}"/>
    <cellStyle name="$l0 No 9 5" xfId="5887" xr:uid="{00000000-0005-0000-0000-0000F7010000}"/>
    <cellStyle name="$l0 Row" xfId="201" xr:uid="{00000000-0005-0000-0000-0000F8010000}"/>
    <cellStyle name="$l1 %" xfId="202" xr:uid="{00000000-0005-0000-0000-0000F9010000}"/>
    <cellStyle name="$l1 % 10" xfId="1988" xr:uid="{00000000-0005-0000-0000-0000FA010000}"/>
    <cellStyle name="$l1 % 10 2" xfId="4816" xr:uid="{00000000-0005-0000-0000-0000FB010000}"/>
    <cellStyle name="$l1 % 10 3" xfId="7287" xr:uid="{00000000-0005-0000-0000-0000FC010000}"/>
    <cellStyle name="$l1 % 10 4" xfId="9580" xr:uid="{00000000-0005-0000-0000-0000FD010000}"/>
    <cellStyle name="$l1 % 11" xfId="3058" xr:uid="{00000000-0005-0000-0000-0000FE010000}"/>
    <cellStyle name="$l1 % 12" xfId="2926" xr:uid="{00000000-0005-0000-0000-0000FF010000}"/>
    <cellStyle name="$l1 % 13" xfId="5886" xr:uid="{00000000-0005-0000-0000-000000020000}"/>
    <cellStyle name="$l1 % 2" xfId="203" xr:uid="{00000000-0005-0000-0000-000001020000}"/>
    <cellStyle name="$l1 % 2 10" xfId="2885" xr:uid="{00000000-0005-0000-0000-000002020000}"/>
    <cellStyle name="$l1 % 2 11" xfId="4388" xr:uid="{00000000-0005-0000-0000-000003020000}"/>
    <cellStyle name="$l1 % 2 2" xfId="204" xr:uid="{00000000-0005-0000-0000-000004020000}"/>
    <cellStyle name="$l1 % 2 2 2" xfId="1989" xr:uid="{00000000-0005-0000-0000-000005020000}"/>
    <cellStyle name="$l1 % 2 2 2 2" xfId="4817" xr:uid="{00000000-0005-0000-0000-000006020000}"/>
    <cellStyle name="$l1 % 2 2 2 3" xfId="7288" xr:uid="{00000000-0005-0000-0000-000007020000}"/>
    <cellStyle name="$l1 % 2 2 2 4" xfId="9581" xr:uid="{00000000-0005-0000-0000-000008020000}"/>
    <cellStyle name="$l1 % 2 2 3" xfId="3060" xr:uid="{00000000-0005-0000-0000-000009020000}"/>
    <cellStyle name="$l1 % 2 2 4" xfId="2884" xr:uid="{00000000-0005-0000-0000-00000A020000}"/>
    <cellStyle name="$l1 % 2 2 5" xfId="4004" xr:uid="{00000000-0005-0000-0000-00000B020000}"/>
    <cellStyle name="$l1 % 2 3" xfId="205" xr:uid="{00000000-0005-0000-0000-00000C020000}"/>
    <cellStyle name="$l1 % 2 3 2" xfId="1990" xr:uid="{00000000-0005-0000-0000-00000D020000}"/>
    <cellStyle name="$l1 % 2 3 2 2" xfId="4818" xr:uid="{00000000-0005-0000-0000-00000E020000}"/>
    <cellStyle name="$l1 % 2 3 2 3" xfId="7289" xr:uid="{00000000-0005-0000-0000-00000F020000}"/>
    <cellStyle name="$l1 % 2 3 2 4" xfId="9582" xr:uid="{00000000-0005-0000-0000-000010020000}"/>
    <cellStyle name="$l1 % 2 3 3" xfId="3061" xr:uid="{00000000-0005-0000-0000-000011020000}"/>
    <cellStyle name="$l1 % 2 3 4" xfId="3297" xr:uid="{00000000-0005-0000-0000-000012020000}"/>
    <cellStyle name="$l1 % 2 3 5" xfId="2936" xr:uid="{00000000-0005-0000-0000-000013020000}"/>
    <cellStyle name="$l1 % 2 4" xfId="206" xr:uid="{00000000-0005-0000-0000-000014020000}"/>
    <cellStyle name="$l1 % 2 4 2" xfId="2701" xr:uid="{00000000-0005-0000-0000-000015020000}"/>
    <cellStyle name="$l1 % 2 4 2 2" xfId="5526" xr:uid="{00000000-0005-0000-0000-000016020000}"/>
    <cellStyle name="$l1 % 2 4 2 3" xfId="7991" xr:uid="{00000000-0005-0000-0000-000017020000}"/>
    <cellStyle name="$l1 % 2 4 2 4" xfId="10271" xr:uid="{00000000-0005-0000-0000-000018020000}"/>
    <cellStyle name="$l1 % 2 4 3" xfId="3062" xr:uid="{00000000-0005-0000-0000-000019020000}"/>
    <cellStyle name="$l1 % 2 4 4" xfId="3296" xr:uid="{00000000-0005-0000-0000-00001A020000}"/>
    <cellStyle name="$l1 % 2 4 5" xfId="4364" xr:uid="{00000000-0005-0000-0000-00001B020000}"/>
    <cellStyle name="$l1 % 2 5" xfId="207" xr:uid="{00000000-0005-0000-0000-00001C020000}"/>
    <cellStyle name="$l1 % 2 5 2" xfId="1728" xr:uid="{00000000-0005-0000-0000-00001D020000}"/>
    <cellStyle name="$l1 % 2 5 2 2" xfId="4556" xr:uid="{00000000-0005-0000-0000-00001E020000}"/>
    <cellStyle name="$l1 % 2 5 2 3" xfId="7029" xr:uid="{00000000-0005-0000-0000-00001F020000}"/>
    <cellStyle name="$l1 % 2 5 2 4" xfId="9323" xr:uid="{00000000-0005-0000-0000-000020020000}"/>
    <cellStyle name="$l1 % 2 5 3" xfId="3063" xr:uid="{00000000-0005-0000-0000-000021020000}"/>
    <cellStyle name="$l1 % 2 5 4" xfId="3295" xr:uid="{00000000-0005-0000-0000-000022020000}"/>
    <cellStyle name="$l1 % 2 5 5" xfId="3418" xr:uid="{00000000-0005-0000-0000-000023020000}"/>
    <cellStyle name="$l1 % 2 6" xfId="208" xr:uid="{00000000-0005-0000-0000-000024020000}"/>
    <cellStyle name="$l1 % 2 6 2" xfId="2209" xr:uid="{00000000-0005-0000-0000-000025020000}"/>
    <cellStyle name="$l1 % 2 6 2 2" xfId="5037" xr:uid="{00000000-0005-0000-0000-000026020000}"/>
    <cellStyle name="$l1 % 2 6 2 3" xfId="7508" xr:uid="{00000000-0005-0000-0000-000027020000}"/>
    <cellStyle name="$l1 % 2 6 2 4" xfId="9801" xr:uid="{00000000-0005-0000-0000-000028020000}"/>
    <cellStyle name="$l1 % 2 6 3" xfId="3064" xr:uid="{00000000-0005-0000-0000-000029020000}"/>
    <cellStyle name="$l1 % 2 6 4" xfId="3294" xr:uid="{00000000-0005-0000-0000-00002A020000}"/>
    <cellStyle name="$l1 % 2 6 5" xfId="3417" xr:uid="{00000000-0005-0000-0000-00002B020000}"/>
    <cellStyle name="$l1 % 2 7" xfId="209" xr:uid="{00000000-0005-0000-0000-00002C020000}"/>
    <cellStyle name="$l1 % 2 7 2" xfId="1967" xr:uid="{00000000-0005-0000-0000-00002D020000}"/>
    <cellStyle name="$l1 % 2 7 2 2" xfId="4795" xr:uid="{00000000-0005-0000-0000-00002E020000}"/>
    <cellStyle name="$l1 % 2 7 2 3" xfId="7266" xr:uid="{00000000-0005-0000-0000-00002F020000}"/>
    <cellStyle name="$l1 % 2 7 2 4" xfId="9559" xr:uid="{00000000-0005-0000-0000-000030020000}"/>
    <cellStyle name="$l1 % 2 7 3" xfId="3065" xr:uid="{00000000-0005-0000-0000-000031020000}"/>
    <cellStyle name="$l1 % 2 7 4" xfId="4340" xr:uid="{00000000-0005-0000-0000-000032020000}"/>
    <cellStyle name="$l1 % 2 7 5" xfId="4365" xr:uid="{00000000-0005-0000-0000-000033020000}"/>
    <cellStyle name="$l1 % 2 8" xfId="1599" xr:uid="{00000000-0005-0000-0000-000034020000}"/>
    <cellStyle name="$l1 % 2 8 2" xfId="4428" xr:uid="{00000000-0005-0000-0000-000035020000}"/>
    <cellStyle name="$l1 % 2 8 3" xfId="6902" xr:uid="{00000000-0005-0000-0000-000036020000}"/>
    <cellStyle name="$l1 % 2 8 4" xfId="9203" xr:uid="{00000000-0005-0000-0000-000037020000}"/>
    <cellStyle name="$l1 % 2 9" xfId="3059" xr:uid="{00000000-0005-0000-0000-000038020000}"/>
    <cellStyle name="$l1 % 3" xfId="210" xr:uid="{00000000-0005-0000-0000-000039020000}"/>
    <cellStyle name="$l1 % 3 10" xfId="4342" xr:uid="{00000000-0005-0000-0000-00003A020000}"/>
    <cellStyle name="$l1 % 3 11" xfId="4366" xr:uid="{00000000-0005-0000-0000-00003B020000}"/>
    <cellStyle name="$l1 % 3 2" xfId="211" xr:uid="{00000000-0005-0000-0000-00003C020000}"/>
    <cellStyle name="$l1 % 3 2 2" xfId="1717" xr:uid="{00000000-0005-0000-0000-00003D020000}"/>
    <cellStyle name="$l1 % 3 2 2 2" xfId="4545" xr:uid="{00000000-0005-0000-0000-00003E020000}"/>
    <cellStyle name="$l1 % 3 2 2 3" xfId="7018" xr:uid="{00000000-0005-0000-0000-00003F020000}"/>
    <cellStyle name="$l1 % 3 2 2 4" xfId="9312" xr:uid="{00000000-0005-0000-0000-000040020000}"/>
    <cellStyle name="$l1 % 3 2 3" xfId="3067" xr:uid="{00000000-0005-0000-0000-000041020000}"/>
    <cellStyle name="$l1 % 3 2 4" xfId="4341" xr:uid="{00000000-0005-0000-0000-000042020000}"/>
    <cellStyle name="$l1 % 3 2 5" xfId="3420" xr:uid="{00000000-0005-0000-0000-000043020000}"/>
    <cellStyle name="$l1 % 3 3" xfId="212" xr:uid="{00000000-0005-0000-0000-000044020000}"/>
    <cellStyle name="$l1 % 3 3 2" xfId="2253" xr:uid="{00000000-0005-0000-0000-000045020000}"/>
    <cellStyle name="$l1 % 3 3 2 2" xfId="5081" xr:uid="{00000000-0005-0000-0000-000046020000}"/>
    <cellStyle name="$l1 % 3 3 2 3" xfId="7552" xr:uid="{00000000-0005-0000-0000-000047020000}"/>
    <cellStyle name="$l1 % 3 3 2 4" xfId="9845" xr:uid="{00000000-0005-0000-0000-000048020000}"/>
    <cellStyle name="$l1 % 3 3 3" xfId="3068" xr:uid="{00000000-0005-0000-0000-000049020000}"/>
    <cellStyle name="$l1 % 3 3 4" xfId="4339" xr:uid="{00000000-0005-0000-0000-00004A020000}"/>
    <cellStyle name="$l1 % 3 3 5" xfId="3419" xr:uid="{00000000-0005-0000-0000-00004B020000}"/>
    <cellStyle name="$l1 % 3 4" xfId="213" xr:uid="{00000000-0005-0000-0000-00004C020000}"/>
    <cellStyle name="$l1 % 3 4 2" xfId="1745" xr:uid="{00000000-0005-0000-0000-00004D020000}"/>
    <cellStyle name="$l1 % 3 4 2 2" xfId="4573" xr:uid="{00000000-0005-0000-0000-00004E020000}"/>
    <cellStyle name="$l1 % 3 4 2 3" xfId="7046" xr:uid="{00000000-0005-0000-0000-00004F020000}"/>
    <cellStyle name="$l1 % 3 4 2 4" xfId="9340" xr:uid="{00000000-0005-0000-0000-000050020000}"/>
    <cellStyle name="$l1 % 3 4 3" xfId="3069" xr:uid="{00000000-0005-0000-0000-000051020000}"/>
    <cellStyle name="$l1 % 3 4 4" xfId="2923" xr:uid="{00000000-0005-0000-0000-000052020000}"/>
    <cellStyle name="$l1 % 3 4 5" xfId="4367" xr:uid="{00000000-0005-0000-0000-000053020000}"/>
    <cellStyle name="$l1 % 3 5" xfId="214" xr:uid="{00000000-0005-0000-0000-000054020000}"/>
    <cellStyle name="$l1 % 3 5 2" xfId="2365" xr:uid="{00000000-0005-0000-0000-000055020000}"/>
    <cellStyle name="$l1 % 3 5 2 2" xfId="5193" xr:uid="{00000000-0005-0000-0000-000056020000}"/>
    <cellStyle name="$l1 % 3 5 2 3" xfId="7664" xr:uid="{00000000-0005-0000-0000-000057020000}"/>
    <cellStyle name="$l1 % 3 5 2 4" xfId="9957" xr:uid="{00000000-0005-0000-0000-000058020000}"/>
    <cellStyle name="$l1 % 3 5 3" xfId="3070" xr:uid="{00000000-0005-0000-0000-000059020000}"/>
    <cellStyle name="$l1 % 3 5 4" xfId="2924" xr:uid="{00000000-0005-0000-0000-00005A020000}"/>
    <cellStyle name="$l1 % 3 5 5" xfId="4368" xr:uid="{00000000-0005-0000-0000-00005B020000}"/>
    <cellStyle name="$l1 % 3 6" xfId="215" xr:uid="{00000000-0005-0000-0000-00005C020000}"/>
    <cellStyle name="$l1 % 3 6 2" xfId="1657" xr:uid="{00000000-0005-0000-0000-00005D020000}"/>
    <cellStyle name="$l1 % 3 6 2 2" xfId="4486" xr:uid="{00000000-0005-0000-0000-00005E020000}"/>
    <cellStyle name="$l1 % 3 6 2 3" xfId="6959" xr:uid="{00000000-0005-0000-0000-00005F020000}"/>
    <cellStyle name="$l1 % 3 6 2 4" xfId="9253" xr:uid="{00000000-0005-0000-0000-000060020000}"/>
    <cellStyle name="$l1 % 3 6 3" xfId="3071" xr:uid="{00000000-0005-0000-0000-000061020000}"/>
    <cellStyle name="$l1 % 3 6 4" xfId="2883" xr:uid="{00000000-0005-0000-0000-000062020000}"/>
    <cellStyle name="$l1 % 3 6 5" xfId="4369" xr:uid="{00000000-0005-0000-0000-000063020000}"/>
    <cellStyle name="$l1 % 3 7" xfId="216" xr:uid="{00000000-0005-0000-0000-000064020000}"/>
    <cellStyle name="$l1 % 3 7 2" xfId="1609" xr:uid="{00000000-0005-0000-0000-000065020000}"/>
    <cellStyle name="$l1 % 3 7 2 2" xfId="4438" xr:uid="{00000000-0005-0000-0000-000066020000}"/>
    <cellStyle name="$l1 % 3 7 2 3" xfId="6911" xr:uid="{00000000-0005-0000-0000-000067020000}"/>
    <cellStyle name="$l1 % 3 7 2 4" xfId="9212" xr:uid="{00000000-0005-0000-0000-000068020000}"/>
    <cellStyle name="$l1 % 3 7 3" xfId="3072" xr:uid="{00000000-0005-0000-0000-000069020000}"/>
    <cellStyle name="$l1 % 3 7 4" xfId="3293" xr:uid="{00000000-0005-0000-0000-00006A020000}"/>
    <cellStyle name="$l1 % 3 7 5" xfId="3370" xr:uid="{00000000-0005-0000-0000-00006B020000}"/>
    <cellStyle name="$l1 % 3 8" xfId="1748" xr:uid="{00000000-0005-0000-0000-00006C020000}"/>
    <cellStyle name="$l1 % 3 8 2" xfId="4576" xr:uid="{00000000-0005-0000-0000-00006D020000}"/>
    <cellStyle name="$l1 % 3 8 3" xfId="7049" xr:uid="{00000000-0005-0000-0000-00006E020000}"/>
    <cellStyle name="$l1 % 3 8 4" xfId="9343" xr:uid="{00000000-0005-0000-0000-00006F020000}"/>
    <cellStyle name="$l1 % 3 9" xfId="3066" xr:uid="{00000000-0005-0000-0000-000070020000}"/>
    <cellStyle name="$l1 % 4" xfId="217" xr:uid="{00000000-0005-0000-0000-000071020000}"/>
    <cellStyle name="$l1 % 4 2" xfId="1935" xr:uid="{00000000-0005-0000-0000-000072020000}"/>
    <cellStyle name="$l1 % 4 2 2" xfId="4763" xr:uid="{00000000-0005-0000-0000-000073020000}"/>
    <cellStyle name="$l1 % 4 2 3" xfId="7234" xr:uid="{00000000-0005-0000-0000-000074020000}"/>
    <cellStyle name="$l1 % 4 2 4" xfId="9527" xr:uid="{00000000-0005-0000-0000-000075020000}"/>
    <cellStyle name="$l1 % 4 3" xfId="3073" xr:uid="{00000000-0005-0000-0000-000076020000}"/>
    <cellStyle name="$l1 % 4 4" xfId="3292" xr:uid="{00000000-0005-0000-0000-000077020000}"/>
    <cellStyle name="$l1 % 4 5" xfId="4370" xr:uid="{00000000-0005-0000-0000-000078020000}"/>
    <cellStyle name="$l1 % 5" xfId="218" xr:uid="{00000000-0005-0000-0000-000079020000}"/>
    <cellStyle name="$l1 % 5 2" xfId="2210" xr:uid="{00000000-0005-0000-0000-00007A020000}"/>
    <cellStyle name="$l1 % 5 2 2" xfId="5038" xr:uid="{00000000-0005-0000-0000-00007B020000}"/>
    <cellStyle name="$l1 % 5 2 3" xfId="7509" xr:uid="{00000000-0005-0000-0000-00007C020000}"/>
    <cellStyle name="$l1 % 5 2 4" xfId="9802" xr:uid="{00000000-0005-0000-0000-00007D020000}"/>
    <cellStyle name="$l1 % 5 3" xfId="3074" xr:uid="{00000000-0005-0000-0000-00007E020000}"/>
    <cellStyle name="$l1 % 5 4" xfId="3291" xr:uid="{00000000-0005-0000-0000-00007F020000}"/>
    <cellStyle name="$l1 % 5 5" xfId="3371" xr:uid="{00000000-0005-0000-0000-000080020000}"/>
    <cellStyle name="$l1 % 6" xfId="219" xr:uid="{00000000-0005-0000-0000-000081020000}"/>
    <cellStyle name="$l1 % 6 2" xfId="1819" xr:uid="{00000000-0005-0000-0000-000082020000}"/>
    <cellStyle name="$l1 % 6 2 2" xfId="4647" xr:uid="{00000000-0005-0000-0000-000083020000}"/>
    <cellStyle name="$l1 % 6 2 3" xfId="7119" xr:uid="{00000000-0005-0000-0000-000084020000}"/>
    <cellStyle name="$l1 % 6 2 4" xfId="9412" xr:uid="{00000000-0005-0000-0000-000085020000}"/>
    <cellStyle name="$l1 % 6 3" xfId="3075" xr:uid="{00000000-0005-0000-0000-000086020000}"/>
    <cellStyle name="$l1 % 6 4" xfId="3290" xr:uid="{00000000-0005-0000-0000-000087020000}"/>
    <cellStyle name="$l1 % 6 5" xfId="4375" xr:uid="{00000000-0005-0000-0000-000088020000}"/>
    <cellStyle name="$l1 % 7" xfId="220" xr:uid="{00000000-0005-0000-0000-000089020000}"/>
    <cellStyle name="$l1 % 7 2" xfId="1939" xr:uid="{00000000-0005-0000-0000-00008A020000}"/>
    <cellStyle name="$l1 % 7 2 2" xfId="4767" xr:uid="{00000000-0005-0000-0000-00008B020000}"/>
    <cellStyle name="$l1 % 7 2 3" xfId="7238" xr:uid="{00000000-0005-0000-0000-00008C020000}"/>
    <cellStyle name="$l1 % 7 2 4" xfId="9531" xr:uid="{00000000-0005-0000-0000-00008D020000}"/>
    <cellStyle name="$l1 % 7 3" xfId="3076" xr:uid="{00000000-0005-0000-0000-00008E020000}"/>
    <cellStyle name="$l1 % 7 4" xfId="3289" xr:uid="{00000000-0005-0000-0000-00008F020000}"/>
    <cellStyle name="$l1 % 7 5" xfId="2937" xr:uid="{00000000-0005-0000-0000-000090020000}"/>
    <cellStyle name="$l1 % 8" xfId="221" xr:uid="{00000000-0005-0000-0000-000091020000}"/>
    <cellStyle name="$l1 % 8 2" xfId="2475" xr:uid="{00000000-0005-0000-0000-000092020000}"/>
    <cellStyle name="$l1 % 8 2 2" xfId="5302" xr:uid="{00000000-0005-0000-0000-000093020000}"/>
    <cellStyle name="$l1 % 8 2 3" xfId="7772" xr:uid="{00000000-0005-0000-0000-000094020000}"/>
    <cellStyle name="$l1 % 8 2 4" xfId="10065" xr:uid="{00000000-0005-0000-0000-000095020000}"/>
    <cellStyle name="$l1 % 8 3" xfId="3077" xr:uid="{00000000-0005-0000-0000-000096020000}"/>
    <cellStyle name="$l1 % 8 4" xfId="3288" xr:uid="{00000000-0005-0000-0000-000097020000}"/>
    <cellStyle name="$l1 % 8 5" xfId="4371" xr:uid="{00000000-0005-0000-0000-000098020000}"/>
    <cellStyle name="$l1 % 9" xfId="222" xr:uid="{00000000-0005-0000-0000-000099020000}"/>
    <cellStyle name="$l1 % 9 2" xfId="1820" xr:uid="{00000000-0005-0000-0000-00009A020000}"/>
    <cellStyle name="$l1 % 9 2 2" xfId="4648" xr:uid="{00000000-0005-0000-0000-00009B020000}"/>
    <cellStyle name="$l1 % 9 2 3" xfId="7120" xr:uid="{00000000-0005-0000-0000-00009C020000}"/>
    <cellStyle name="$l1 % 9 2 4" xfId="9413" xr:uid="{00000000-0005-0000-0000-00009D020000}"/>
    <cellStyle name="$l1 % 9 3" xfId="3078" xr:uid="{00000000-0005-0000-0000-00009E020000}"/>
    <cellStyle name="$l1 % 9 4" xfId="3287" xr:uid="{00000000-0005-0000-0000-00009F020000}"/>
    <cellStyle name="$l1 % 9 5" xfId="2938" xr:uid="{00000000-0005-0000-0000-0000A0020000}"/>
    <cellStyle name="$l1 No" xfId="223" xr:uid="{00000000-0005-0000-0000-0000A1020000}"/>
    <cellStyle name="$l1 No 10" xfId="2372" xr:uid="{00000000-0005-0000-0000-0000A2020000}"/>
    <cellStyle name="$l1 No 10 2" xfId="5199" xr:uid="{00000000-0005-0000-0000-0000A3020000}"/>
    <cellStyle name="$l1 No 10 3" xfId="7670" xr:uid="{00000000-0005-0000-0000-0000A4020000}"/>
    <cellStyle name="$l1 No 10 4" xfId="9963" xr:uid="{00000000-0005-0000-0000-0000A5020000}"/>
    <cellStyle name="$l1 No 11" xfId="3079" xr:uid="{00000000-0005-0000-0000-0000A6020000}"/>
    <cellStyle name="$l1 No 12" xfId="3286" xr:uid="{00000000-0005-0000-0000-0000A7020000}"/>
    <cellStyle name="$l1 No 13" xfId="4372" xr:uid="{00000000-0005-0000-0000-0000A8020000}"/>
    <cellStyle name="$l1 No 2" xfId="224" xr:uid="{00000000-0005-0000-0000-0000A9020000}"/>
    <cellStyle name="$l1 No 2 10" xfId="3285" xr:uid="{00000000-0005-0000-0000-0000AA020000}"/>
    <cellStyle name="$l1 No 2 11" xfId="5885" xr:uid="{00000000-0005-0000-0000-0000AB020000}"/>
    <cellStyle name="$l1 No 2 2" xfId="225" xr:uid="{00000000-0005-0000-0000-0000AC020000}"/>
    <cellStyle name="$l1 No 2 2 2" xfId="1684" xr:uid="{00000000-0005-0000-0000-0000AD020000}"/>
    <cellStyle name="$l1 No 2 2 2 2" xfId="4513" xr:uid="{00000000-0005-0000-0000-0000AE020000}"/>
    <cellStyle name="$l1 No 2 2 2 3" xfId="6986" xr:uid="{00000000-0005-0000-0000-0000AF020000}"/>
    <cellStyle name="$l1 No 2 2 2 4" xfId="9280" xr:uid="{00000000-0005-0000-0000-0000B0020000}"/>
    <cellStyle name="$l1 No 2 2 3" xfId="3081" xr:uid="{00000000-0005-0000-0000-0000B1020000}"/>
    <cellStyle name="$l1 No 2 2 4" xfId="3284" xr:uid="{00000000-0005-0000-0000-0000B2020000}"/>
    <cellStyle name="$l1 No 2 2 5" xfId="5884" xr:uid="{00000000-0005-0000-0000-0000B3020000}"/>
    <cellStyle name="$l1 No 2 3" xfId="226" xr:uid="{00000000-0005-0000-0000-0000B4020000}"/>
    <cellStyle name="$l1 No 2 3 2" xfId="2234" xr:uid="{00000000-0005-0000-0000-0000B5020000}"/>
    <cellStyle name="$l1 No 2 3 2 2" xfId="5062" xr:uid="{00000000-0005-0000-0000-0000B6020000}"/>
    <cellStyle name="$l1 No 2 3 2 3" xfId="7533" xr:uid="{00000000-0005-0000-0000-0000B7020000}"/>
    <cellStyle name="$l1 No 2 3 2 4" xfId="9826" xr:uid="{00000000-0005-0000-0000-0000B8020000}"/>
    <cellStyle name="$l1 No 2 3 3" xfId="3082" xr:uid="{00000000-0005-0000-0000-0000B9020000}"/>
    <cellStyle name="$l1 No 2 3 4" xfId="3283" xr:uid="{00000000-0005-0000-0000-0000BA020000}"/>
    <cellStyle name="$l1 No 2 3 5" xfId="5883" xr:uid="{00000000-0005-0000-0000-0000BB020000}"/>
    <cellStyle name="$l1 No 2 4" xfId="227" xr:uid="{00000000-0005-0000-0000-0000BC020000}"/>
    <cellStyle name="$l1 No 2 4 2" xfId="2682" xr:uid="{00000000-0005-0000-0000-0000BD020000}"/>
    <cellStyle name="$l1 No 2 4 2 2" xfId="5507" xr:uid="{00000000-0005-0000-0000-0000BE020000}"/>
    <cellStyle name="$l1 No 2 4 2 3" xfId="7972" xr:uid="{00000000-0005-0000-0000-0000BF020000}"/>
    <cellStyle name="$l1 No 2 4 2 4" xfId="10252" xr:uid="{00000000-0005-0000-0000-0000C0020000}"/>
    <cellStyle name="$l1 No 2 4 3" xfId="3083" xr:uid="{00000000-0005-0000-0000-0000C1020000}"/>
    <cellStyle name="$l1 No 2 4 4" xfId="3282" xr:uid="{00000000-0005-0000-0000-0000C2020000}"/>
    <cellStyle name="$l1 No 2 4 5" xfId="5882" xr:uid="{00000000-0005-0000-0000-0000C3020000}"/>
    <cellStyle name="$l1 No 2 5" xfId="228" xr:uid="{00000000-0005-0000-0000-0000C4020000}"/>
    <cellStyle name="$l1 No 2 5 2" xfId="2650" xr:uid="{00000000-0005-0000-0000-0000C5020000}"/>
    <cellStyle name="$l1 No 2 5 2 2" xfId="5475" xr:uid="{00000000-0005-0000-0000-0000C6020000}"/>
    <cellStyle name="$l1 No 2 5 2 3" xfId="7943" xr:uid="{00000000-0005-0000-0000-0000C7020000}"/>
    <cellStyle name="$l1 No 2 5 2 4" xfId="10232" xr:uid="{00000000-0005-0000-0000-0000C8020000}"/>
    <cellStyle name="$l1 No 2 5 3" xfId="3084" xr:uid="{00000000-0005-0000-0000-0000C9020000}"/>
    <cellStyle name="$l1 No 2 5 4" xfId="3281" xr:uid="{00000000-0005-0000-0000-0000CA020000}"/>
    <cellStyle name="$l1 No 2 5 5" xfId="3422" xr:uid="{00000000-0005-0000-0000-0000CB020000}"/>
    <cellStyle name="$l1 No 2 6" xfId="229" xr:uid="{00000000-0005-0000-0000-0000CC020000}"/>
    <cellStyle name="$l1 No 2 6 2" xfId="1733" xr:uid="{00000000-0005-0000-0000-0000CD020000}"/>
    <cellStyle name="$l1 No 2 6 2 2" xfId="4561" xr:uid="{00000000-0005-0000-0000-0000CE020000}"/>
    <cellStyle name="$l1 No 2 6 2 3" xfId="7034" xr:uid="{00000000-0005-0000-0000-0000CF020000}"/>
    <cellStyle name="$l1 No 2 6 2 4" xfId="9328" xr:uid="{00000000-0005-0000-0000-0000D0020000}"/>
    <cellStyle name="$l1 No 2 6 3" xfId="3085" xr:uid="{00000000-0005-0000-0000-0000D1020000}"/>
    <cellStyle name="$l1 No 2 6 4" xfId="3263" xr:uid="{00000000-0005-0000-0000-0000D2020000}"/>
    <cellStyle name="$l1 No 2 6 5" xfId="3421" xr:uid="{00000000-0005-0000-0000-0000D3020000}"/>
    <cellStyle name="$l1 No 2 7" xfId="230" xr:uid="{00000000-0005-0000-0000-0000D4020000}"/>
    <cellStyle name="$l1 No 2 7 2" xfId="1915" xr:uid="{00000000-0005-0000-0000-0000D5020000}"/>
    <cellStyle name="$l1 No 2 7 2 2" xfId="4743" xr:uid="{00000000-0005-0000-0000-0000D6020000}"/>
    <cellStyle name="$l1 No 2 7 2 3" xfId="7214" xr:uid="{00000000-0005-0000-0000-0000D7020000}"/>
    <cellStyle name="$l1 No 2 7 2 4" xfId="9507" xr:uid="{00000000-0005-0000-0000-0000D8020000}"/>
    <cellStyle name="$l1 No 2 7 3" xfId="3086" xr:uid="{00000000-0005-0000-0000-0000D9020000}"/>
    <cellStyle name="$l1 No 2 7 4" xfId="3262" xr:uid="{00000000-0005-0000-0000-0000DA020000}"/>
    <cellStyle name="$l1 No 2 7 5" xfId="4239" xr:uid="{00000000-0005-0000-0000-0000DB020000}"/>
    <cellStyle name="$l1 No 2 8" xfId="1585" xr:uid="{00000000-0005-0000-0000-0000DC020000}"/>
    <cellStyle name="$l1 No 2 8 2" xfId="4414" xr:uid="{00000000-0005-0000-0000-0000DD020000}"/>
    <cellStyle name="$l1 No 2 8 3" xfId="6888" xr:uid="{00000000-0005-0000-0000-0000DE020000}"/>
    <cellStyle name="$l1 No 2 8 4" xfId="9190" xr:uid="{00000000-0005-0000-0000-0000DF020000}"/>
    <cellStyle name="$l1 No 2 9" xfId="3080" xr:uid="{00000000-0005-0000-0000-0000E0020000}"/>
    <cellStyle name="$l1 No 3" xfId="231" xr:uid="{00000000-0005-0000-0000-0000E1020000}"/>
    <cellStyle name="$l1 No 3 10" xfId="3261" xr:uid="{00000000-0005-0000-0000-0000E2020000}"/>
    <cellStyle name="$l1 No 3 11" xfId="5881" xr:uid="{00000000-0005-0000-0000-0000E3020000}"/>
    <cellStyle name="$l1 No 3 2" xfId="232" xr:uid="{00000000-0005-0000-0000-0000E4020000}"/>
    <cellStyle name="$l1 No 3 2 2" xfId="1741" xr:uid="{00000000-0005-0000-0000-0000E5020000}"/>
    <cellStyle name="$l1 No 3 2 2 2" xfId="4569" xr:uid="{00000000-0005-0000-0000-0000E6020000}"/>
    <cellStyle name="$l1 No 3 2 2 3" xfId="7042" xr:uid="{00000000-0005-0000-0000-0000E7020000}"/>
    <cellStyle name="$l1 No 3 2 2 4" xfId="9336" xr:uid="{00000000-0005-0000-0000-0000E8020000}"/>
    <cellStyle name="$l1 No 3 2 3" xfId="3088" xr:uid="{00000000-0005-0000-0000-0000E9020000}"/>
    <cellStyle name="$l1 No 3 2 4" xfId="3260" xr:uid="{00000000-0005-0000-0000-0000EA020000}"/>
    <cellStyle name="$l1 No 3 2 5" xfId="5880" xr:uid="{00000000-0005-0000-0000-0000EB020000}"/>
    <cellStyle name="$l1 No 3 3" xfId="233" xr:uid="{00000000-0005-0000-0000-0000EC020000}"/>
    <cellStyle name="$l1 No 3 3 2" xfId="1975" xr:uid="{00000000-0005-0000-0000-0000ED020000}"/>
    <cellStyle name="$l1 No 3 3 2 2" xfId="4803" xr:uid="{00000000-0005-0000-0000-0000EE020000}"/>
    <cellStyle name="$l1 No 3 3 2 3" xfId="7274" xr:uid="{00000000-0005-0000-0000-0000EF020000}"/>
    <cellStyle name="$l1 No 3 3 2 4" xfId="9567" xr:uid="{00000000-0005-0000-0000-0000F0020000}"/>
    <cellStyle name="$l1 No 3 3 3" xfId="3089" xr:uid="{00000000-0005-0000-0000-0000F1020000}"/>
    <cellStyle name="$l1 No 3 3 4" xfId="3259" xr:uid="{00000000-0005-0000-0000-0000F2020000}"/>
    <cellStyle name="$l1 No 3 3 5" xfId="5879" xr:uid="{00000000-0005-0000-0000-0000F3020000}"/>
    <cellStyle name="$l1 No 3 4" xfId="234" xr:uid="{00000000-0005-0000-0000-0000F4020000}"/>
    <cellStyle name="$l1 No 3 4 2" xfId="1765" xr:uid="{00000000-0005-0000-0000-0000F5020000}"/>
    <cellStyle name="$l1 No 3 4 2 2" xfId="4593" xr:uid="{00000000-0005-0000-0000-0000F6020000}"/>
    <cellStyle name="$l1 No 3 4 2 3" xfId="7066" xr:uid="{00000000-0005-0000-0000-0000F7020000}"/>
    <cellStyle name="$l1 No 3 4 2 4" xfId="9360" xr:uid="{00000000-0005-0000-0000-0000F8020000}"/>
    <cellStyle name="$l1 No 3 4 3" xfId="3090" xr:uid="{00000000-0005-0000-0000-0000F9020000}"/>
    <cellStyle name="$l1 No 3 4 4" xfId="3258" xr:uid="{00000000-0005-0000-0000-0000FA020000}"/>
    <cellStyle name="$l1 No 3 4 5" xfId="5878" xr:uid="{00000000-0005-0000-0000-0000FB020000}"/>
    <cellStyle name="$l1 No 3 5" xfId="235" xr:uid="{00000000-0005-0000-0000-0000FC020000}"/>
    <cellStyle name="$l1 No 3 5 2" xfId="1746" xr:uid="{00000000-0005-0000-0000-0000FD020000}"/>
    <cellStyle name="$l1 No 3 5 2 2" xfId="4574" xr:uid="{00000000-0005-0000-0000-0000FE020000}"/>
    <cellStyle name="$l1 No 3 5 2 3" xfId="7047" xr:uid="{00000000-0005-0000-0000-0000FF020000}"/>
    <cellStyle name="$l1 No 3 5 2 4" xfId="9341" xr:uid="{00000000-0005-0000-0000-000000030000}"/>
    <cellStyle name="$l1 No 3 5 3" xfId="3091" xr:uid="{00000000-0005-0000-0000-000001030000}"/>
    <cellStyle name="$l1 No 3 5 4" xfId="3257" xr:uid="{00000000-0005-0000-0000-000002030000}"/>
    <cellStyle name="$l1 No 3 5 5" xfId="3373" xr:uid="{00000000-0005-0000-0000-000003030000}"/>
    <cellStyle name="$l1 No 3 6" xfId="236" xr:uid="{00000000-0005-0000-0000-000004030000}"/>
    <cellStyle name="$l1 No 3 6 2" xfId="2507" xr:uid="{00000000-0005-0000-0000-000005030000}"/>
    <cellStyle name="$l1 No 3 6 2 2" xfId="5334" xr:uid="{00000000-0005-0000-0000-000006030000}"/>
    <cellStyle name="$l1 No 3 6 2 3" xfId="7804" xr:uid="{00000000-0005-0000-0000-000007030000}"/>
    <cellStyle name="$l1 No 3 6 2 4" xfId="10097" xr:uid="{00000000-0005-0000-0000-000008030000}"/>
    <cellStyle name="$l1 No 3 6 3" xfId="3092" xr:uid="{00000000-0005-0000-0000-000009030000}"/>
    <cellStyle name="$l1 No 3 6 4" xfId="3256" xr:uid="{00000000-0005-0000-0000-00000A030000}"/>
    <cellStyle name="$l1 No 3 6 5" xfId="4240" xr:uid="{00000000-0005-0000-0000-00000B030000}"/>
    <cellStyle name="$l1 No 3 7" xfId="237" xr:uid="{00000000-0005-0000-0000-00000C030000}"/>
    <cellStyle name="$l1 No 3 7 2" xfId="1863" xr:uid="{00000000-0005-0000-0000-00000D030000}"/>
    <cellStyle name="$l1 No 3 7 2 2" xfId="4691" xr:uid="{00000000-0005-0000-0000-00000E030000}"/>
    <cellStyle name="$l1 No 3 7 2 3" xfId="7163" xr:uid="{00000000-0005-0000-0000-00000F030000}"/>
    <cellStyle name="$l1 No 3 7 2 4" xfId="9456" xr:uid="{00000000-0005-0000-0000-000010030000}"/>
    <cellStyle name="$l1 No 3 7 3" xfId="3093" xr:uid="{00000000-0005-0000-0000-000011030000}"/>
    <cellStyle name="$l1 No 3 7 4" xfId="3255" xr:uid="{00000000-0005-0000-0000-000012030000}"/>
    <cellStyle name="$l1 No 3 7 5" xfId="5877" xr:uid="{00000000-0005-0000-0000-000013030000}"/>
    <cellStyle name="$l1 No 3 8" xfId="1755" xr:uid="{00000000-0005-0000-0000-000014030000}"/>
    <cellStyle name="$l1 No 3 8 2" xfId="4583" xr:uid="{00000000-0005-0000-0000-000015030000}"/>
    <cellStyle name="$l1 No 3 8 3" xfId="7056" xr:uid="{00000000-0005-0000-0000-000016030000}"/>
    <cellStyle name="$l1 No 3 8 4" xfId="9350" xr:uid="{00000000-0005-0000-0000-000017030000}"/>
    <cellStyle name="$l1 No 3 9" xfId="3087" xr:uid="{00000000-0005-0000-0000-000018030000}"/>
    <cellStyle name="$l1 No 4" xfId="238" xr:uid="{00000000-0005-0000-0000-000019030000}"/>
    <cellStyle name="$l1 No 4 2" xfId="2332" xr:uid="{00000000-0005-0000-0000-00001A030000}"/>
    <cellStyle name="$l1 No 4 2 2" xfId="5160" xr:uid="{00000000-0005-0000-0000-00001B030000}"/>
    <cellStyle name="$l1 No 4 2 3" xfId="7631" xr:uid="{00000000-0005-0000-0000-00001C030000}"/>
    <cellStyle name="$l1 No 4 2 4" xfId="9924" xr:uid="{00000000-0005-0000-0000-00001D030000}"/>
    <cellStyle name="$l1 No 4 3" xfId="3094" xr:uid="{00000000-0005-0000-0000-00001E030000}"/>
    <cellStyle name="$l1 No 4 4" xfId="3233" xr:uid="{00000000-0005-0000-0000-00001F030000}"/>
    <cellStyle name="$l1 No 4 5" xfId="5876" xr:uid="{00000000-0005-0000-0000-000020030000}"/>
    <cellStyle name="$l1 No 5" xfId="239" xr:uid="{00000000-0005-0000-0000-000021030000}"/>
    <cellStyle name="$l1 No 5 2" xfId="1905" xr:uid="{00000000-0005-0000-0000-000022030000}"/>
    <cellStyle name="$l1 No 5 2 2" xfId="4733" xr:uid="{00000000-0005-0000-0000-000023030000}"/>
    <cellStyle name="$l1 No 5 2 3" xfId="7205" xr:uid="{00000000-0005-0000-0000-000024030000}"/>
    <cellStyle name="$l1 No 5 2 4" xfId="9498" xr:uid="{00000000-0005-0000-0000-000025030000}"/>
    <cellStyle name="$l1 No 5 3" xfId="3095" xr:uid="{00000000-0005-0000-0000-000026030000}"/>
    <cellStyle name="$l1 No 5 4" xfId="3232" xr:uid="{00000000-0005-0000-0000-000027030000}"/>
    <cellStyle name="$l1 No 5 5" xfId="5875" xr:uid="{00000000-0005-0000-0000-000028030000}"/>
    <cellStyle name="$l1 No 6" xfId="240" xr:uid="{00000000-0005-0000-0000-000029030000}"/>
    <cellStyle name="$l1 No 6 2" xfId="2463" xr:uid="{00000000-0005-0000-0000-00002A030000}"/>
    <cellStyle name="$l1 No 6 2 2" xfId="5290" xr:uid="{00000000-0005-0000-0000-00002B030000}"/>
    <cellStyle name="$l1 No 6 2 3" xfId="7760" xr:uid="{00000000-0005-0000-0000-00002C030000}"/>
    <cellStyle name="$l1 No 6 2 4" xfId="10053" xr:uid="{00000000-0005-0000-0000-00002D030000}"/>
    <cellStyle name="$l1 No 6 3" xfId="3096" xr:uid="{00000000-0005-0000-0000-00002E030000}"/>
    <cellStyle name="$l1 No 6 4" xfId="3231" xr:uid="{00000000-0005-0000-0000-00002F030000}"/>
    <cellStyle name="$l1 No 6 5" xfId="5874" xr:uid="{00000000-0005-0000-0000-000030030000}"/>
    <cellStyle name="$l1 No 7" xfId="241" xr:uid="{00000000-0005-0000-0000-000031030000}"/>
    <cellStyle name="$l1 No 7 2" xfId="2585" xr:uid="{00000000-0005-0000-0000-000032030000}"/>
    <cellStyle name="$l1 No 7 2 2" xfId="5412" xr:uid="{00000000-0005-0000-0000-000033030000}"/>
    <cellStyle name="$l1 No 7 2 3" xfId="7882" xr:uid="{00000000-0005-0000-0000-000034030000}"/>
    <cellStyle name="$l1 No 7 2 4" xfId="10175" xr:uid="{00000000-0005-0000-0000-000035030000}"/>
    <cellStyle name="$l1 No 7 3" xfId="3097" xr:uid="{00000000-0005-0000-0000-000036030000}"/>
    <cellStyle name="$l1 No 7 4" xfId="3230" xr:uid="{00000000-0005-0000-0000-000037030000}"/>
    <cellStyle name="$l1 No 7 5" xfId="2939" xr:uid="{00000000-0005-0000-0000-000038030000}"/>
    <cellStyle name="$l1 No 8" xfId="242" xr:uid="{00000000-0005-0000-0000-000039030000}"/>
    <cellStyle name="$l1 No 8 2" xfId="2281" xr:uid="{00000000-0005-0000-0000-00003A030000}"/>
    <cellStyle name="$l1 No 8 2 2" xfId="5109" xr:uid="{00000000-0005-0000-0000-00003B030000}"/>
    <cellStyle name="$l1 No 8 2 3" xfId="7580" xr:uid="{00000000-0005-0000-0000-00003C030000}"/>
    <cellStyle name="$l1 No 8 2 4" xfId="9873" xr:uid="{00000000-0005-0000-0000-00003D030000}"/>
    <cellStyle name="$l1 No 8 3" xfId="3098" xr:uid="{00000000-0005-0000-0000-00003E030000}"/>
    <cellStyle name="$l1 No 8 4" xfId="3229" xr:uid="{00000000-0005-0000-0000-00003F030000}"/>
    <cellStyle name="$l1 No 8 5" xfId="4373" xr:uid="{00000000-0005-0000-0000-000040030000}"/>
    <cellStyle name="$l1 No 9" xfId="243" xr:uid="{00000000-0005-0000-0000-000041030000}"/>
    <cellStyle name="$l1 No 9 2" xfId="1584" xr:uid="{00000000-0005-0000-0000-000042030000}"/>
    <cellStyle name="$l1 No 9 2 2" xfId="4413" xr:uid="{00000000-0005-0000-0000-000043030000}"/>
    <cellStyle name="$l1 No 9 2 3" xfId="6887" xr:uid="{00000000-0005-0000-0000-000044030000}"/>
    <cellStyle name="$l1 No 9 2 4" xfId="9189" xr:uid="{00000000-0005-0000-0000-000045030000}"/>
    <cellStyle name="$l1 No 9 3" xfId="3099" xr:uid="{00000000-0005-0000-0000-000046030000}"/>
    <cellStyle name="$l1 No 9 4" xfId="3228" xr:uid="{00000000-0005-0000-0000-000047030000}"/>
    <cellStyle name="$l1 No 9 5" xfId="7947" xr:uid="{00000000-0005-0000-0000-000048030000}"/>
    <cellStyle name="$l1 Row" xfId="244" xr:uid="{00000000-0005-0000-0000-000049030000}"/>
    <cellStyle name="$l2 %" xfId="245" xr:uid="{00000000-0005-0000-0000-00004A030000}"/>
    <cellStyle name="$l2 % 10" xfId="1991" xr:uid="{00000000-0005-0000-0000-00004B030000}"/>
    <cellStyle name="$l2 % 10 2" xfId="4819" xr:uid="{00000000-0005-0000-0000-00004C030000}"/>
    <cellStyle name="$l2 % 10 3" xfId="7290" xr:uid="{00000000-0005-0000-0000-00004D030000}"/>
    <cellStyle name="$l2 % 10 4" xfId="9583" xr:uid="{00000000-0005-0000-0000-00004E030000}"/>
    <cellStyle name="$l2 % 11" xfId="3101" xr:uid="{00000000-0005-0000-0000-00004F030000}"/>
    <cellStyle name="$l2 % 12" xfId="3226" xr:uid="{00000000-0005-0000-0000-000050030000}"/>
    <cellStyle name="$l2 % 13" xfId="5835" xr:uid="{00000000-0005-0000-0000-000051030000}"/>
    <cellStyle name="$l2 % 2" xfId="246" xr:uid="{00000000-0005-0000-0000-000052030000}"/>
    <cellStyle name="$l2 % 2 10" xfId="3225" xr:uid="{00000000-0005-0000-0000-000053030000}"/>
    <cellStyle name="$l2 % 2 11" xfId="5834" xr:uid="{00000000-0005-0000-0000-000054030000}"/>
    <cellStyle name="$l2 % 2 2" xfId="247" xr:uid="{00000000-0005-0000-0000-000055030000}"/>
    <cellStyle name="$l2 % 2 2 2" xfId="1875" xr:uid="{00000000-0005-0000-0000-000056030000}"/>
    <cellStyle name="$l2 % 2 2 2 2" xfId="4703" xr:uid="{00000000-0005-0000-0000-000057030000}"/>
    <cellStyle name="$l2 % 2 2 2 3" xfId="7175" xr:uid="{00000000-0005-0000-0000-000058030000}"/>
    <cellStyle name="$l2 % 2 2 2 4" xfId="9468" xr:uid="{00000000-0005-0000-0000-000059030000}"/>
    <cellStyle name="$l2 % 2 2 3" xfId="3103" xr:uid="{00000000-0005-0000-0000-00005A030000}"/>
    <cellStyle name="$l2 % 2 2 4" xfId="3224" xr:uid="{00000000-0005-0000-0000-00005B030000}"/>
    <cellStyle name="$l2 % 2 2 5" xfId="5833" xr:uid="{00000000-0005-0000-0000-00005C030000}"/>
    <cellStyle name="$l2 % 2 3" xfId="248" xr:uid="{00000000-0005-0000-0000-00005D030000}"/>
    <cellStyle name="$l2 % 2 3 2" xfId="1892" xr:uid="{00000000-0005-0000-0000-00005E030000}"/>
    <cellStyle name="$l2 % 2 3 2 2" xfId="4720" xr:uid="{00000000-0005-0000-0000-00005F030000}"/>
    <cellStyle name="$l2 % 2 3 2 3" xfId="7192" xr:uid="{00000000-0005-0000-0000-000060030000}"/>
    <cellStyle name="$l2 % 2 3 2 4" xfId="9485" xr:uid="{00000000-0005-0000-0000-000061030000}"/>
    <cellStyle name="$l2 % 2 3 3" xfId="3104" xr:uid="{00000000-0005-0000-0000-000062030000}"/>
    <cellStyle name="$l2 % 2 3 4" xfId="3223" xr:uid="{00000000-0005-0000-0000-000063030000}"/>
    <cellStyle name="$l2 % 2 3 5" xfId="5832" xr:uid="{00000000-0005-0000-0000-000064030000}"/>
    <cellStyle name="$l2 % 2 4" xfId="249" xr:uid="{00000000-0005-0000-0000-000065030000}"/>
    <cellStyle name="$l2 % 2 4 2" xfId="1681" xr:uid="{00000000-0005-0000-0000-000066030000}"/>
    <cellStyle name="$l2 % 2 4 2 2" xfId="4510" xr:uid="{00000000-0005-0000-0000-000067030000}"/>
    <cellStyle name="$l2 % 2 4 2 3" xfId="6983" xr:uid="{00000000-0005-0000-0000-000068030000}"/>
    <cellStyle name="$l2 % 2 4 2 4" xfId="9277" xr:uid="{00000000-0005-0000-0000-000069030000}"/>
    <cellStyle name="$l2 % 2 4 3" xfId="3105" xr:uid="{00000000-0005-0000-0000-00006A030000}"/>
    <cellStyle name="$l2 % 2 4 4" xfId="3222" xr:uid="{00000000-0005-0000-0000-00006B030000}"/>
    <cellStyle name="$l2 % 2 4 5" xfId="5831" xr:uid="{00000000-0005-0000-0000-00006C030000}"/>
    <cellStyle name="$l2 % 2 5" xfId="250" xr:uid="{00000000-0005-0000-0000-00006D030000}"/>
    <cellStyle name="$l2 % 2 5 2" xfId="2282" xr:uid="{00000000-0005-0000-0000-00006E030000}"/>
    <cellStyle name="$l2 % 2 5 2 2" xfId="5110" xr:uid="{00000000-0005-0000-0000-00006F030000}"/>
    <cellStyle name="$l2 % 2 5 2 3" xfId="7581" xr:uid="{00000000-0005-0000-0000-000070030000}"/>
    <cellStyle name="$l2 % 2 5 2 4" xfId="9874" xr:uid="{00000000-0005-0000-0000-000071030000}"/>
    <cellStyle name="$l2 % 2 5 3" xfId="3106" xr:uid="{00000000-0005-0000-0000-000072030000}"/>
    <cellStyle name="$l2 % 2 5 4" xfId="3221" xr:uid="{00000000-0005-0000-0000-000073030000}"/>
    <cellStyle name="$l2 % 2 5 5" xfId="5830" xr:uid="{00000000-0005-0000-0000-000074030000}"/>
    <cellStyle name="$l2 % 2 6" xfId="251" xr:uid="{00000000-0005-0000-0000-000075030000}"/>
    <cellStyle name="$l2 % 2 6 2" xfId="1968" xr:uid="{00000000-0005-0000-0000-000076030000}"/>
    <cellStyle name="$l2 % 2 6 2 2" xfId="4796" xr:uid="{00000000-0005-0000-0000-000077030000}"/>
    <cellStyle name="$l2 % 2 6 2 3" xfId="7267" xr:uid="{00000000-0005-0000-0000-000078030000}"/>
    <cellStyle name="$l2 % 2 6 2 4" xfId="9560" xr:uid="{00000000-0005-0000-0000-000079030000}"/>
    <cellStyle name="$l2 % 2 6 3" xfId="3107" xr:uid="{00000000-0005-0000-0000-00007A030000}"/>
    <cellStyle name="$l2 % 2 6 4" xfId="3220" xr:uid="{00000000-0005-0000-0000-00007B030000}"/>
    <cellStyle name="$l2 % 2 6 5" xfId="5829" xr:uid="{00000000-0005-0000-0000-00007C030000}"/>
    <cellStyle name="$l2 % 2 7" xfId="252" xr:uid="{00000000-0005-0000-0000-00007D030000}"/>
    <cellStyle name="$l2 % 2 7 2" xfId="1992" xr:uid="{00000000-0005-0000-0000-00007E030000}"/>
    <cellStyle name="$l2 % 2 7 2 2" xfId="4820" xr:uid="{00000000-0005-0000-0000-00007F030000}"/>
    <cellStyle name="$l2 % 2 7 2 3" xfId="7291" xr:uid="{00000000-0005-0000-0000-000080030000}"/>
    <cellStyle name="$l2 % 2 7 2 4" xfId="9584" xr:uid="{00000000-0005-0000-0000-000081030000}"/>
    <cellStyle name="$l2 % 2 7 3" xfId="3108" xr:uid="{00000000-0005-0000-0000-000082030000}"/>
    <cellStyle name="$l2 % 2 7 4" xfId="3219" xr:uid="{00000000-0005-0000-0000-000083030000}"/>
    <cellStyle name="$l2 % 2 7 5" xfId="5828" xr:uid="{00000000-0005-0000-0000-000084030000}"/>
    <cellStyle name="$l2 % 2 8" xfId="1783" xr:uid="{00000000-0005-0000-0000-000085030000}"/>
    <cellStyle name="$l2 % 2 8 2" xfId="4611" xr:uid="{00000000-0005-0000-0000-000086030000}"/>
    <cellStyle name="$l2 % 2 8 3" xfId="7084" xr:uid="{00000000-0005-0000-0000-000087030000}"/>
    <cellStyle name="$l2 % 2 8 4" xfId="9378" xr:uid="{00000000-0005-0000-0000-000088030000}"/>
    <cellStyle name="$l2 % 2 9" xfId="3102" xr:uid="{00000000-0005-0000-0000-000089030000}"/>
    <cellStyle name="$l2 % 3" xfId="253" xr:uid="{00000000-0005-0000-0000-00008A030000}"/>
    <cellStyle name="$l2 % 3 10" xfId="3218" xr:uid="{00000000-0005-0000-0000-00008B030000}"/>
    <cellStyle name="$l2 % 3 11" xfId="4351" xr:uid="{00000000-0005-0000-0000-00008C030000}"/>
    <cellStyle name="$l2 % 3 2" xfId="254" xr:uid="{00000000-0005-0000-0000-00008D030000}"/>
    <cellStyle name="$l2 % 3 2 2" xfId="1969" xr:uid="{00000000-0005-0000-0000-00008E030000}"/>
    <cellStyle name="$l2 % 3 2 2 2" xfId="4797" xr:uid="{00000000-0005-0000-0000-00008F030000}"/>
    <cellStyle name="$l2 % 3 2 2 3" xfId="7268" xr:uid="{00000000-0005-0000-0000-000090030000}"/>
    <cellStyle name="$l2 % 3 2 2 4" xfId="9561" xr:uid="{00000000-0005-0000-0000-000091030000}"/>
    <cellStyle name="$l2 % 3 2 3" xfId="3110" xr:uid="{00000000-0005-0000-0000-000092030000}"/>
    <cellStyle name="$l2 % 3 2 4" xfId="3217" xr:uid="{00000000-0005-0000-0000-000093030000}"/>
    <cellStyle name="$l2 % 3 2 5" xfId="3423" xr:uid="{00000000-0005-0000-0000-000094030000}"/>
    <cellStyle name="$l2 % 3 3" xfId="255" xr:uid="{00000000-0005-0000-0000-000095030000}"/>
    <cellStyle name="$l2 % 3 3 2" xfId="2212" xr:uid="{00000000-0005-0000-0000-000096030000}"/>
    <cellStyle name="$l2 % 3 3 2 2" xfId="5040" xr:uid="{00000000-0005-0000-0000-000097030000}"/>
    <cellStyle name="$l2 % 3 3 2 3" xfId="7511" xr:uid="{00000000-0005-0000-0000-000098030000}"/>
    <cellStyle name="$l2 % 3 3 2 4" xfId="9804" xr:uid="{00000000-0005-0000-0000-000099030000}"/>
    <cellStyle name="$l2 % 3 3 3" xfId="3111" xr:uid="{00000000-0005-0000-0000-00009A030000}"/>
    <cellStyle name="$l2 % 3 3 4" xfId="3216" xr:uid="{00000000-0005-0000-0000-00009B030000}"/>
    <cellStyle name="$l2 % 3 3 5" xfId="4241" xr:uid="{00000000-0005-0000-0000-00009C030000}"/>
    <cellStyle name="$l2 % 3 4" xfId="256" xr:uid="{00000000-0005-0000-0000-00009D030000}"/>
    <cellStyle name="$l2 % 3 4 2" xfId="1904" xr:uid="{00000000-0005-0000-0000-00009E030000}"/>
    <cellStyle name="$l2 % 3 4 2 2" xfId="4732" xr:uid="{00000000-0005-0000-0000-00009F030000}"/>
    <cellStyle name="$l2 % 3 4 2 3" xfId="7204" xr:uid="{00000000-0005-0000-0000-0000A0030000}"/>
    <cellStyle name="$l2 % 3 4 2 4" xfId="9497" xr:uid="{00000000-0005-0000-0000-0000A1030000}"/>
    <cellStyle name="$l2 % 3 4 3" xfId="3112" xr:uid="{00000000-0005-0000-0000-0000A2030000}"/>
    <cellStyle name="$l2 % 3 4 4" xfId="2967" xr:uid="{00000000-0005-0000-0000-0000A3030000}"/>
    <cellStyle name="$l2 % 3 4 5" xfId="4374" xr:uid="{00000000-0005-0000-0000-0000A4030000}"/>
    <cellStyle name="$l2 % 3 5" xfId="257" xr:uid="{00000000-0005-0000-0000-0000A5030000}"/>
    <cellStyle name="$l2 % 3 5 2" xfId="1574" xr:uid="{00000000-0005-0000-0000-0000A6030000}"/>
    <cellStyle name="$l2 % 3 5 2 2" xfId="4403" xr:uid="{00000000-0005-0000-0000-0000A7030000}"/>
    <cellStyle name="$l2 % 3 5 2 3" xfId="6877" xr:uid="{00000000-0005-0000-0000-0000A8030000}"/>
    <cellStyle name="$l2 % 3 5 2 4" xfId="9179" xr:uid="{00000000-0005-0000-0000-0000A9030000}"/>
    <cellStyle name="$l2 % 3 5 3" xfId="3113" xr:uid="{00000000-0005-0000-0000-0000AA030000}"/>
    <cellStyle name="$l2 % 3 5 4" xfId="2880" xr:uid="{00000000-0005-0000-0000-0000AB030000}"/>
    <cellStyle name="$l2 % 3 5 5" xfId="5827" xr:uid="{00000000-0005-0000-0000-0000AC030000}"/>
    <cellStyle name="$l2 % 3 6" xfId="258" xr:uid="{00000000-0005-0000-0000-0000AD030000}"/>
    <cellStyle name="$l2 % 3 6 2" xfId="2427" xr:uid="{00000000-0005-0000-0000-0000AE030000}"/>
    <cellStyle name="$l2 % 3 6 2 2" xfId="5254" xr:uid="{00000000-0005-0000-0000-0000AF030000}"/>
    <cellStyle name="$l2 % 3 6 2 3" xfId="7725" xr:uid="{00000000-0005-0000-0000-0000B0030000}"/>
    <cellStyle name="$l2 % 3 6 2 4" xfId="10018" xr:uid="{00000000-0005-0000-0000-0000B1030000}"/>
    <cellStyle name="$l2 % 3 6 3" xfId="3114" xr:uid="{00000000-0005-0000-0000-0000B2030000}"/>
    <cellStyle name="$l2 % 3 6 4" xfId="2966" xr:uid="{00000000-0005-0000-0000-0000B3030000}"/>
    <cellStyle name="$l2 % 3 6 5" xfId="5826" xr:uid="{00000000-0005-0000-0000-0000B4030000}"/>
    <cellStyle name="$l2 % 3 7" xfId="259" xr:uid="{00000000-0005-0000-0000-0000B5030000}"/>
    <cellStyle name="$l2 % 3 7 2" xfId="2364" xr:uid="{00000000-0005-0000-0000-0000B6030000}"/>
    <cellStyle name="$l2 % 3 7 2 2" xfId="5192" xr:uid="{00000000-0005-0000-0000-0000B7030000}"/>
    <cellStyle name="$l2 % 3 7 2 3" xfId="7663" xr:uid="{00000000-0005-0000-0000-0000B8030000}"/>
    <cellStyle name="$l2 % 3 7 2 4" xfId="9956" xr:uid="{00000000-0005-0000-0000-0000B9030000}"/>
    <cellStyle name="$l2 % 3 7 3" xfId="3115" xr:uid="{00000000-0005-0000-0000-0000BA030000}"/>
    <cellStyle name="$l2 % 3 7 4" xfId="2879" xr:uid="{00000000-0005-0000-0000-0000BB030000}"/>
    <cellStyle name="$l2 % 3 7 5" xfId="5825" xr:uid="{00000000-0005-0000-0000-0000BC030000}"/>
    <cellStyle name="$l2 % 3 8" xfId="1914" xr:uid="{00000000-0005-0000-0000-0000BD030000}"/>
    <cellStyle name="$l2 % 3 8 2" xfId="4742" xr:uid="{00000000-0005-0000-0000-0000BE030000}"/>
    <cellStyle name="$l2 % 3 8 3" xfId="7213" xr:uid="{00000000-0005-0000-0000-0000BF030000}"/>
    <cellStyle name="$l2 % 3 8 4" xfId="9506" xr:uid="{00000000-0005-0000-0000-0000C0030000}"/>
    <cellStyle name="$l2 % 3 9" xfId="3109" xr:uid="{00000000-0005-0000-0000-0000C1030000}"/>
    <cellStyle name="$l2 % 4" xfId="260" xr:uid="{00000000-0005-0000-0000-0000C2030000}"/>
    <cellStyle name="$l2 % 4 2" xfId="2578" xr:uid="{00000000-0005-0000-0000-0000C3030000}"/>
    <cellStyle name="$l2 % 4 2 2" xfId="5405" xr:uid="{00000000-0005-0000-0000-0000C4030000}"/>
    <cellStyle name="$l2 % 4 2 3" xfId="7875" xr:uid="{00000000-0005-0000-0000-0000C5030000}"/>
    <cellStyle name="$l2 % 4 2 4" xfId="10168" xr:uid="{00000000-0005-0000-0000-0000C6030000}"/>
    <cellStyle name="$l2 % 4 3" xfId="3116" xr:uid="{00000000-0005-0000-0000-0000C7030000}"/>
    <cellStyle name="$l2 % 4 4" xfId="2965" xr:uid="{00000000-0005-0000-0000-0000C8030000}"/>
    <cellStyle name="$l2 % 4 5" xfId="5824" xr:uid="{00000000-0005-0000-0000-0000C9030000}"/>
    <cellStyle name="$l2 % 5" xfId="261" xr:uid="{00000000-0005-0000-0000-0000CA030000}"/>
    <cellStyle name="$l2 % 5 2" xfId="1678" xr:uid="{00000000-0005-0000-0000-0000CB030000}"/>
    <cellStyle name="$l2 % 5 2 2" xfId="4507" xr:uid="{00000000-0005-0000-0000-0000CC030000}"/>
    <cellStyle name="$l2 % 5 2 3" xfId="6980" xr:uid="{00000000-0005-0000-0000-0000CD030000}"/>
    <cellStyle name="$l2 % 5 2 4" xfId="9274" xr:uid="{00000000-0005-0000-0000-0000CE030000}"/>
    <cellStyle name="$l2 % 5 3" xfId="3117" xr:uid="{00000000-0005-0000-0000-0000CF030000}"/>
    <cellStyle name="$l2 % 5 4" xfId="2878" xr:uid="{00000000-0005-0000-0000-0000D0030000}"/>
    <cellStyle name="$l2 % 5 5" xfId="6836" xr:uid="{00000000-0005-0000-0000-0000D1030000}"/>
    <cellStyle name="$l2 % 6" xfId="262" xr:uid="{00000000-0005-0000-0000-0000D2030000}"/>
    <cellStyle name="$l2 % 6 2" xfId="2527" xr:uid="{00000000-0005-0000-0000-0000D3030000}"/>
    <cellStyle name="$l2 % 6 2 2" xfId="5354" xr:uid="{00000000-0005-0000-0000-0000D4030000}"/>
    <cellStyle name="$l2 % 6 2 3" xfId="7824" xr:uid="{00000000-0005-0000-0000-0000D5030000}"/>
    <cellStyle name="$l2 % 6 2 4" xfId="10117" xr:uid="{00000000-0005-0000-0000-0000D6030000}"/>
    <cellStyle name="$l2 % 6 3" xfId="3118" xr:uid="{00000000-0005-0000-0000-0000D7030000}"/>
    <cellStyle name="$l2 % 6 4" xfId="2964" xr:uid="{00000000-0005-0000-0000-0000D8030000}"/>
    <cellStyle name="$l2 % 6 5" xfId="6838" xr:uid="{00000000-0005-0000-0000-0000D9030000}"/>
    <cellStyle name="$l2 % 7" xfId="263" xr:uid="{00000000-0005-0000-0000-0000DA030000}"/>
    <cellStyle name="$l2 % 7 2" xfId="2211" xr:uid="{00000000-0005-0000-0000-0000DB030000}"/>
    <cellStyle name="$l2 % 7 2 2" xfId="5039" xr:uid="{00000000-0005-0000-0000-0000DC030000}"/>
    <cellStyle name="$l2 % 7 2 3" xfId="7510" xr:uid="{00000000-0005-0000-0000-0000DD030000}"/>
    <cellStyle name="$l2 % 7 2 4" xfId="9803" xr:uid="{00000000-0005-0000-0000-0000DE030000}"/>
    <cellStyle name="$l2 % 7 3" xfId="3119" xr:uid="{00000000-0005-0000-0000-0000DF030000}"/>
    <cellStyle name="$l2 % 7 4" xfId="2877" xr:uid="{00000000-0005-0000-0000-0000E0030000}"/>
    <cellStyle name="$l2 % 7 5" xfId="6837" xr:uid="{00000000-0005-0000-0000-0000E1030000}"/>
    <cellStyle name="$l2 % 8" xfId="264" xr:uid="{00000000-0005-0000-0000-0000E2030000}"/>
    <cellStyle name="$l2 % 8 2" xfId="2327" xr:uid="{00000000-0005-0000-0000-0000E3030000}"/>
    <cellStyle name="$l2 % 8 2 2" xfId="5155" xr:uid="{00000000-0005-0000-0000-0000E4030000}"/>
    <cellStyle name="$l2 % 8 2 3" xfId="7626" xr:uid="{00000000-0005-0000-0000-0000E5030000}"/>
    <cellStyle name="$l2 % 8 2 4" xfId="9919" xr:uid="{00000000-0005-0000-0000-0000E6030000}"/>
    <cellStyle name="$l2 % 8 3" xfId="3120" xr:uid="{00000000-0005-0000-0000-0000E7030000}"/>
    <cellStyle name="$l2 % 8 4" xfId="2963" xr:uid="{00000000-0005-0000-0000-0000E8030000}"/>
    <cellStyle name="$l2 % 8 5" xfId="6835" xr:uid="{00000000-0005-0000-0000-0000E9030000}"/>
    <cellStyle name="$l2 % 9" xfId="265" xr:uid="{00000000-0005-0000-0000-0000EA030000}"/>
    <cellStyle name="$l2 % 9 2" xfId="1870" xr:uid="{00000000-0005-0000-0000-0000EB030000}"/>
    <cellStyle name="$l2 % 9 2 2" xfId="4698" xr:uid="{00000000-0005-0000-0000-0000EC030000}"/>
    <cellStyle name="$l2 % 9 2 3" xfId="7170" xr:uid="{00000000-0005-0000-0000-0000ED030000}"/>
    <cellStyle name="$l2 % 9 2 4" xfId="9463" xr:uid="{00000000-0005-0000-0000-0000EE030000}"/>
    <cellStyle name="$l2 % 9 3" xfId="3121" xr:uid="{00000000-0005-0000-0000-0000EF030000}"/>
    <cellStyle name="$l2 % 9 4" xfId="2876" xr:uid="{00000000-0005-0000-0000-0000F0030000}"/>
    <cellStyle name="$l2 % 9 5" xfId="4353" xr:uid="{00000000-0005-0000-0000-0000F1030000}"/>
    <cellStyle name="$l2 No" xfId="266" xr:uid="{00000000-0005-0000-0000-0000F2030000}"/>
    <cellStyle name="$l2 No 10" xfId="1909" xr:uid="{00000000-0005-0000-0000-0000F3030000}"/>
    <cellStyle name="$l2 No 10 2" xfId="4737" xr:uid="{00000000-0005-0000-0000-0000F4030000}"/>
    <cellStyle name="$l2 No 10 3" xfId="7208" xr:uid="{00000000-0005-0000-0000-0000F5030000}"/>
    <cellStyle name="$l2 No 10 4" xfId="9501" xr:uid="{00000000-0005-0000-0000-0000F6030000}"/>
    <cellStyle name="$l2 No 11" xfId="3122" xr:uid="{00000000-0005-0000-0000-0000F7030000}"/>
    <cellStyle name="$l2 No 12" xfId="2962" xr:uid="{00000000-0005-0000-0000-0000F8030000}"/>
    <cellStyle name="$l2 No 13" xfId="4352" xr:uid="{00000000-0005-0000-0000-0000F9030000}"/>
    <cellStyle name="$l2 No 2" xfId="267" xr:uid="{00000000-0005-0000-0000-0000FA030000}"/>
    <cellStyle name="$l2 No 2 10" xfId="2875" xr:uid="{00000000-0005-0000-0000-0000FB030000}"/>
    <cellStyle name="$l2 No 2 11" xfId="4276" xr:uid="{00000000-0005-0000-0000-0000FC030000}"/>
    <cellStyle name="$l2 No 2 2" xfId="268" xr:uid="{00000000-0005-0000-0000-0000FD030000}"/>
    <cellStyle name="$l2 No 2 2 2" xfId="1946" xr:uid="{00000000-0005-0000-0000-0000FE030000}"/>
    <cellStyle name="$l2 No 2 2 2 2" xfId="4774" xr:uid="{00000000-0005-0000-0000-0000FF030000}"/>
    <cellStyle name="$l2 No 2 2 2 3" xfId="7245" xr:uid="{00000000-0005-0000-0000-000000040000}"/>
    <cellStyle name="$l2 No 2 2 2 4" xfId="9538" xr:uid="{00000000-0005-0000-0000-000001040000}"/>
    <cellStyle name="$l2 No 2 2 3" xfId="3124" xr:uid="{00000000-0005-0000-0000-000002040000}"/>
    <cellStyle name="$l2 No 2 2 4" xfId="2961" xr:uid="{00000000-0005-0000-0000-000003040000}"/>
    <cellStyle name="$l2 No 2 2 5" xfId="5823" xr:uid="{00000000-0005-0000-0000-000004040000}"/>
    <cellStyle name="$l2 No 2 3" xfId="269" xr:uid="{00000000-0005-0000-0000-000005040000}"/>
    <cellStyle name="$l2 No 2 3 2" xfId="1994" xr:uid="{00000000-0005-0000-0000-000006040000}"/>
    <cellStyle name="$l2 No 2 3 2 2" xfId="4822" xr:uid="{00000000-0005-0000-0000-000007040000}"/>
    <cellStyle name="$l2 No 2 3 2 3" xfId="7293" xr:uid="{00000000-0005-0000-0000-000008040000}"/>
    <cellStyle name="$l2 No 2 3 2 4" xfId="9586" xr:uid="{00000000-0005-0000-0000-000009040000}"/>
    <cellStyle name="$l2 No 2 3 3" xfId="3125" xr:uid="{00000000-0005-0000-0000-00000A040000}"/>
    <cellStyle name="$l2 No 2 3 4" xfId="2874" xr:uid="{00000000-0005-0000-0000-00000B040000}"/>
    <cellStyle name="$l2 No 2 3 5" xfId="5822" xr:uid="{00000000-0005-0000-0000-00000C040000}"/>
    <cellStyle name="$l2 No 2 4" xfId="270" xr:uid="{00000000-0005-0000-0000-00000D040000}"/>
    <cellStyle name="$l2 No 2 4 2" xfId="1953" xr:uid="{00000000-0005-0000-0000-00000E040000}"/>
    <cellStyle name="$l2 No 2 4 2 2" xfId="4781" xr:uid="{00000000-0005-0000-0000-00000F040000}"/>
    <cellStyle name="$l2 No 2 4 2 3" xfId="7252" xr:uid="{00000000-0005-0000-0000-000010040000}"/>
    <cellStyle name="$l2 No 2 4 2 4" xfId="9545" xr:uid="{00000000-0005-0000-0000-000011040000}"/>
    <cellStyle name="$l2 No 2 4 3" xfId="3126" xr:uid="{00000000-0005-0000-0000-000012040000}"/>
    <cellStyle name="$l2 No 2 4 4" xfId="2960" xr:uid="{00000000-0005-0000-0000-000013040000}"/>
    <cellStyle name="$l2 No 2 4 5" xfId="5821" xr:uid="{00000000-0005-0000-0000-000014040000}"/>
    <cellStyle name="$l2 No 2 5" xfId="271" xr:uid="{00000000-0005-0000-0000-000015040000}"/>
    <cellStyle name="$l2 No 2 5 2" xfId="1995" xr:uid="{00000000-0005-0000-0000-000016040000}"/>
    <cellStyle name="$l2 No 2 5 2 2" xfId="4823" xr:uid="{00000000-0005-0000-0000-000017040000}"/>
    <cellStyle name="$l2 No 2 5 2 3" xfId="7294" xr:uid="{00000000-0005-0000-0000-000018040000}"/>
    <cellStyle name="$l2 No 2 5 2 4" xfId="9587" xr:uid="{00000000-0005-0000-0000-000019040000}"/>
    <cellStyle name="$l2 No 2 5 3" xfId="3127" xr:uid="{00000000-0005-0000-0000-00001A040000}"/>
    <cellStyle name="$l2 No 2 5 4" xfId="2873" xr:uid="{00000000-0005-0000-0000-00001B040000}"/>
    <cellStyle name="$l2 No 2 5 5" xfId="5820" xr:uid="{00000000-0005-0000-0000-00001C040000}"/>
    <cellStyle name="$l2 No 2 6" xfId="272" xr:uid="{00000000-0005-0000-0000-00001D040000}"/>
    <cellStyle name="$l2 No 2 6 2" xfId="2612" xr:uid="{00000000-0005-0000-0000-00001E040000}"/>
    <cellStyle name="$l2 No 2 6 2 2" xfId="5438" xr:uid="{00000000-0005-0000-0000-00001F040000}"/>
    <cellStyle name="$l2 No 2 6 2 3" xfId="7908" xr:uid="{00000000-0005-0000-0000-000020040000}"/>
    <cellStyle name="$l2 No 2 6 2 4" xfId="10201" xr:uid="{00000000-0005-0000-0000-000021040000}"/>
    <cellStyle name="$l2 No 2 6 3" xfId="3128" xr:uid="{00000000-0005-0000-0000-000022040000}"/>
    <cellStyle name="$l2 No 2 6 4" xfId="2959" xr:uid="{00000000-0005-0000-0000-000023040000}"/>
    <cellStyle name="$l2 No 2 6 5" xfId="5819" xr:uid="{00000000-0005-0000-0000-000024040000}"/>
    <cellStyle name="$l2 No 2 7" xfId="273" xr:uid="{00000000-0005-0000-0000-000025040000}"/>
    <cellStyle name="$l2 No 2 7 2" xfId="1996" xr:uid="{00000000-0005-0000-0000-000026040000}"/>
    <cellStyle name="$l2 No 2 7 2 2" xfId="4824" xr:uid="{00000000-0005-0000-0000-000027040000}"/>
    <cellStyle name="$l2 No 2 7 2 3" xfId="7295" xr:uid="{00000000-0005-0000-0000-000028040000}"/>
    <cellStyle name="$l2 No 2 7 2 4" xfId="9588" xr:uid="{00000000-0005-0000-0000-000029040000}"/>
    <cellStyle name="$l2 No 2 7 3" xfId="3129" xr:uid="{00000000-0005-0000-0000-00002A040000}"/>
    <cellStyle name="$l2 No 2 7 4" xfId="2872" xr:uid="{00000000-0005-0000-0000-00002B040000}"/>
    <cellStyle name="$l2 No 2 7 5" xfId="5818" xr:uid="{00000000-0005-0000-0000-00002C040000}"/>
    <cellStyle name="$l2 No 2 8" xfId="1993" xr:uid="{00000000-0005-0000-0000-00002D040000}"/>
    <cellStyle name="$l2 No 2 8 2" xfId="4821" xr:uid="{00000000-0005-0000-0000-00002E040000}"/>
    <cellStyle name="$l2 No 2 8 3" xfId="7292" xr:uid="{00000000-0005-0000-0000-00002F040000}"/>
    <cellStyle name="$l2 No 2 8 4" xfId="9585" xr:uid="{00000000-0005-0000-0000-000030040000}"/>
    <cellStyle name="$l2 No 2 9" xfId="3123" xr:uid="{00000000-0005-0000-0000-000031040000}"/>
    <cellStyle name="$l2 No 3" xfId="274" xr:uid="{00000000-0005-0000-0000-000032040000}"/>
    <cellStyle name="$l2 No 3 10" xfId="2958" xr:uid="{00000000-0005-0000-0000-000033040000}"/>
    <cellStyle name="$l2 No 3 11" xfId="5817" xr:uid="{00000000-0005-0000-0000-000034040000}"/>
    <cellStyle name="$l2 No 3 2" xfId="275" xr:uid="{00000000-0005-0000-0000-000035040000}"/>
    <cellStyle name="$l2 No 3 2 2" xfId="2289" xr:uid="{00000000-0005-0000-0000-000036040000}"/>
    <cellStyle name="$l2 No 3 2 2 2" xfId="5117" xr:uid="{00000000-0005-0000-0000-000037040000}"/>
    <cellStyle name="$l2 No 3 2 2 3" xfId="7588" xr:uid="{00000000-0005-0000-0000-000038040000}"/>
    <cellStyle name="$l2 No 3 2 2 4" xfId="9881" xr:uid="{00000000-0005-0000-0000-000039040000}"/>
    <cellStyle name="$l2 No 3 2 3" xfId="3131" xr:uid="{00000000-0005-0000-0000-00003A040000}"/>
    <cellStyle name="$l2 No 3 2 4" xfId="2871" xr:uid="{00000000-0005-0000-0000-00003B040000}"/>
    <cellStyle name="$l2 No 3 2 5" xfId="5816" xr:uid="{00000000-0005-0000-0000-00003C040000}"/>
    <cellStyle name="$l2 No 3 3" xfId="276" xr:uid="{00000000-0005-0000-0000-00003D040000}"/>
    <cellStyle name="$l2 No 3 3 2" xfId="2713" xr:uid="{00000000-0005-0000-0000-00003E040000}"/>
    <cellStyle name="$l2 No 3 3 2 2" xfId="5538" xr:uid="{00000000-0005-0000-0000-00003F040000}"/>
    <cellStyle name="$l2 No 3 3 2 3" xfId="8003" xr:uid="{00000000-0005-0000-0000-000040040000}"/>
    <cellStyle name="$l2 No 3 3 2 4" xfId="10283" xr:uid="{00000000-0005-0000-0000-000041040000}"/>
    <cellStyle name="$l2 No 3 3 3" xfId="3132" xr:uid="{00000000-0005-0000-0000-000042040000}"/>
    <cellStyle name="$l2 No 3 3 4" xfId="2957" xr:uid="{00000000-0005-0000-0000-000043040000}"/>
    <cellStyle name="$l2 No 3 3 5" xfId="5815" xr:uid="{00000000-0005-0000-0000-000044040000}"/>
    <cellStyle name="$l2 No 3 4" xfId="277" xr:uid="{00000000-0005-0000-0000-000045040000}"/>
    <cellStyle name="$l2 No 3 4 2" xfId="2328" xr:uid="{00000000-0005-0000-0000-000046040000}"/>
    <cellStyle name="$l2 No 3 4 2 2" xfId="5156" xr:uid="{00000000-0005-0000-0000-000047040000}"/>
    <cellStyle name="$l2 No 3 4 2 3" xfId="7627" xr:uid="{00000000-0005-0000-0000-000048040000}"/>
    <cellStyle name="$l2 No 3 4 2 4" xfId="9920" xr:uid="{00000000-0005-0000-0000-000049040000}"/>
    <cellStyle name="$l2 No 3 4 3" xfId="3133" xr:uid="{00000000-0005-0000-0000-00004A040000}"/>
    <cellStyle name="$l2 No 3 4 4" xfId="2870" xr:uid="{00000000-0005-0000-0000-00004B040000}"/>
    <cellStyle name="$l2 No 3 4 5" xfId="5814" xr:uid="{00000000-0005-0000-0000-00004C040000}"/>
    <cellStyle name="$l2 No 3 5" xfId="278" xr:uid="{00000000-0005-0000-0000-00004D040000}"/>
    <cellStyle name="$l2 No 3 5 2" xfId="1971" xr:uid="{00000000-0005-0000-0000-00004E040000}"/>
    <cellStyle name="$l2 No 3 5 2 2" xfId="4799" xr:uid="{00000000-0005-0000-0000-00004F040000}"/>
    <cellStyle name="$l2 No 3 5 2 3" xfId="7270" xr:uid="{00000000-0005-0000-0000-000050040000}"/>
    <cellStyle name="$l2 No 3 5 2 4" xfId="9563" xr:uid="{00000000-0005-0000-0000-000051040000}"/>
    <cellStyle name="$l2 No 3 5 3" xfId="3134" xr:uid="{00000000-0005-0000-0000-000052040000}"/>
    <cellStyle name="$l2 No 3 5 4" xfId="2956" xr:uid="{00000000-0005-0000-0000-000053040000}"/>
    <cellStyle name="$l2 No 3 5 5" xfId="5813" xr:uid="{00000000-0005-0000-0000-000054040000}"/>
    <cellStyle name="$l2 No 3 6" xfId="279" xr:uid="{00000000-0005-0000-0000-000055040000}"/>
    <cellStyle name="$l2 No 3 6 2" xfId="1970" xr:uid="{00000000-0005-0000-0000-000056040000}"/>
    <cellStyle name="$l2 No 3 6 2 2" xfId="4798" xr:uid="{00000000-0005-0000-0000-000057040000}"/>
    <cellStyle name="$l2 No 3 6 2 3" xfId="7269" xr:uid="{00000000-0005-0000-0000-000058040000}"/>
    <cellStyle name="$l2 No 3 6 2 4" xfId="9562" xr:uid="{00000000-0005-0000-0000-000059040000}"/>
    <cellStyle name="$l2 No 3 6 3" xfId="3135" xr:uid="{00000000-0005-0000-0000-00005A040000}"/>
    <cellStyle name="$l2 No 3 6 4" xfId="2869" xr:uid="{00000000-0005-0000-0000-00005B040000}"/>
    <cellStyle name="$l2 No 3 6 5" xfId="5812" xr:uid="{00000000-0005-0000-0000-00005C040000}"/>
    <cellStyle name="$l2 No 3 7" xfId="280" xr:uid="{00000000-0005-0000-0000-00005D040000}"/>
    <cellStyle name="$l2 No 3 7 2" xfId="1934" xr:uid="{00000000-0005-0000-0000-00005E040000}"/>
    <cellStyle name="$l2 No 3 7 2 2" xfId="4762" xr:uid="{00000000-0005-0000-0000-00005F040000}"/>
    <cellStyle name="$l2 No 3 7 2 3" xfId="7233" xr:uid="{00000000-0005-0000-0000-000060040000}"/>
    <cellStyle name="$l2 No 3 7 2 4" xfId="9526" xr:uid="{00000000-0005-0000-0000-000061040000}"/>
    <cellStyle name="$l2 No 3 7 3" xfId="3136" xr:uid="{00000000-0005-0000-0000-000062040000}"/>
    <cellStyle name="$l2 No 3 7 4" xfId="2955" xr:uid="{00000000-0005-0000-0000-000063040000}"/>
    <cellStyle name="$l2 No 3 7 5" xfId="5811" xr:uid="{00000000-0005-0000-0000-000064040000}"/>
    <cellStyle name="$l2 No 3 8" xfId="1847" xr:uid="{00000000-0005-0000-0000-000065040000}"/>
    <cellStyle name="$l2 No 3 8 2" xfId="4675" xr:uid="{00000000-0005-0000-0000-000066040000}"/>
    <cellStyle name="$l2 No 3 8 3" xfId="7147" xr:uid="{00000000-0005-0000-0000-000067040000}"/>
    <cellStyle name="$l2 No 3 8 4" xfId="9440" xr:uid="{00000000-0005-0000-0000-000068040000}"/>
    <cellStyle name="$l2 No 3 9" xfId="3130" xr:uid="{00000000-0005-0000-0000-000069040000}"/>
    <cellStyle name="$l2 No 4" xfId="281" xr:uid="{00000000-0005-0000-0000-00006A040000}"/>
    <cellStyle name="$l2 No 4 2" xfId="1758" xr:uid="{00000000-0005-0000-0000-00006B040000}"/>
    <cellStyle name="$l2 No 4 2 2" xfId="4586" xr:uid="{00000000-0005-0000-0000-00006C040000}"/>
    <cellStyle name="$l2 No 4 2 3" xfId="7059" xr:uid="{00000000-0005-0000-0000-00006D040000}"/>
    <cellStyle name="$l2 No 4 2 4" xfId="9353" xr:uid="{00000000-0005-0000-0000-00006E040000}"/>
    <cellStyle name="$l2 No 4 3" xfId="3137" xr:uid="{00000000-0005-0000-0000-00006F040000}"/>
    <cellStyle name="$l2 No 4 4" xfId="2868" xr:uid="{00000000-0005-0000-0000-000070040000}"/>
    <cellStyle name="$l2 No 4 5" xfId="5793" xr:uid="{00000000-0005-0000-0000-000071040000}"/>
    <cellStyle name="$l2 No 5" xfId="282" xr:uid="{00000000-0005-0000-0000-000072040000}"/>
    <cellStyle name="$l2 No 5 2" xfId="1978" xr:uid="{00000000-0005-0000-0000-000073040000}"/>
    <cellStyle name="$l2 No 5 2 2" xfId="4806" xr:uid="{00000000-0005-0000-0000-000074040000}"/>
    <cellStyle name="$l2 No 5 2 3" xfId="7277" xr:uid="{00000000-0005-0000-0000-000075040000}"/>
    <cellStyle name="$l2 No 5 2 4" xfId="9570" xr:uid="{00000000-0005-0000-0000-000076040000}"/>
    <cellStyle name="$l2 No 5 3" xfId="3138" xr:uid="{00000000-0005-0000-0000-000077040000}"/>
    <cellStyle name="$l2 No 5 4" xfId="2954" xr:uid="{00000000-0005-0000-0000-000078040000}"/>
    <cellStyle name="$l2 No 5 5" xfId="5792" xr:uid="{00000000-0005-0000-0000-000079040000}"/>
    <cellStyle name="$l2 No 6" xfId="283" xr:uid="{00000000-0005-0000-0000-00007A040000}"/>
    <cellStyle name="$l2 No 6 2" xfId="1818" xr:uid="{00000000-0005-0000-0000-00007B040000}"/>
    <cellStyle name="$l2 No 6 2 2" xfId="4646" xr:uid="{00000000-0005-0000-0000-00007C040000}"/>
    <cellStyle name="$l2 No 6 2 3" xfId="7118" xr:uid="{00000000-0005-0000-0000-00007D040000}"/>
    <cellStyle name="$l2 No 6 2 4" xfId="9411" xr:uid="{00000000-0005-0000-0000-00007E040000}"/>
    <cellStyle name="$l2 No 6 3" xfId="3139" xr:uid="{00000000-0005-0000-0000-00007F040000}"/>
    <cellStyle name="$l2 No 6 4" xfId="2867" xr:uid="{00000000-0005-0000-0000-000080040000}"/>
    <cellStyle name="$l2 No 6 5" xfId="5791" xr:uid="{00000000-0005-0000-0000-000081040000}"/>
    <cellStyle name="$l2 No 7" xfId="284" xr:uid="{00000000-0005-0000-0000-000082040000}"/>
    <cellStyle name="$l2 No 7 2" xfId="2505" xr:uid="{00000000-0005-0000-0000-000083040000}"/>
    <cellStyle name="$l2 No 7 2 2" xfId="5332" xr:uid="{00000000-0005-0000-0000-000084040000}"/>
    <cellStyle name="$l2 No 7 2 3" xfId="7802" xr:uid="{00000000-0005-0000-0000-000085040000}"/>
    <cellStyle name="$l2 No 7 2 4" xfId="10095" xr:uid="{00000000-0005-0000-0000-000086040000}"/>
    <cellStyle name="$l2 No 7 3" xfId="3140" xr:uid="{00000000-0005-0000-0000-000087040000}"/>
    <cellStyle name="$l2 No 7 4" xfId="2953" xr:uid="{00000000-0005-0000-0000-000088040000}"/>
    <cellStyle name="$l2 No 7 5" xfId="5790" xr:uid="{00000000-0005-0000-0000-000089040000}"/>
    <cellStyle name="$l2 No 8" xfId="285" xr:uid="{00000000-0005-0000-0000-00008A040000}"/>
    <cellStyle name="$l2 No 8 2" xfId="1961" xr:uid="{00000000-0005-0000-0000-00008B040000}"/>
    <cellStyle name="$l2 No 8 2 2" xfId="4789" xr:uid="{00000000-0005-0000-0000-00008C040000}"/>
    <cellStyle name="$l2 No 8 2 3" xfId="7260" xr:uid="{00000000-0005-0000-0000-00008D040000}"/>
    <cellStyle name="$l2 No 8 2 4" xfId="9553" xr:uid="{00000000-0005-0000-0000-00008E040000}"/>
    <cellStyle name="$l2 No 8 3" xfId="3141" xr:uid="{00000000-0005-0000-0000-00008F040000}"/>
    <cellStyle name="$l2 No 8 4" xfId="2866" xr:uid="{00000000-0005-0000-0000-000090040000}"/>
    <cellStyle name="$l2 No 8 5" xfId="5789" xr:uid="{00000000-0005-0000-0000-000091040000}"/>
    <cellStyle name="$l2 No 9" xfId="286" xr:uid="{00000000-0005-0000-0000-000092040000}"/>
    <cellStyle name="$l2 No 9 2" xfId="1613" xr:uid="{00000000-0005-0000-0000-000093040000}"/>
    <cellStyle name="$l2 No 9 2 2" xfId="4442" xr:uid="{00000000-0005-0000-0000-000094040000}"/>
    <cellStyle name="$l2 No 9 2 3" xfId="6915" xr:uid="{00000000-0005-0000-0000-000095040000}"/>
    <cellStyle name="$l2 No 9 2 4" xfId="9215" xr:uid="{00000000-0005-0000-0000-000096040000}"/>
    <cellStyle name="$l2 No 9 3" xfId="3142" xr:uid="{00000000-0005-0000-0000-000097040000}"/>
    <cellStyle name="$l2 No 9 4" xfId="2952" xr:uid="{00000000-0005-0000-0000-000098040000}"/>
    <cellStyle name="$l2 No 9 5" xfId="5788" xr:uid="{00000000-0005-0000-0000-000099040000}"/>
    <cellStyle name="$l2 Row" xfId="287" xr:uid="{00000000-0005-0000-0000-00009A040000}"/>
    <cellStyle name="$l2 Row 10" xfId="288" xr:uid="{00000000-0005-0000-0000-00009B040000}"/>
    <cellStyle name="$l2 Row 10 2" xfId="2719" xr:uid="{00000000-0005-0000-0000-00009C040000}"/>
    <cellStyle name="$l2 Row 10 2 2" xfId="5544" xr:uid="{00000000-0005-0000-0000-00009D040000}"/>
    <cellStyle name="$l2 Row 10 2 3" xfId="8009" xr:uid="{00000000-0005-0000-0000-00009E040000}"/>
    <cellStyle name="$l2 Row 10 2 4" xfId="10289" xr:uid="{00000000-0005-0000-0000-00009F040000}"/>
    <cellStyle name="$l2 Row 10 3" xfId="3144" xr:uid="{00000000-0005-0000-0000-0000A0040000}"/>
    <cellStyle name="$l2 Row 10 4" xfId="2951" xr:uid="{00000000-0005-0000-0000-0000A1040000}"/>
    <cellStyle name="$l2 Row 10 5" xfId="5786" xr:uid="{00000000-0005-0000-0000-0000A2040000}"/>
    <cellStyle name="$l2 Row 11" xfId="289" xr:uid="{00000000-0005-0000-0000-0000A3040000}"/>
    <cellStyle name="$l2 Row 11 2" xfId="2653" xr:uid="{00000000-0005-0000-0000-0000A4040000}"/>
    <cellStyle name="$l2 Row 11 2 2" xfId="5478" xr:uid="{00000000-0005-0000-0000-0000A5040000}"/>
    <cellStyle name="$l2 Row 11 2 3" xfId="7946" xr:uid="{00000000-0005-0000-0000-0000A6040000}"/>
    <cellStyle name="$l2 Row 11 2 4" xfId="10235" xr:uid="{00000000-0005-0000-0000-0000A7040000}"/>
    <cellStyle name="$l2 Row 11 3" xfId="3145" xr:uid="{00000000-0005-0000-0000-0000A8040000}"/>
    <cellStyle name="$l2 Row 11 4" xfId="2864" xr:uid="{00000000-0005-0000-0000-0000A9040000}"/>
    <cellStyle name="$l2 Row 11 5" xfId="5785" xr:uid="{00000000-0005-0000-0000-0000AA040000}"/>
    <cellStyle name="$l2 Row 12" xfId="1966" xr:uid="{00000000-0005-0000-0000-0000AB040000}"/>
    <cellStyle name="$l2 Row 12 2" xfId="4794" xr:uid="{00000000-0005-0000-0000-0000AC040000}"/>
    <cellStyle name="$l2 Row 12 3" xfId="7265" xr:uid="{00000000-0005-0000-0000-0000AD040000}"/>
    <cellStyle name="$l2 Row 12 4" xfId="9558" xr:uid="{00000000-0005-0000-0000-0000AE040000}"/>
    <cellStyle name="$l2 Row 13" xfId="3143" xr:uid="{00000000-0005-0000-0000-0000AF040000}"/>
    <cellStyle name="$l2 Row 14" xfId="2865" xr:uid="{00000000-0005-0000-0000-0000B0040000}"/>
    <cellStyle name="$l2 Row 15" xfId="5787" xr:uid="{00000000-0005-0000-0000-0000B1040000}"/>
    <cellStyle name="$l2 Row 2" xfId="290" xr:uid="{00000000-0005-0000-0000-0000B2040000}"/>
    <cellStyle name="$l2 Row 2 10" xfId="3146" xr:uid="{00000000-0005-0000-0000-0000B3040000}"/>
    <cellStyle name="$l2 Row 2 11" xfId="2950" xr:uid="{00000000-0005-0000-0000-0000B4040000}"/>
    <cellStyle name="$l2 Row 2 12" xfId="5763" xr:uid="{00000000-0005-0000-0000-0000B5040000}"/>
    <cellStyle name="$l2 Row 2 2" xfId="291" xr:uid="{00000000-0005-0000-0000-0000B6040000}"/>
    <cellStyle name="$l2 Row 2 2 2" xfId="1880" xr:uid="{00000000-0005-0000-0000-0000B7040000}"/>
    <cellStyle name="$l2 Row 2 2 2 2" xfId="4708" xr:uid="{00000000-0005-0000-0000-0000B8040000}"/>
    <cellStyle name="$l2 Row 2 2 2 3" xfId="7180" xr:uid="{00000000-0005-0000-0000-0000B9040000}"/>
    <cellStyle name="$l2 Row 2 2 2 4" xfId="9473" xr:uid="{00000000-0005-0000-0000-0000BA040000}"/>
    <cellStyle name="$l2 Row 2 2 3" xfId="3147" xr:uid="{00000000-0005-0000-0000-0000BB040000}"/>
    <cellStyle name="$l2 Row 2 2 4" xfId="2863" xr:uid="{00000000-0005-0000-0000-0000BC040000}"/>
    <cellStyle name="$l2 Row 2 2 5" xfId="5762" xr:uid="{00000000-0005-0000-0000-0000BD040000}"/>
    <cellStyle name="$l2 Row 2 3" xfId="292" xr:uid="{00000000-0005-0000-0000-0000BE040000}"/>
    <cellStyle name="$l2 Row 2 3 2" xfId="1618" xr:uid="{00000000-0005-0000-0000-0000BF040000}"/>
    <cellStyle name="$l2 Row 2 3 2 2" xfId="4447" xr:uid="{00000000-0005-0000-0000-0000C0040000}"/>
    <cellStyle name="$l2 Row 2 3 2 3" xfId="6920" xr:uid="{00000000-0005-0000-0000-0000C1040000}"/>
    <cellStyle name="$l2 Row 2 3 2 4" xfId="9220" xr:uid="{00000000-0005-0000-0000-0000C2040000}"/>
    <cellStyle name="$l2 Row 2 3 3" xfId="3148" xr:uid="{00000000-0005-0000-0000-0000C3040000}"/>
    <cellStyle name="$l2 Row 2 3 4" xfId="3215" xr:uid="{00000000-0005-0000-0000-0000C4040000}"/>
    <cellStyle name="$l2 Row 2 3 5" xfId="5761" xr:uid="{00000000-0005-0000-0000-0000C5040000}"/>
    <cellStyle name="$l2 Row 2 4" xfId="293" xr:uid="{00000000-0005-0000-0000-0000C6040000}"/>
    <cellStyle name="$l2 Row 2 4 2" xfId="1962" xr:uid="{00000000-0005-0000-0000-0000C7040000}"/>
    <cellStyle name="$l2 Row 2 4 2 2" xfId="4790" xr:uid="{00000000-0005-0000-0000-0000C8040000}"/>
    <cellStyle name="$l2 Row 2 4 2 3" xfId="7261" xr:uid="{00000000-0005-0000-0000-0000C9040000}"/>
    <cellStyle name="$l2 Row 2 4 2 4" xfId="9554" xr:uid="{00000000-0005-0000-0000-0000CA040000}"/>
    <cellStyle name="$l2 Row 2 4 3" xfId="3149" xr:uid="{00000000-0005-0000-0000-0000CB040000}"/>
    <cellStyle name="$l2 Row 2 4 4" xfId="3214" xr:uid="{00000000-0005-0000-0000-0000CC040000}"/>
    <cellStyle name="$l2 Row 2 4 5" xfId="5760" xr:uid="{00000000-0005-0000-0000-0000CD040000}"/>
    <cellStyle name="$l2 Row 2 5" xfId="294" xr:uid="{00000000-0005-0000-0000-0000CE040000}"/>
    <cellStyle name="$l2 Row 2 5 2" xfId="1997" xr:uid="{00000000-0005-0000-0000-0000CF040000}"/>
    <cellStyle name="$l2 Row 2 5 2 2" xfId="4825" xr:uid="{00000000-0005-0000-0000-0000D0040000}"/>
    <cellStyle name="$l2 Row 2 5 2 3" xfId="7296" xr:uid="{00000000-0005-0000-0000-0000D1040000}"/>
    <cellStyle name="$l2 Row 2 5 2 4" xfId="9589" xr:uid="{00000000-0005-0000-0000-0000D2040000}"/>
    <cellStyle name="$l2 Row 2 5 3" xfId="3150" xr:uid="{00000000-0005-0000-0000-0000D3040000}"/>
    <cellStyle name="$l2 Row 2 5 4" xfId="3213" xr:uid="{00000000-0005-0000-0000-0000D4040000}"/>
    <cellStyle name="$l2 Row 2 5 5" xfId="5759" xr:uid="{00000000-0005-0000-0000-0000D5040000}"/>
    <cellStyle name="$l2 Row 2 6" xfId="295" xr:uid="{00000000-0005-0000-0000-0000D6040000}"/>
    <cellStyle name="$l2 Row 2 6 2" xfId="1931" xr:uid="{00000000-0005-0000-0000-0000D7040000}"/>
    <cellStyle name="$l2 Row 2 6 2 2" xfId="4759" xr:uid="{00000000-0005-0000-0000-0000D8040000}"/>
    <cellStyle name="$l2 Row 2 6 2 3" xfId="7230" xr:uid="{00000000-0005-0000-0000-0000D9040000}"/>
    <cellStyle name="$l2 Row 2 6 2 4" xfId="9523" xr:uid="{00000000-0005-0000-0000-0000DA040000}"/>
    <cellStyle name="$l2 Row 2 6 3" xfId="3151" xr:uid="{00000000-0005-0000-0000-0000DB040000}"/>
    <cellStyle name="$l2 Row 2 6 4" xfId="3212" xr:uid="{00000000-0005-0000-0000-0000DC040000}"/>
    <cellStyle name="$l2 Row 2 6 5" xfId="5758" xr:uid="{00000000-0005-0000-0000-0000DD040000}"/>
    <cellStyle name="$l2 Row 2 7" xfId="296" xr:uid="{00000000-0005-0000-0000-0000DE040000}"/>
    <cellStyle name="$l2 Row 2 7 2" xfId="1998" xr:uid="{00000000-0005-0000-0000-0000DF040000}"/>
    <cellStyle name="$l2 Row 2 7 2 2" xfId="4826" xr:uid="{00000000-0005-0000-0000-0000E0040000}"/>
    <cellStyle name="$l2 Row 2 7 2 3" xfId="7297" xr:uid="{00000000-0005-0000-0000-0000E1040000}"/>
    <cellStyle name="$l2 Row 2 7 2 4" xfId="9590" xr:uid="{00000000-0005-0000-0000-0000E2040000}"/>
    <cellStyle name="$l2 Row 2 7 3" xfId="3152" xr:uid="{00000000-0005-0000-0000-0000E3040000}"/>
    <cellStyle name="$l2 Row 2 7 4" xfId="3211" xr:uid="{00000000-0005-0000-0000-0000E4040000}"/>
    <cellStyle name="$l2 Row 2 7 5" xfId="5757" xr:uid="{00000000-0005-0000-0000-0000E5040000}"/>
    <cellStyle name="$l2 Row 2 8" xfId="297" xr:uid="{00000000-0005-0000-0000-0000E6040000}"/>
    <cellStyle name="$l2 Row 2 8 2" xfId="1999" xr:uid="{00000000-0005-0000-0000-0000E7040000}"/>
    <cellStyle name="$l2 Row 2 8 2 2" xfId="4827" xr:uid="{00000000-0005-0000-0000-0000E8040000}"/>
    <cellStyle name="$l2 Row 2 8 2 3" xfId="7298" xr:uid="{00000000-0005-0000-0000-0000E9040000}"/>
    <cellStyle name="$l2 Row 2 8 2 4" xfId="9591" xr:uid="{00000000-0005-0000-0000-0000EA040000}"/>
    <cellStyle name="$l2 Row 2 8 3" xfId="3153" xr:uid="{00000000-0005-0000-0000-0000EB040000}"/>
    <cellStyle name="$l2 Row 2 8 4" xfId="4630" xr:uid="{00000000-0005-0000-0000-0000EC040000}"/>
    <cellStyle name="$l2 Row 2 8 5" xfId="5756" xr:uid="{00000000-0005-0000-0000-0000ED040000}"/>
    <cellStyle name="$l2 Row 2 9" xfId="2325" xr:uid="{00000000-0005-0000-0000-0000EE040000}"/>
    <cellStyle name="$l2 Row 2 9 2" xfId="5153" xr:uid="{00000000-0005-0000-0000-0000EF040000}"/>
    <cellStyle name="$l2 Row 2 9 3" xfId="7624" xr:uid="{00000000-0005-0000-0000-0000F0040000}"/>
    <cellStyle name="$l2 Row 2 9 4" xfId="9917" xr:uid="{00000000-0005-0000-0000-0000F1040000}"/>
    <cellStyle name="$l2 Row 3" xfId="298" xr:uid="{00000000-0005-0000-0000-0000F2040000}"/>
    <cellStyle name="$l2 Row 3 10" xfId="3154" xr:uid="{00000000-0005-0000-0000-0000F3040000}"/>
    <cellStyle name="$l2 Row 3 11" xfId="3210" xr:uid="{00000000-0005-0000-0000-0000F4040000}"/>
    <cellStyle name="$l2 Row 3 12" xfId="5755" xr:uid="{00000000-0005-0000-0000-0000F5040000}"/>
    <cellStyle name="$l2 Row 3 2" xfId="299" xr:uid="{00000000-0005-0000-0000-0000F6040000}"/>
    <cellStyle name="$l2 Row 3 2 2" xfId="2000" xr:uid="{00000000-0005-0000-0000-0000F7040000}"/>
    <cellStyle name="$l2 Row 3 2 2 2" xfId="4828" xr:uid="{00000000-0005-0000-0000-0000F8040000}"/>
    <cellStyle name="$l2 Row 3 2 2 3" xfId="7299" xr:uid="{00000000-0005-0000-0000-0000F9040000}"/>
    <cellStyle name="$l2 Row 3 2 2 4" xfId="9592" xr:uid="{00000000-0005-0000-0000-0000FA040000}"/>
    <cellStyle name="$l2 Row 3 2 3" xfId="3155" xr:uid="{00000000-0005-0000-0000-0000FB040000}"/>
    <cellStyle name="$l2 Row 3 2 4" xfId="3100" xr:uid="{00000000-0005-0000-0000-0000FC040000}"/>
    <cellStyle name="$l2 Row 3 2 5" xfId="5754" xr:uid="{00000000-0005-0000-0000-0000FD040000}"/>
    <cellStyle name="$l2 Row 3 3" xfId="300" xr:uid="{00000000-0005-0000-0000-0000FE040000}"/>
    <cellStyle name="$l2 Row 3 3 2" xfId="1660" xr:uid="{00000000-0005-0000-0000-0000FF040000}"/>
    <cellStyle name="$l2 Row 3 3 2 2" xfId="4489" xr:uid="{00000000-0005-0000-0000-000000050000}"/>
    <cellStyle name="$l2 Row 3 3 2 3" xfId="6962" xr:uid="{00000000-0005-0000-0000-000001050000}"/>
    <cellStyle name="$l2 Row 3 3 2 4" xfId="9256" xr:uid="{00000000-0005-0000-0000-000002050000}"/>
    <cellStyle name="$l2 Row 3 3 3" xfId="3156" xr:uid="{00000000-0005-0000-0000-000003050000}"/>
    <cellStyle name="$l2 Row 3 3 4" xfId="3057" xr:uid="{00000000-0005-0000-0000-000004050000}"/>
    <cellStyle name="$l2 Row 3 3 5" xfId="5753" xr:uid="{00000000-0005-0000-0000-000005050000}"/>
    <cellStyle name="$l2 Row 3 4" xfId="301" xr:uid="{00000000-0005-0000-0000-000006050000}"/>
    <cellStyle name="$l2 Row 3 4 2" xfId="1911" xr:uid="{00000000-0005-0000-0000-000007050000}"/>
    <cellStyle name="$l2 Row 3 4 2 2" xfId="4739" xr:uid="{00000000-0005-0000-0000-000008050000}"/>
    <cellStyle name="$l2 Row 3 4 2 3" xfId="7210" xr:uid="{00000000-0005-0000-0000-000009050000}"/>
    <cellStyle name="$l2 Row 3 4 2 4" xfId="9503" xr:uid="{00000000-0005-0000-0000-00000A050000}"/>
    <cellStyle name="$l2 Row 3 4 3" xfId="3157" xr:uid="{00000000-0005-0000-0000-00000B050000}"/>
    <cellStyle name="$l2 Row 3 4 4" xfId="5687" xr:uid="{00000000-0005-0000-0000-00000C050000}"/>
    <cellStyle name="$l2 Row 3 4 5" xfId="5752" xr:uid="{00000000-0005-0000-0000-00000D050000}"/>
    <cellStyle name="$l2 Row 3 5" xfId="302" xr:uid="{00000000-0005-0000-0000-00000E050000}"/>
    <cellStyle name="$l2 Row 3 5 2" xfId="2638" xr:uid="{00000000-0005-0000-0000-00000F050000}"/>
    <cellStyle name="$l2 Row 3 5 2 2" xfId="5463" xr:uid="{00000000-0005-0000-0000-000010050000}"/>
    <cellStyle name="$l2 Row 3 5 2 3" xfId="7931" xr:uid="{00000000-0005-0000-0000-000011050000}"/>
    <cellStyle name="$l2 Row 3 5 2 4" xfId="10220" xr:uid="{00000000-0005-0000-0000-000012050000}"/>
    <cellStyle name="$l2 Row 3 5 3" xfId="3158" xr:uid="{00000000-0005-0000-0000-000013050000}"/>
    <cellStyle name="$l2 Row 3 5 4" xfId="5688" xr:uid="{00000000-0005-0000-0000-000014050000}"/>
    <cellStyle name="$l2 Row 3 5 5" xfId="5751" xr:uid="{00000000-0005-0000-0000-000015050000}"/>
    <cellStyle name="$l2 Row 3 6" xfId="303" xr:uid="{00000000-0005-0000-0000-000016050000}"/>
    <cellStyle name="$l2 Row 3 6 2" xfId="1561" xr:uid="{00000000-0005-0000-0000-000017050000}"/>
    <cellStyle name="$l2 Row 3 6 2 2" xfId="4390" xr:uid="{00000000-0005-0000-0000-000018050000}"/>
    <cellStyle name="$l2 Row 3 6 2 3" xfId="6864" xr:uid="{00000000-0005-0000-0000-000019050000}"/>
    <cellStyle name="$l2 Row 3 6 2 4" xfId="9166" xr:uid="{00000000-0005-0000-0000-00001A050000}"/>
    <cellStyle name="$l2 Row 3 6 3" xfId="3159" xr:uid="{00000000-0005-0000-0000-00001B050000}"/>
    <cellStyle name="$l2 Row 3 6 4" xfId="5689" xr:uid="{00000000-0005-0000-0000-00001C050000}"/>
    <cellStyle name="$l2 Row 3 6 5" xfId="5750" xr:uid="{00000000-0005-0000-0000-00001D050000}"/>
    <cellStyle name="$l2 Row 3 7" xfId="304" xr:uid="{00000000-0005-0000-0000-00001E050000}"/>
    <cellStyle name="$l2 Row 3 7 2" xfId="2001" xr:uid="{00000000-0005-0000-0000-00001F050000}"/>
    <cellStyle name="$l2 Row 3 7 2 2" xfId="4829" xr:uid="{00000000-0005-0000-0000-000020050000}"/>
    <cellStyle name="$l2 Row 3 7 2 3" xfId="7300" xr:uid="{00000000-0005-0000-0000-000021050000}"/>
    <cellStyle name="$l2 Row 3 7 2 4" xfId="9593" xr:uid="{00000000-0005-0000-0000-000022050000}"/>
    <cellStyle name="$l2 Row 3 7 3" xfId="3160" xr:uid="{00000000-0005-0000-0000-000023050000}"/>
    <cellStyle name="$l2 Row 3 7 4" xfId="5690" xr:uid="{00000000-0005-0000-0000-000024050000}"/>
    <cellStyle name="$l2 Row 3 7 5" xfId="5749" xr:uid="{00000000-0005-0000-0000-000025050000}"/>
    <cellStyle name="$l2 Row 3 8" xfId="305" xr:uid="{00000000-0005-0000-0000-000026050000}"/>
    <cellStyle name="$l2 Row 3 8 2" xfId="2002" xr:uid="{00000000-0005-0000-0000-000027050000}"/>
    <cellStyle name="$l2 Row 3 8 2 2" xfId="4830" xr:uid="{00000000-0005-0000-0000-000028050000}"/>
    <cellStyle name="$l2 Row 3 8 2 3" xfId="7301" xr:uid="{00000000-0005-0000-0000-000029050000}"/>
    <cellStyle name="$l2 Row 3 8 2 4" xfId="9594" xr:uid="{00000000-0005-0000-0000-00002A050000}"/>
    <cellStyle name="$l2 Row 3 8 3" xfId="3161" xr:uid="{00000000-0005-0000-0000-00002B050000}"/>
    <cellStyle name="$l2 Row 3 8 4" xfId="5691" xr:uid="{00000000-0005-0000-0000-00002C050000}"/>
    <cellStyle name="$l2 Row 3 8 5" xfId="5748" xr:uid="{00000000-0005-0000-0000-00002D050000}"/>
    <cellStyle name="$l2 Row 3 9" xfId="2443" xr:uid="{00000000-0005-0000-0000-00002E050000}"/>
    <cellStyle name="$l2 Row 3 9 2" xfId="5270" xr:uid="{00000000-0005-0000-0000-00002F050000}"/>
    <cellStyle name="$l2 Row 3 9 3" xfId="7741" xr:uid="{00000000-0005-0000-0000-000030050000}"/>
    <cellStyle name="$l2 Row 3 9 4" xfId="10034" xr:uid="{00000000-0005-0000-0000-000031050000}"/>
    <cellStyle name="$l2 Row 4" xfId="306" xr:uid="{00000000-0005-0000-0000-000032050000}"/>
    <cellStyle name="$l2 Row 4 2" xfId="1803" xr:uid="{00000000-0005-0000-0000-000033050000}"/>
    <cellStyle name="$l2 Row 4 2 2" xfId="4631" xr:uid="{00000000-0005-0000-0000-000034050000}"/>
    <cellStyle name="$l2 Row 4 2 3" xfId="7104" xr:uid="{00000000-0005-0000-0000-000035050000}"/>
    <cellStyle name="$l2 Row 4 2 4" xfId="9397" xr:uid="{00000000-0005-0000-0000-000036050000}"/>
    <cellStyle name="$l2 Row 4 3" xfId="3162" xr:uid="{00000000-0005-0000-0000-000037050000}"/>
    <cellStyle name="$l2 Row 4 4" xfId="5692" xr:uid="{00000000-0005-0000-0000-000038050000}"/>
    <cellStyle name="$l2 Row 4 5" xfId="5747" xr:uid="{00000000-0005-0000-0000-000039050000}"/>
    <cellStyle name="$l2 Row 5" xfId="307" xr:uid="{00000000-0005-0000-0000-00003A050000}"/>
    <cellStyle name="$l2 Row 5 2" xfId="2003" xr:uid="{00000000-0005-0000-0000-00003B050000}"/>
    <cellStyle name="$l2 Row 5 2 2" xfId="4831" xr:uid="{00000000-0005-0000-0000-00003C050000}"/>
    <cellStyle name="$l2 Row 5 2 3" xfId="7302" xr:uid="{00000000-0005-0000-0000-00003D050000}"/>
    <cellStyle name="$l2 Row 5 2 4" xfId="9595" xr:uid="{00000000-0005-0000-0000-00003E050000}"/>
    <cellStyle name="$l2 Row 5 3" xfId="3163" xr:uid="{00000000-0005-0000-0000-00003F050000}"/>
    <cellStyle name="$l2 Row 5 4" xfId="5693" xr:uid="{00000000-0005-0000-0000-000040050000}"/>
    <cellStyle name="$l2 Row 5 5" xfId="5746" xr:uid="{00000000-0005-0000-0000-000041050000}"/>
    <cellStyle name="$l2 Row 6" xfId="308" xr:uid="{00000000-0005-0000-0000-000042050000}"/>
    <cellStyle name="$l2 Row 6 2" xfId="2251" xr:uid="{00000000-0005-0000-0000-000043050000}"/>
    <cellStyle name="$l2 Row 6 2 2" xfId="5079" xr:uid="{00000000-0005-0000-0000-000044050000}"/>
    <cellStyle name="$l2 Row 6 2 3" xfId="7550" xr:uid="{00000000-0005-0000-0000-000045050000}"/>
    <cellStyle name="$l2 Row 6 2 4" xfId="9843" xr:uid="{00000000-0005-0000-0000-000046050000}"/>
    <cellStyle name="$l2 Row 6 3" xfId="3164" xr:uid="{00000000-0005-0000-0000-000047050000}"/>
    <cellStyle name="$l2 Row 6 4" xfId="5694" xr:uid="{00000000-0005-0000-0000-000048050000}"/>
    <cellStyle name="$l2 Row 6 5" xfId="2941" xr:uid="{00000000-0005-0000-0000-000049050000}"/>
    <cellStyle name="$l2 Row 7" xfId="309" xr:uid="{00000000-0005-0000-0000-00004A050000}"/>
    <cellStyle name="$l2 Row 7 2" xfId="2004" xr:uid="{00000000-0005-0000-0000-00004B050000}"/>
    <cellStyle name="$l2 Row 7 2 2" xfId="4832" xr:uid="{00000000-0005-0000-0000-00004C050000}"/>
    <cellStyle name="$l2 Row 7 2 3" xfId="7303" xr:uid="{00000000-0005-0000-0000-00004D050000}"/>
    <cellStyle name="$l2 Row 7 2 4" xfId="9596" xr:uid="{00000000-0005-0000-0000-00004E050000}"/>
    <cellStyle name="$l2 Row 7 3" xfId="3165" xr:uid="{00000000-0005-0000-0000-00004F050000}"/>
    <cellStyle name="$l2 Row 7 4" xfId="5695" xr:uid="{00000000-0005-0000-0000-000050050000}"/>
    <cellStyle name="$l2 Row 7 5" xfId="4277" xr:uid="{00000000-0005-0000-0000-000051050000}"/>
    <cellStyle name="$l2 Row 8" xfId="310" xr:uid="{00000000-0005-0000-0000-000052050000}"/>
    <cellStyle name="$l2 Row 8 2" xfId="1954" xr:uid="{00000000-0005-0000-0000-000053050000}"/>
    <cellStyle name="$l2 Row 8 2 2" xfId="4782" xr:uid="{00000000-0005-0000-0000-000054050000}"/>
    <cellStyle name="$l2 Row 8 2 3" xfId="7253" xr:uid="{00000000-0005-0000-0000-000055050000}"/>
    <cellStyle name="$l2 Row 8 2 4" xfId="9546" xr:uid="{00000000-0005-0000-0000-000056050000}"/>
    <cellStyle name="$l2 Row 8 3" xfId="3166" xr:uid="{00000000-0005-0000-0000-000057050000}"/>
    <cellStyle name="$l2 Row 8 4" xfId="5696" xr:uid="{00000000-0005-0000-0000-000058050000}"/>
    <cellStyle name="$l2 Row 8 5" xfId="3374" xr:uid="{00000000-0005-0000-0000-000059050000}"/>
    <cellStyle name="$l2 Row 9" xfId="311" xr:uid="{00000000-0005-0000-0000-00005A050000}"/>
    <cellStyle name="$l2 Row 9 2" xfId="2568" xr:uid="{00000000-0005-0000-0000-00005B050000}"/>
    <cellStyle name="$l2 Row 9 2 2" xfId="5395" xr:uid="{00000000-0005-0000-0000-00005C050000}"/>
    <cellStyle name="$l2 Row 9 2 3" xfId="7865" xr:uid="{00000000-0005-0000-0000-00005D050000}"/>
    <cellStyle name="$l2 Row 9 2 4" xfId="10158" xr:uid="{00000000-0005-0000-0000-00005E050000}"/>
    <cellStyle name="$l2 Row 9 3" xfId="3167" xr:uid="{00000000-0005-0000-0000-00005F050000}"/>
    <cellStyle name="$l2 Row 9 4" xfId="5697" xr:uid="{00000000-0005-0000-0000-000060050000}"/>
    <cellStyle name="$l2 Row 9 5" xfId="4278" xr:uid="{00000000-0005-0000-0000-000061050000}"/>
    <cellStyle name="$u0 %" xfId="312" xr:uid="{00000000-0005-0000-0000-000062050000}"/>
    <cellStyle name="$u0 % 10" xfId="2637" xr:uid="{00000000-0005-0000-0000-000063050000}"/>
    <cellStyle name="$u0 % 10 2" xfId="5462" xr:uid="{00000000-0005-0000-0000-000064050000}"/>
    <cellStyle name="$u0 % 10 3" xfId="7930" xr:uid="{00000000-0005-0000-0000-000065050000}"/>
    <cellStyle name="$u0 % 10 4" xfId="10219" xr:uid="{00000000-0005-0000-0000-000066050000}"/>
    <cellStyle name="$u0 % 11" xfId="3168" xr:uid="{00000000-0005-0000-0000-000067050000}"/>
    <cellStyle name="$u0 % 12" xfId="5698" xr:uid="{00000000-0005-0000-0000-000068050000}"/>
    <cellStyle name="$u0 % 13" xfId="4384" xr:uid="{00000000-0005-0000-0000-000069050000}"/>
    <cellStyle name="$u0 % 2" xfId="313" xr:uid="{00000000-0005-0000-0000-00006A050000}"/>
    <cellStyle name="$u0 % 2 10" xfId="5699" xr:uid="{00000000-0005-0000-0000-00006B050000}"/>
    <cellStyle name="$u0 % 2 11" xfId="4279" xr:uid="{00000000-0005-0000-0000-00006C050000}"/>
    <cellStyle name="$u0 % 2 2" xfId="314" xr:uid="{00000000-0005-0000-0000-00006D050000}"/>
    <cellStyle name="$u0 % 2 2 2" xfId="2432" xr:uid="{00000000-0005-0000-0000-00006E050000}"/>
    <cellStyle name="$u0 % 2 2 2 2" xfId="5259" xr:uid="{00000000-0005-0000-0000-00006F050000}"/>
    <cellStyle name="$u0 % 2 2 2 3" xfId="7730" xr:uid="{00000000-0005-0000-0000-000070050000}"/>
    <cellStyle name="$u0 % 2 2 2 4" xfId="10023" xr:uid="{00000000-0005-0000-0000-000071050000}"/>
    <cellStyle name="$u0 % 2 2 3" xfId="3170" xr:uid="{00000000-0005-0000-0000-000072050000}"/>
    <cellStyle name="$u0 % 2 2 4" xfId="5700" xr:uid="{00000000-0005-0000-0000-000073050000}"/>
    <cellStyle name="$u0 % 2 2 5" xfId="2901" xr:uid="{00000000-0005-0000-0000-000074050000}"/>
    <cellStyle name="$u0 % 2 3" xfId="315" xr:uid="{00000000-0005-0000-0000-000075050000}"/>
    <cellStyle name="$u0 % 2 3 2" xfId="2590" xr:uid="{00000000-0005-0000-0000-000076050000}"/>
    <cellStyle name="$u0 % 2 3 2 2" xfId="5416" xr:uid="{00000000-0005-0000-0000-000077050000}"/>
    <cellStyle name="$u0 % 2 3 2 3" xfId="7886" xr:uid="{00000000-0005-0000-0000-000078050000}"/>
    <cellStyle name="$u0 % 2 3 2 4" xfId="10179" xr:uid="{00000000-0005-0000-0000-000079050000}"/>
    <cellStyle name="$u0 % 2 3 3" xfId="3171" xr:uid="{00000000-0005-0000-0000-00007A050000}"/>
    <cellStyle name="$u0 % 2 3 4" xfId="5701" xr:uid="{00000000-0005-0000-0000-00007B050000}"/>
    <cellStyle name="$u0 % 2 3 5" xfId="2908" xr:uid="{00000000-0005-0000-0000-00007C050000}"/>
    <cellStyle name="$u0 % 2 4" xfId="316" xr:uid="{00000000-0005-0000-0000-00007D050000}"/>
    <cellStyle name="$u0 % 2 4 2" xfId="2572" xr:uid="{00000000-0005-0000-0000-00007E050000}"/>
    <cellStyle name="$u0 % 2 4 2 2" xfId="5399" xr:uid="{00000000-0005-0000-0000-00007F050000}"/>
    <cellStyle name="$u0 % 2 4 2 3" xfId="7869" xr:uid="{00000000-0005-0000-0000-000080050000}"/>
    <cellStyle name="$u0 % 2 4 2 4" xfId="10162" xr:uid="{00000000-0005-0000-0000-000081050000}"/>
    <cellStyle name="$u0 % 2 4 3" xfId="3172" xr:uid="{00000000-0005-0000-0000-000082050000}"/>
    <cellStyle name="$u0 % 2 4 4" xfId="5702" xr:uid="{00000000-0005-0000-0000-000083050000}"/>
    <cellStyle name="$u0 % 2 4 5" xfId="2945" xr:uid="{00000000-0005-0000-0000-000084050000}"/>
    <cellStyle name="$u0 % 2 5" xfId="317" xr:uid="{00000000-0005-0000-0000-000085050000}"/>
    <cellStyle name="$u0 % 2 5 2" xfId="2482" xr:uid="{00000000-0005-0000-0000-000086050000}"/>
    <cellStyle name="$u0 % 2 5 2 2" xfId="5309" xr:uid="{00000000-0005-0000-0000-000087050000}"/>
    <cellStyle name="$u0 % 2 5 2 3" xfId="7779" xr:uid="{00000000-0005-0000-0000-000088050000}"/>
    <cellStyle name="$u0 % 2 5 2 4" xfId="10072" xr:uid="{00000000-0005-0000-0000-000089050000}"/>
    <cellStyle name="$u0 % 2 5 3" xfId="3173" xr:uid="{00000000-0005-0000-0000-00008A050000}"/>
    <cellStyle name="$u0 % 2 5 4" xfId="5703" xr:uid="{00000000-0005-0000-0000-00008B050000}"/>
    <cellStyle name="$u0 % 2 5 5" xfId="2981" xr:uid="{00000000-0005-0000-0000-00008C050000}"/>
    <cellStyle name="$u0 % 2 6" xfId="318" xr:uid="{00000000-0005-0000-0000-00008D050000}"/>
    <cellStyle name="$u0 % 2 6 2" xfId="1890" xr:uid="{00000000-0005-0000-0000-00008E050000}"/>
    <cellStyle name="$u0 % 2 6 2 2" xfId="4718" xr:uid="{00000000-0005-0000-0000-00008F050000}"/>
    <cellStyle name="$u0 % 2 6 2 3" xfId="7190" xr:uid="{00000000-0005-0000-0000-000090050000}"/>
    <cellStyle name="$u0 % 2 6 2 4" xfId="9483" xr:uid="{00000000-0005-0000-0000-000091050000}"/>
    <cellStyle name="$u0 % 2 6 3" xfId="3174" xr:uid="{00000000-0005-0000-0000-000092050000}"/>
    <cellStyle name="$u0 % 2 6 4" xfId="5704" xr:uid="{00000000-0005-0000-0000-000093050000}"/>
    <cellStyle name="$u0 % 2 6 5" xfId="2902" xr:uid="{00000000-0005-0000-0000-000094050000}"/>
    <cellStyle name="$u0 % 2 7" xfId="319" xr:uid="{00000000-0005-0000-0000-000095050000}"/>
    <cellStyle name="$u0 % 2 7 2" xfId="1973" xr:uid="{00000000-0005-0000-0000-000096050000}"/>
    <cellStyle name="$u0 % 2 7 2 2" xfId="4801" xr:uid="{00000000-0005-0000-0000-000097050000}"/>
    <cellStyle name="$u0 % 2 7 2 3" xfId="7272" xr:uid="{00000000-0005-0000-0000-000098050000}"/>
    <cellStyle name="$u0 % 2 7 2 4" xfId="9565" xr:uid="{00000000-0005-0000-0000-000099050000}"/>
    <cellStyle name="$u0 % 2 7 3" xfId="3175" xr:uid="{00000000-0005-0000-0000-00009A050000}"/>
    <cellStyle name="$u0 % 2 7 4" xfId="5705" xr:uid="{00000000-0005-0000-0000-00009B050000}"/>
    <cellStyle name="$u0 % 2 7 5" xfId="2912" xr:uid="{00000000-0005-0000-0000-00009C050000}"/>
    <cellStyle name="$u0 % 2 8" xfId="2005" xr:uid="{00000000-0005-0000-0000-00009D050000}"/>
    <cellStyle name="$u0 % 2 8 2" xfId="4833" xr:uid="{00000000-0005-0000-0000-00009E050000}"/>
    <cellStyle name="$u0 % 2 8 3" xfId="7304" xr:uid="{00000000-0005-0000-0000-00009F050000}"/>
    <cellStyle name="$u0 % 2 8 4" xfId="9597" xr:uid="{00000000-0005-0000-0000-0000A0050000}"/>
    <cellStyle name="$u0 % 2 9" xfId="3169" xr:uid="{00000000-0005-0000-0000-0000A1050000}"/>
    <cellStyle name="$u0 % 3" xfId="320" xr:uid="{00000000-0005-0000-0000-0000A2050000}"/>
    <cellStyle name="$u0 % 3 10" xfId="5706" xr:uid="{00000000-0005-0000-0000-0000A3050000}"/>
    <cellStyle name="$u0 % 3 11" xfId="3375" xr:uid="{00000000-0005-0000-0000-0000A4050000}"/>
    <cellStyle name="$u0 % 3 2" xfId="321" xr:uid="{00000000-0005-0000-0000-0000A5050000}"/>
    <cellStyle name="$u0 % 3 2 2" xfId="2497" xr:uid="{00000000-0005-0000-0000-0000A6050000}"/>
    <cellStyle name="$u0 % 3 2 2 2" xfId="5324" xr:uid="{00000000-0005-0000-0000-0000A7050000}"/>
    <cellStyle name="$u0 % 3 2 2 3" xfId="7794" xr:uid="{00000000-0005-0000-0000-0000A8050000}"/>
    <cellStyle name="$u0 % 3 2 2 4" xfId="10087" xr:uid="{00000000-0005-0000-0000-0000A9050000}"/>
    <cellStyle name="$u0 % 3 2 3" xfId="3177" xr:uid="{00000000-0005-0000-0000-0000AA050000}"/>
    <cellStyle name="$u0 % 3 2 4" xfId="5707" xr:uid="{00000000-0005-0000-0000-0000AB050000}"/>
    <cellStyle name="$u0 % 3 2 5" xfId="2985" xr:uid="{00000000-0005-0000-0000-0000AC050000}"/>
    <cellStyle name="$u0 % 3 3" xfId="322" xr:uid="{00000000-0005-0000-0000-0000AD050000}"/>
    <cellStyle name="$u0 % 3 3 2" xfId="1732" xr:uid="{00000000-0005-0000-0000-0000AE050000}"/>
    <cellStyle name="$u0 % 3 3 2 2" xfId="4560" xr:uid="{00000000-0005-0000-0000-0000AF050000}"/>
    <cellStyle name="$u0 % 3 3 2 3" xfId="7033" xr:uid="{00000000-0005-0000-0000-0000B0050000}"/>
    <cellStyle name="$u0 % 3 3 2 4" xfId="9327" xr:uid="{00000000-0005-0000-0000-0000B1050000}"/>
    <cellStyle name="$u0 % 3 3 3" xfId="3178" xr:uid="{00000000-0005-0000-0000-0000B2050000}"/>
    <cellStyle name="$u0 % 3 3 4" xfId="5708" xr:uid="{00000000-0005-0000-0000-0000B3050000}"/>
    <cellStyle name="$u0 % 3 3 5" xfId="3376" xr:uid="{00000000-0005-0000-0000-0000B4050000}"/>
    <cellStyle name="$u0 % 3 4" xfId="323" xr:uid="{00000000-0005-0000-0000-0000B5050000}"/>
    <cellStyle name="$u0 % 3 4 2" xfId="2721" xr:uid="{00000000-0005-0000-0000-0000B6050000}"/>
    <cellStyle name="$u0 % 3 4 2 2" xfId="5546" xr:uid="{00000000-0005-0000-0000-0000B7050000}"/>
    <cellStyle name="$u0 % 3 4 2 3" xfId="8011" xr:uid="{00000000-0005-0000-0000-0000B8050000}"/>
    <cellStyle name="$u0 % 3 4 2 4" xfId="10291" xr:uid="{00000000-0005-0000-0000-0000B9050000}"/>
    <cellStyle name="$u0 % 3 4 3" xfId="3179" xr:uid="{00000000-0005-0000-0000-0000BA050000}"/>
    <cellStyle name="$u0 % 3 4 4" xfId="5709" xr:uid="{00000000-0005-0000-0000-0000BB050000}"/>
    <cellStyle name="$u0 % 3 4 5" xfId="2913" xr:uid="{00000000-0005-0000-0000-0000BC050000}"/>
    <cellStyle name="$u0 % 3 5" xfId="324" xr:uid="{00000000-0005-0000-0000-0000BD050000}"/>
    <cellStyle name="$u0 % 3 5 2" xfId="2317" xr:uid="{00000000-0005-0000-0000-0000BE050000}"/>
    <cellStyle name="$u0 % 3 5 2 2" xfId="5145" xr:uid="{00000000-0005-0000-0000-0000BF050000}"/>
    <cellStyle name="$u0 % 3 5 2 3" xfId="7616" xr:uid="{00000000-0005-0000-0000-0000C0050000}"/>
    <cellStyle name="$u0 % 3 5 2 4" xfId="9909" xr:uid="{00000000-0005-0000-0000-0000C1050000}"/>
    <cellStyle name="$u0 % 3 5 3" xfId="3180" xr:uid="{00000000-0005-0000-0000-0000C2050000}"/>
    <cellStyle name="$u0 % 3 5 4" xfId="5710" xr:uid="{00000000-0005-0000-0000-0000C3050000}"/>
    <cellStyle name="$u0 % 3 5 5" xfId="3377" xr:uid="{00000000-0005-0000-0000-0000C4050000}"/>
    <cellStyle name="$u0 % 3 6" xfId="325" xr:uid="{00000000-0005-0000-0000-0000C5050000}"/>
    <cellStyle name="$u0 % 3 6 2" xfId="2603" xr:uid="{00000000-0005-0000-0000-0000C6050000}"/>
    <cellStyle name="$u0 % 3 6 2 2" xfId="5429" xr:uid="{00000000-0005-0000-0000-0000C7050000}"/>
    <cellStyle name="$u0 % 3 6 2 3" xfId="7899" xr:uid="{00000000-0005-0000-0000-0000C8050000}"/>
    <cellStyle name="$u0 % 3 6 2 4" xfId="10192" xr:uid="{00000000-0005-0000-0000-0000C9050000}"/>
    <cellStyle name="$u0 % 3 6 3" xfId="3181" xr:uid="{00000000-0005-0000-0000-0000CA050000}"/>
    <cellStyle name="$u0 % 3 6 4" xfId="5711" xr:uid="{00000000-0005-0000-0000-0000CB050000}"/>
    <cellStyle name="$u0 % 3 6 5" xfId="2986" xr:uid="{00000000-0005-0000-0000-0000CC050000}"/>
    <cellStyle name="$u0 % 3 7" xfId="326" xr:uid="{00000000-0005-0000-0000-0000CD050000}"/>
    <cellStyle name="$u0 % 3 7 2" xfId="1744" xr:uid="{00000000-0005-0000-0000-0000CE050000}"/>
    <cellStyle name="$u0 % 3 7 2 2" xfId="4572" xr:uid="{00000000-0005-0000-0000-0000CF050000}"/>
    <cellStyle name="$u0 % 3 7 2 3" xfId="7045" xr:uid="{00000000-0005-0000-0000-0000D0050000}"/>
    <cellStyle name="$u0 % 3 7 2 4" xfId="9339" xr:uid="{00000000-0005-0000-0000-0000D1050000}"/>
    <cellStyle name="$u0 % 3 7 3" xfId="3182" xr:uid="{00000000-0005-0000-0000-0000D2050000}"/>
    <cellStyle name="$u0 % 3 7 4" xfId="5712" xr:uid="{00000000-0005-0000-0000-0000D3050000}"/>
    <cellStyle name="$u0 % 3 7 5" xfId="3378" xr:uid="{00000000-0005-0000-0000-0000D4050000}"/>
    <cellStyle name="$u0 % 3 8" xfId="1972" xr:uid="{00000000-0005-0000-0000-0000D5050000}"/>
    <cellStyle name="$u0 % 3 8 2" xfId="4800" xr:uid="{00000000-0005-0000-0000-0000D6050000}"/>
    <cellStyle name="$u0 % 3 8 3" xfId="7271" xr:uid="{00000000-0005-0000-0000-0000D7050000}"/>
    <cellStyle name="$u0 % 3 8 4" xfId="9564" xr:uid="{00000000-0005-0000-0000-0000D8050000}"/>
    <cellStyle name="$u0 % 3 9" xfId="3176" xr:uid="{00000000-0005-0000-0000-0000D9050000}"/>
    <cellStyle name="$u0 % 4" xfId="327" xr:uid="{00000000-0005-0000-0000-0000DA050000}"/>
    <cellStyle name="$u0 % 4 2" xfId="1590" xr:uid="{00000000-0005-0000-0000-0000DB050000}"/>
    <cellStyle name="$u0 % 4 2 2" xfId="4419" xr:uid="{00000000-0005-0000-0000-0000DC050000}"/>
    <cellStyle name="$u0 % 4 2 3" xfId="6893" xr:uid="{00000000-0005-0000-0000-0000DD050000}"/>
    <cellStyle name="$u0 % 4 2 4" xfId="9194" xr:uid="{00000000-0005-0000-0000-0000DE050000}"/>
    <cellStyle name="$u0 % 4 3" xfId="3183" xr:uid="{00000000-0005-0000-0000-0000DF050000}"/>
    <cellStyle name="$u0 % 4 4" xfId="5713" xr:uid="{00000000-0005-0000-0000-0000E0050000}"/>
    <cellStyle name="$u0 % 4 5" xfId="2914" xr:uid="{00000000-0005-0000-0000-0000E1050000}"/>
    <cellStyle name="$u0 % 5" xfId="328" xr:uid="{00000000-0005-0000-0000-0000E2050000}"/>
    <cellStyle name="$u0 % 5 2" xfId="1974" xr:uid="{00000000-0005-0000-0000-0000E3050000}"/>
    <cellStyle name="$u0 % 5 2 2" xfId="4802" xr:uid="{00000000-0005-0000-0000-0000E4050000}"/>
    <cellStyle name="$u0 % 5 2 3" xfId="7273" xr:uid="{00000000-0005-0000-0000-0000E5050000}"/>
    <cellStyle name="$u0 % 5 2 4" xfId="9566" xr:uid="{00000000-0005-0000-0000-0000E6050000}"/>
    <cellStyle name="$u0 % 5 3" xfId="3184" xr:uid="{00000000-0005-0000-0000-0000E7050000}"/>
    <cellStyle name="$u0 % 5 4" xfId="5714" xr:uid="{00000000-0005-0000-0000-0000E8050000}"/>
    <cellStyle name="$u0 % 5 5" xfId="3379" xr:uid="{00000000-0005-0000-0000-0000E9050000}"/>
    <cellStyle name="$u0 % 6" xfId="329" xr:uid="{00000000-0005-0000-0000-0000EA050000}"/>
    <cellStyle name="$u0 % 6 2" xfId="2006" xr:uid="{00000000-0005-0000-0000-0000EB050000}"/>
    <cellStyle name="$u0 % 6 2 2" xfId="4834" xr:uid="{00000000-0005-0000-0000-0000EC050000}"/>
    <cellStyle name="$u0 % 6 2 3" xfId="7305" xr:uid="{00000000-0005-0000-0000-0000ED050000}"/>
    <cellStyle name="$u0 % 6 2 4" xfId="9598" xr:uid="{00000000-0005-0000-0000-0000EE050000}"/>
    <cellStyle name="$u0 % 6 3" xfId="3185" xr:uid="{00000000-0005-0000-0000-0000EF050000}"/>
    <cellStyle name="$u0 % 6 4" xfId="5715" xr:uid="{00000000-0005-0000-0000-0000F0050000}"/>
    <cellStyle name="$u0 % 6 5" xfId="2987" xr:uid="{00000000-0005-0000-0000-0000F1050000}"/>
    <cellStyle name="$u0 % 7" xfId="330" xr:uid="{00000000-0005-0000-0000-0000F2050000}"/>
    <cellStyle name="$u0 % 7 2" xfId="1947" xr:uid="{00000000-0005-0000-0000-0000F3050000}"/>
    <cellStyle name="$u0 % 7 2 2" xfId="4775" xr:uid="{00000000-0005-0000-0000-0000F4050000}"/>
    <cellStyle name="$u0 % 7 2 3" xfId="7246" xr:uid="{00000000-0005-0000-0000-0000F5050000}"/>
    <cellStyle name="$u0 % 7 2 4" xfId="9539" xr:uid="{00000000-0005-0000-0000-0000F6050000}"/>
    <cellStyle name="$u0 % 7 3" xfId="3186" xr:uid="{00000000-0005-0000-0000-0000F7050000}"/>
    <cellStyle name="$u0 % 7 4" xfId="5716" xr:uid="{00000000-0005-0000-0000-0000F8050000}"/>
    <cellStyle name="$u0 % 7 5" xfId="3380" xr:uid="{00000000-0005-0000-0000-0000F9050000}"/>
    <cellStyle name="$u0 % 8" xfId="331" xr:uid="{00000000-0005-0000-0000-0000FA050000}"/>
    <cellStyle name="$u0 % 8 2" xfId="2007" xr:uid="{00000000-0005-0000-0000-0000FB050000}"/>
    <cellStyle name="$u0 % 8 2 2" xfId="4835" xr:uid="{00000000-0005-0000-0000-0000FC050000}"/>
    <cellStyle name="$u0 % 8 2 3" xfId="7306" xr:uid="{00000000-0005-0000-0000-0000FD050000}"/>
    <cellStyle name="$u0 % 8 2 4" xfId="9599" xr:uid="{00000000-0005-0000-0000-0000FE050000}"/>
    <cellStyle name="$u0 % 8 3" xfId="3187" xr:uid="{00000000-0005-0000-0000-0000FF050000}"/>
    <cellStyle name="$u0 % 8 4" xfId="5717" xr:uid="{00000000-0005-0000-0000-000000060000}"/>
    <cellStyle name="$u0 % 8 5" xfId="2915" xr:uid="{00000000-0005-0000-0000-000001060000}"/>
    <cellStyle name="$u0 % 9" xfId="332" xr:uid="{00000000-0005-0000-0000-000002060000}"/>
    <cellStyle name="$u0 % 9 2" xfId="2008" xr:uid="{00000000-0005-0000-0000-000003060000}"/>
    <cellStyle name="$u0 % 9 2 2" xfId="4836" xr:uid="{00000000-0005-0000-0000-000004060000}"/>
    <cellStyle name="$u0 % 9 2 3" xfId="7307" xr:uid="{00000000-0005-0000-0000-000005060000}"/>
    <cellStyle name="$u0 % 9 2 4" xfId="9600" xr:uid="{00000000-0005-0000-0000-000006060000}"/>
    <cellStyle name="$u0 % 9 3" xfId="3188" xr:uid="{00000000-0005-0000-0000-000007060000}"/>
    <cellStyle name="$u0 % 9 4" xfId="5718" xr:uid="{00000000-0005-0000-0000-000008060000}"/>
    <cellStyle name="$u0 % 9 5" xfId="3381" xr:uid="{00000000-0005-0000-0000-000009060000}"/>
    <cellStyle name="$u0 No" xfId="333" xr:uid="{00000000-0005-0000-0000-00000A060000}"/>
    <cellStyle name="$u0 No 10" xfId="2342" xr:uid="{00000000-0005-0000-0000-00000B060000}"/>
    <cellStyle name="$u0 No 10 2" xfId="5170" xr:uid="{00000000-0005-0000-0000-00000C060000}"/>
    <cellStyle name="$u0 No 10 3" xfId="7641" xr:uid="{00000000-0005-0000-0000-00000D060000}"/>
    <cellStyle name="$u0 No 10 4" xfId="9934" xr:uid="{00000000-0005-0000-0000-00000E060000}"/>
    <cellStyle name="$u0 No 11" xfId="3189" xr:uid="{00000000-0005-0000-0000-00000F060000}"/>
    <cellStyle name="$u0 No 12" xfId="5719" xr:uid="{00000000-0005-0000-0000-000010060000}"/>
    <cellStyle name="$u0 No 13" xfId="2988" xr:uid="{00000000-0005-0000-0000-000011060000}"/>
    <cellStyle name="$u0 No 2" xfId="334" xr:uid="{00000000-0005-0000-0000-000012060000}"/>
    <cellStyle name="$u0 No 2 10" xfId="5720" xr:uid="{00000000-0005-0000-0000-000013060000}"/>
    <cellStyle name="$u0 No 2 11" xfId="3382" xr:uid="{00000000-0005-0000-0000-000014060000}"/>
    <cellStyle name="$u0 No 2 2" xfId="335" xr:uid="{00000000-0005-0000-0000-000015060000}"/>
    <cellStyle name="$u0 No 2 2 2" xfId="1784" xr:uid="{00000000-0005-0000-0000-000016060000}"/>
    <cellStyle name="$u0 No 2 2 2 2" xfId="4612" xr:uid="{00000000-0005-0000-0000-000017060000}"/>
    <cellStyle name="$u0 No 2 2 2 3" xfId="7085" xr:uid="{00000000-0005-0000-0000-000018060000}"/>
    <cellStyle name="$u0 No 2 2 2 4" xfId="9379" xr:uid="{00000000-0005-0000-0000-000019060000}"/>
    <cellStyle name="$u0 No 2 2 3" xfId="3191" xr:uid="{00000000-0005-0000-0000-00001A060000}"/>
    <cellStyle name="$u0 No 2 2 4" xfId="5721" xr:uid="{00000000-0005-0000-0000-00001B060000}"/>
    <cellStyle name="$u0 No 2 2 5" xfId="2916" xr:uid="{00000000-0005-0000-0000-00001C060000}"/>
    <cellStyle name="$u0 No 2 3" xfId="336" xr:uid="{00000000-0005-0000-0000-00001D060000}"/>
    <cellStyle name="$u0 No 2 3 2" xfId="2369" xr:uid="{00000000-0005-0000-0000-00001E060000}"/>
    <cellStyle name="$u0 No 2 3 2 2" xfId="5196" xr:uid="{00000000-0005-0000-0000-00001F060000}"/>
    <cellStyle name="$u0 No 2 3 2 3" xfId="7667" xr:uid="{00000000-0005-0000-0000-000020060000}"/>
    <cellStyle name="$u0 No 2 3 2 4" xfId="9960" xr:uid="{00000000-0005-0000-0000-000021060000}"/>
    <cellStyle name="$u0 No 2 3 3" xfId="3192" xr:uid="{00000000-0005-0000-0000-000022060000}"/>
    <cellStyle name="$u0 No 2 3 4" xfId="5722" xr:uid="{00000000-0005-0000-0000-000023060000}"/>
    <cellStyle name="$u0 No 2 3 5" xfId="3383" xr:uid="{00000000-0005-0000-0000-000024060000}"/>
    <cellStyle name="$u0 No 2 4" xfId="337" xr:uid="{00000000-0005-0000-0000-000025060000}"/>
    <cellStyle name="$u0 No 2 4 2" xfId="2009" xr:uid="{00000000-0005-0000-0000-000026060000}"/>
    <cellStyle name="$u0 No 2 4 2 2" xfId="4837" xr:uid="{00000000-0005-0000-0000-000027060000}"/>
    <cellStyle name="$u0 No 2 4 2 3" xfId="7308" xr:uid="{00000000-0005-0000-0000-000028060000}"/>
    <cellStyle name="$u0 No 2 4 2 4" xfId="9601" xr:uid="{00000000-0005-0000-0000-000029060000}"/>
    <cellStyle name="$u0 No 2 4 3" xfId="3193" xr:uid="{00000000-0005-0000-0000-00002A060000}"/>
    <cellStyle name="$u0 No 2 4 4" xfId="5723" xr:uid="{00000000-0005-0000-0000-00002B060000}"/>
    <cellStyle name="$u0 No 2 4 5" xfId="2989" xr:uid="{00000000-0005-0000-0000-00002C060000}"/>
    <cellStyle name="$u0 No 2 5" xfId="338" xr:uid="{00000000-0005-0000-0000-00002D060000}"/>
    <cellStyle name="$u0 No 2 5 2" xfId="2010" xr:uid="{00000000-0005-0000-0000-00002E060000}"/>
    <cellStyle name="$u0 No 2 5 2 2" xfId="4838" xr:uid="{00000000-0005-0000-0000-00002F060000}"/>
    <cellStyle name="$u0 No 2 5 2 3" xfId="7309" xr:uid="{00000000-0005-0000-0000-000030060000}"/>
    <cellStyle name="$u0 No 2 5 2 4" xfId="9602" xr:uid="{00000000-0005-0000-0000-000031060000}"/>
    <cellStyle name="$u0 No 2 5 3" xfId="3194" xr:uid="{00000000-0005-0000-0000-000032060000}"/>
    <cellStyle name="$u0 No 2 5 4" xfId="5724" xr:uid="{00000000-0005-0000-0000-000033060000}"/>
    <cellStyle name="$u0 No 2 5 5" xfId="2903" xr:uid="{00000000-0005-0000-0000-000034060000}"/>
    <cellStyle name="$u0 No 2 6" xfId="339" xr:uid="{00000000-0005-0000-0000-000035060000}"/>
    <cellStyle name="$u0 No 2 6 2" xfId="2011" xr:uid="{00000000-0005-0000-0000-000036060000}"/>
    <cellStyle name="$u0 No 2 6 2 2" xfId="4839" xr:uid="{00000000-0005-0000-0000-000037060000}"/>
    <cellStyle name="$u0 No 2 6 2 3" xfId="7310" xr:uid="{00000000-0005-0000-0000-000038060000}"/>
    <cellStyle name="$u0 No 2 6 2 4" xfId="9603" xr:uid="{00000000-0005-0000-0000-000039060000}"/>
    <cellStyle name="$u0 No 2 6 3" xfId="3195" xr:uid="{00000000-0005-0000-0000-00003A060000}"/>
    <cellStyle name="$u0 No 2 6 4" xfId="5725" xr:uid="{00000000-0005-0000-0000-00003B060000}"/>
    <cellStyle name="$u0 No 2 6 5" xfId="2917" xr:uid="{00000000-0005-0000-0000-00003C060000}"/>
    <cellStyle name="$u0 No 2 7" xfId="340" xr:uid="{00000000-0005-0000-0000-00003D060000}"/>
    <cellStyle name="$u0 No 2 7 2" xfId="2560" xr:uid="{00000000-0005-0000-0000-00003E060000}"/>
    <cellStyle name="$u0 No 2 7 2 2" xfId="5387" xr:uid="{00000000-0005-0000-0000-00003F060000}"/>
    <cellStyle name="$u0 No 2 7 2 3" xfId="7857" xr:uid="{00000000-0005-0000-0000-000040060000}"/>
    <cellStyle name="$u0 No 2 7 2 4" xfId="10150" xr:uid="{00000000-0005-0000-0000-000041060000}"/>
    <cellStyle name="$u0 No 2 7 3" xfId="3196" xr:uid="{00000000-0005-0000-0000-000042060000}"/>
    <cellStyle name="$u0 No 2 7 4" xfId="5726" xr:uid="{00000000-0005-0000-0000-000043060000}"/>
    <cellStyle name="$u0 No 2 7 5" xfId="2904" xr:uid="{00000000-0005-0000-0000-000044060000}"/>
    <cellStyle name="$u0 No 2 8" xfId="2508" xr:uid="{00000000-0005-0000-0000-000045060000}"/>
    <cellStyle name="$u0 No 2 8 2" xfId="5335" xr:uid="{00000000-0005-0000-0000-000046060000}"/>
    <cellStyle name="$u0 No 2 8 3" xfId="7805" xr:uid="{00000000-0005-0000-0000-000047060000}"/>
    <cellStyle name="$u0 No 2 8 4" xfId="10098" xr:uid="{00000000-0005-0000-0000-000048060000}"/>
    <cellStyle name="$u0 No 2 9" xfId="3190" xr:uid="{00000000-0005-0000-0000-000049060000}"/>
    <cellStyle name="$u0 No 3" xfId="341" xr:uid="{00000000-0005-0000-0000-00004A060000}"/>
    <cellStyle name="$u0 No 3 10" xfId="5727" xr:uid="{00000000-0005-0000-0000-00004B060000}"/>
    <cellStyle name="$u0 No 3 11" xfId="2990" xr:uid="{00000000-0005-0000-0000-00004C060000}"/>
    <cellStyle name="$u0 No 3 2" xfId="342" xr:uid="{00000000-0005-0000-0000-00004D060000}"/>
    <cellStyle name="$u0 No 3 2 2" xfId="2624" xr:uid="{00000000-0005-0000-0000-00004E060000}"/>
    <cellStyle name="$u0 No 3 2 2 2" xfId="5450" xr:uid="{00000000-0005-0000-0000-00004F060000}"/>
    <cellStyle name="$u0 No 3 2 2 3" xfId="7919" xr:uid="{00000000-0005-0000-0000-000050060000}"/>
    <cellStyle name="$u0 No 3 2 2 4" xfId="10211" xr:uid="{00000000-0005-0000-0000-000051060000}"/>
    <cellStyle name="$u0 No 3 2 3" xfId="3198" xr:uid="{00000000-0005-0000-0000-000052060000}"/>
    <cellStyle name="$u0 No 3 2 4" xfId="5728" xr:uid="{00000000-0005-0000-0000-000053060000}"/>
    <cellStyle name="$u0 No 3 2 5" xfId="2943" xr:uid="{00000000-0005-0000-0000-000054060000}"/>
    <cellStyle name="$u0 No 3 3" xfId="343" xr:uid="{00000000-0005-0000-0000-000055060000}"/>
    <cellStyle name="$u0 No 3 3 2" xfId="2013" xr:uid="{00000000-0005-0000-0000-000056060000}"/>
    <cellStyle name="$u0 No 3 3 2 2" xfId="4841" xr:uid="{00000000-0005-0000-0000-000057060000}"/>
    <cellStyle name="$u0 No 3 3 2 3" xfId="7312" xr:uid="{00000000-0005-0000-0000-000058060000}"/>
    <cellStyle name="$u0 No 3 3 2 4" xfId="9605" xr:uid="{00000000-0005-0000-0000-000059060000}"/>
    <cellStyle name="$u0 No 3 3 3" xfId="3199" xr:uid="{00000000-0005-0000-0000-00005A060000}"/>
    <cellStyle name="$u0 No 3 3 4" xfId="5729" xr:uid="{00000000-0005-0000-0000-00005B060000}"/>
    <cellStyle name="$u0 No 3 3 5" xfId="2918" xr:uid="{00000000-0005-0000-0000-00005C060000}"/>
    <cellStyle name="$u0 No 3 4" xfId="344" xr:uid="{00000000-0005-0000-0000-00005D060000}"/>
    <cellStyle name="$u0 No 3 4 2" xfId="2589" xr:uid="{00000000-0005-0000-0000-00005E060000}"/>
    <cellStyle name="$u0 No 3 4 2 2" xfId="5415" xr:uid="{00000000-0005-0000-0000-00005F060000}"/>
    <cellStyle name="$u0 No 3 4 2 3" xfId="7885" xr:uid="{00000000-0005-0000-0000-000060060000}"/>
    <cellStyle name="$u0 No 3 4 2 4" xfId="10178" xr:uid="{00000000-0005-0000-0000-000061060000}"/>
    <cellStyle name="$u0 No 3 4 3" xfId="3200" xr:uid="{00000000-0005-0000-0000-000062060000}"/>
    <cellStyle name="$u0 No 3 4 4" xfId="5730" xr:uid="{00000000-0005-0000-0000-000063060000}"/>
    <cellStyle name="$u0 No 3 4 5" xfId="5745" xr:uid="{00000000-0005-0000-0000-000064060000}"/>
    <cellStyle name="$u0 No 3 5" xfId="345" xr:uid="{00000000-0005-0000-0000-000065060000}"/>
    <cellStyle name="$u0 No 3 5 2" xfId="1753" xr:uid="{00000000-0005-0000-0000-000066060000}"/>
    <cellStyle name="$u0 No 3 5 2 2" xfId="4581" xr:uid="{00000000-0005-0000-0000-000067060000}"/>
    <cellStyle name="$u0 No 3 5 2 3" xfId="7054" xr:uid="{00000000-0005-0000-0000-000068060000}"/>
    <cellStyle name="$u0 No 3 5 2 4" xfId="9348" xr:uid="{00000000-0005-0000-0000-000069060000}"/>
    <cellStyle name="$u0 No 3 5 3" xfId="3201" xr:uid="{00000000-0005-0000-0000-00006A060000}"/>
    <cellStyle name="$u0 No 3 5 4" xfId="5731" xr:uid="{00000000-0005-0000-0000-00006B060000}"/>
    <cellStyle name="$u0 No 3 5 5" xfId="5744" xr:uid="{00000000-0005-0000-0000-00006C060000}"/>
    <cellStyle name="$u0 No 3 6" xfId="346" xr:uid="{00000000-0005-0000-0000-00006D060000}"/>
    <cellStyle name="$u0 No 3 6 2" xfId="1782" xr:uid="{00000000-0005-0000-0000-00006E060000}"/>
    <cellStyle name="$u0 No 3 6 2 2" xfId="4610" xr:uid="{00000000-0005-0000-0000-00006F060000}"/>
    <cellStyle name="$u0 No 3 6 2 3" xfId="7083" xr:uid="{00000000-0005-0000-0000-000070060000}"/>
    <cellStyle name="$u0 No 3 6 2 4" xfId="9377" xr:uid="{00000000-0005-0000-0000-000071060000}"/>
    <cellStyle name="$u0 No 3 6 3" xfId="3202" xr:uid="{00000000-0005-0000-0000-000072060000}"/>
    <cellStyle name="$u0 No 3 6 4" xfId="5732" xr:uid="{00000000-0005-0000-0000-000073060000}"/>
    <cellStyle name="$u0 No 3 6 5" xfId="5743" xr:uid="{00000000-0005-0000-0000-000074060000}"/>
    <cellStyle name="$u0 No 3 7" xfId="347" xr:uid="{00000000-0005-0000-0000-000075060000}"/>
    <cellStyle name="$u0 No 3 7 2" xfId="2014" xr:uid="{00000000-0005-0000-0000-000076060000}"/>
    <cellStyle name="$u0 No 3 7 2 2" xfId="4842" xr:uid="{00000000-0005-0000-0000-000077060000}"/>
    <cellStyle name="$u0 No 3 7 2 3" xfId="7313" xr:uid="{00000000-0005-0000-0000-000078060000}"/>
    <cellStyle name="$u0 No 3 7 2 4" xfId="9606" xr:uid="{00000000-0005-0000-0000-000079060000}"/>
    <cellStyle name="$u0 No 3 7 3" xfId="3203" xr:uid="{00000000-0005-0000-0000-00007A060000}"/>
    <cellStyle name="$u0 No 3 7 4" xfId="5733" xr:uid="{00000000-0005-0000-0000-00007B060000}"/>
    <cellStyle name="$u0 No 3 7 5" xfId="5742" xr:uid="{00000000-0005-0000-0000-00007C060000}"/>
    <cellStyle name="$u0 No 3 8" xfId="2012" xr:uid="{00000000-0005-0000-0000-00007D060000}"/>
    <cellStyle name="$u0 No 3 8 2" xfId="4840" xr:uid="{00000000-0005-0000-0000-00007E060000}"/>
    <cellStyle name="$u0 No 3 8 3" xfId="7311" xr:uid="{00000000-0005-0000-0000-00007F060000}"/>
    <cellStyle name="$u0 No 3 8 4" xfId="9604" xr:uid="{00000000-0005-0000-0000-000080060000}"/>
    <cellStyle name="$u0 No 3 9" xfId="3197" xr:uid="{00000000-0005-0000-0000-000081060000}"/>
    <cellStyle name="$u0 No 4" xfId="348" xr:uid="{00000000-0005-0000-0000-000082060000}"/>
    <cellStyle name="$u0 No 4 2" xfId="2334" xr:uid="{00000000-0005-0000-0000-000083060000}"/>
    <cellStyle name="$u0 No 4 2 2" xfId="5162" xr:uid="{00000000-0005-0000-0000-000084060000}"/>
    <cellStyle name="$u0 No 4 2 3" xfId="7633" xr:uid="{00000000-0005-0000-0000-000085060000}"/>
    <cellStyle name="$u0 No 4 2 4" xfId="9926" xr:uid="{00000000-0005-0000-0000-000086060000}"/>
    <cellStyle name="$u0 No 4 3" xfId="3204" xr:uid="{00000000-0005-0000-0000-000087060000}"/>
    <cellStyle name="$u0 No 4 4" xfId="5734" xr:uid="{00000000-0005-0000-0000-000088060000}"/>
    <cellStyle name="$u0 No 4 5" xfId="5741" xr:uid="{00000000-0005-0000-0000-000089060000}"/>
    <cellStyle name="$u0 No 5" xfId="349" xr:uid="{00000000-0005-0000-0000-00008A060000}"/>
    <cellStyle name="$u0 No 5 2" xfId="2418" xr:uid="{00000000-0005-0000-0000-00008B060000}"/>
    <cellStyle name="$u0 No 5 2 2" xfId="5245" xr:uid="{00000000-0005-0000-0000-00008C060000}"/>
    <cellStyle name="$u0 No 5 2 3" xfId="7716" xr:uid="{00000000-0005-0000-0000-00008D060000}"/>
    <cellStyle name="$u0 No 5 2 4" xfId="10009" xr:uid="{00000000-0005-0000-0000-00008E060000}"/>
    <cellStyle name="$u0 No 5 3" xfId="3205" xr:uid="{00000000-0005-0000-0000-00008F060000}"/>
    <cellStyle name="$u0 No 5 4" xfId="5735" xr:uid="{00000000-0005-0000-0000-000090060000}"/>
    <cellStyle name="$u0 No 5 5" xfId="7103" xr:uid="{00000000-0005-0000-0000-000091060000}"/>
    <cellStyle name="$u0 No 6" xfId="350" xr:uid="{00000000-0005-0000-0000-000092060000}"/>
    <cellStyle name="$u0 No 6 2" xfId="2406" xr:uid="{00000000-0005-0000-0000-000093060000}"/>
    <cellStyle name="$u0 No 6 2 2" xfId="5233" xr:uid="{00000000-0005-0000-0000-000094060000}"/>
    <cellStyle name="$u0 No 6 2 3" xfId="7704" xr:uid="{00000000-0005-0000-0000-000095060000}"/>
    <cellStyle name="$u0 No 6 2 4" xfId="9997" xr:uid="{00000000-0005-0000-0000-000096060000}"/>
    <cellStyle name="$u0 No 6 3" xfId="3206" xr:uid="{00000000-0005-0000-0000-000097060000}"/>
    <cellStyle name="$u0 No 6 4" xfId="5736" xr:uid="{00000000-0005-0000-0000-000098060000}"/>
    <cellStyle name="$u0 No 6 5" xfId="5740" xr:uid="{00000000-0005-0000-0000-000099060000}"/>
    <cellStyle name="$u0 No 7" xfId="351" xr:uid="{00000000-0005-0000-0000-00009A060000}"/>
    <cellStyle name="$u0 No 7 2" xfId="2015" xr:uid="{00000000-0005-0000-0000-00009B060000}"/>
    <cellStyle name="$u0 No 7 2 2" xfId="4843" xr:uid="{00000000-0005-0000-0000-00009C060000}"/>
    <cellStyle name="$u0 No 7 2 3" xfId="7314" xr:uid="{00000000-0005-0000-0000-00009D060000}"/>
    <cellStyle name="$u0 No 7 2 4" xfId="9607" xr:uid="{00000000-0005-0000-0000-00009E060000}"/>
    <cellStyle name="$u0 No 7 3" xfId="3207" xr:uid="{00000000-0005-0000-0000-00009F060000}"/>
    <cellStyle name="$u0 No 7 4" xfId="5737" xr:uid="{00000000-0005-0000-0000-0000A0060000}"/>
    <cellStyle name="$u0 No 7 5" xfId="3227" xr:uid="{00000000-0005-0000-0000-0000A1060000}"/>
    <cellStyle name="$u0 No 8" xfId="352" xr:uid="{00000000-0005-0000-0000-0000A2060000}"/>
    <cellStyle name="$u0 No 8 2" xfId="1955" xr:uid="{00000000-0005-0000-0000-0000A3060000}"/>
    <cellStyle name="$u0 No 8 2 2" xfId="4783" xr:uid="{00000000-0005-0000-0000-0000A4060000}"/>
    <cellStyle name="$u0 No 8 2 3" xfId="7254" xr:uid="{00000000-0005-0000-0000-0000A5060000}"/>
    <cellStyle name="$u0 No 8 2 4" xfId="9547" xr:uid="{00000000-0005-0000-0000-0000A6060000}"/>
    <cellStyle name="$u0 No 8 3" xfId="3208" xr:uid="{00000000-0005-0000-0000-0000A7060000}"/>
    <cellStyle name="$u0 No 8 4" xfId="5738" xr:uid="{00000000-0005-0000-0000-0000A8060000}"/>
    <cellStyle name="$u0 No 8 5" xfId="2925" xr:uid="{00000000-0005-0000-0000-0000A9060000}"/>
    <cellStyle name="$u0 No 9" xfId="353" xr:uid="{00000000-0005-0000-0000-0000AA060000}"/>
    <cellStyle name="$u0 No 9 2" xfId="2016" xr:uid="{00000000-0005-0000-0000-0000AB060000}"/>
    <cellStyle name="$u0 No 9 2 2" xfId="4844" xr:uid="{00000000-0005-0000-0000-0000AC060000}"/>
    <cellStyle name="$u0 No 9 2 3" xfId="7315" xr:uid="{00000000-0005-0000-0000-0000AD060000}"/>
    <cellStyle name="$u0 No 9 2 4" xfId="9608" xr:uid="{00000000-0005-0000-0000-0000AE060000}"/>
    <cellStyle name="$u0 No 9 3" xfId="3209" xr:uid="{00000000-0005-0000-0000-0000AF060000}"/>
    <cellStyle name="$u0 No 9 4" xfId="5739" xr:uid="{00000000-0005-0000-0000-0000B0060000}"/>
    <cellStyle name="$u0 No 9 5" xfId="8152" xr:uid="{00000000-0005-0000-0000-0000B1060000}"/>
    <cellStyle name="[StdExit()]" xfId="354" xr:uid="{00000000-0005-0000-0000-0000B2060000}"/>
    <cellStyle name="[StdExit()] 2" xfId="1802" xr:uid="{00000000-0005-0000-0000-0000B3060000}"/>
    <cellStyle name="_List1" xfId="355" xr:uid="{00000000-0005-0000-0000-0000B4060000}"/>
    <cellStyle name="’E‰Ý [0.00]_Region Orders (2)" xfId="356" xr:uid="{00000000-0005-0000-0000-0000B5060000}"/>
    <cellStyle name="’E‰Ý_Region Orders (2)" xfId="357" xr:uid="{00000000-0005-0000-0000-0000B6060000}"/>
    <cellStyle name="•WŹ€_Pacific Region P&amp;L" xfId="358" xr:uid="{00000000-0005-0000-0000-0000B7060000}"/>
    <cellStyle name="•WŹ_Pacific Region P&amp;L" xfId="359" xr:uid="{00000000-0005-0000-0000-0000B806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20 % – Zvýraznění1 2" xfId="94" xr:uid="{00000000-0005-0000-0000-0000BA060000}"/>
    <cellStyle name="20 % – Zvýraznění2 2" xfId="95" xr:uid="{00000000-0005-0000-0000-0000BC060000}"/>
    <cellStyle name="20 % – Zvýraznění3 2" xfId="96" xr:uid="{00000000-0005-0000-0000-0000BE060000}"/>
    <cellStyle name="20 % – Zvýraznění4 2" xfId="97" xr:uid="{00000000-0005-0000-0000-0000C0060000}"/>
    <cellStyle name="20 % – Zvýraznění5 2" xfId="98" xr:uid="{00000000-0005-0000-0000-0000C2060000}"/>
    <cellStyle name="20 % – Zvýraznění6 2" xfId="99" xr:uid="{00000000-0005-0000-0000-0000C4060000}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40 % – Zvýraznění1 2" xfId="100" xr:uid="{00000000-0005-0000-0000-0000C6060000}"/>
    <cellStyle name="40 % – Zvýraznění2 2" xfId="101" xr:uid="{00000000-0005-0000-0000-0000C8060000}"/>
    <cellStyle name="40 % – Zvýraznění3 2" xfId="102" xr:uid="{00000000-0005-0000-0000-0000CA060000}"/>
    <cellStyle name="40 % – Zvýraznění4 2" xfId="103" xr:uid="{00000000-0005-0000-0000-0000CC060000}"/>
    <cellStyle name="40 % – Zvýraznění5 2" xfId="104" xr:uid="{00000000-0005-0000-0000-0000CE060000}"/>
    <cellStyle name="40 % – Zvýraznění6 2" xfId="105" xr:uid="{00000000-0005-0000-0000-0000D0060000}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60 % – Zvýraznění1 2" xfId="106" xr:uid="{00000000-0005-0000-0000-0000D2060000}"/>
    <cellStyle name="60 % – Zvýraznění2 2" xfId="107" xr:uid="{00000000-0005-0000-0000-0000D4060000}"/>
    <cellStyle name="60 % – Zvýraznění3 2" xfId="108" xr:uid="{00000000-0005-0000-0000-0000D6060000}"/>
    <cellStyle name="60 % – Zvýraznění4 2" xfId="109" xr:uid="{00000000-0005-0000-0000-0000D8060000}"/>
    <cellStyle name="60 % – Zvýraznění5 2" xfId="110" xr:uid="{00000000-0005-0000-0000-0000DA060000}"/>
    <cellStyle name="60 % – Zvýraznění6 2" xfId="111" xr:uid="{00000000-0005-0000-0000-0000DC060000}"/>
    <cellStyle name="Accent1 - 20%" xfId="360" xr:uid="{00000000-0005-0000-0000-0000DD060000}"/>
    <cellStyle name="Accent1 - 40%" xfId="361" xr:uid="{00000000-0005-0000-0000-0000DE060000}"/>
    <cellStyle name="Accent1 - 60%" xfId="362" xr:uid="{00000000-0005-0000-0000-0000DF060000}"/>
    <cellStyle name="Accent2 - 20%" xfId="363" xr:uid="{00000000-0005-0000-0000-0000E0060000}"/>
    <cellStyle name="Accent2 - 40%" xfId="364" xr:uid="{00000000-0005-0000-0000-0000E1060000}"/>
    <cellStyle name="Accent2 - 60%" xfId="365" xr:uid="{00000000-0005-0000-0000-0000E2060000}"/>
    <cellStyle name="Accent3 - 20%" xfId="366" xr:uid="{00000000-0005-0000-0000-0000E3060000}"/>
    <cellStyle name="Accent3 - 40%" xfId="367" xr:uid="{00000000-0005-0000-0000-0000E4060000}"/>
    <cellStyle name="Accent3 - 60%" xfId="368" xr:uid="{00000000-0005-0000-0000-0000E5060000}"/>
    <cellStyle name="Accent4 - 20%" xfId="369" xr:uid="{00000000-0005-0000-0000-0000E6060000}"/>
    <cellStyle name="Accent4 - 40%" xfId="370" xr:uid="{00000000-0005-0000-0000-0000E7060000}"/>
    <cellStyle name="Accent4 - 60%" xfId="371" xr:uid="{00000000-0005-0000-0000-0000E8060000}"/>
    <cellStyle name="Accent5 - 20%" xfId="372" xr:uid="{00000000-0005-0000-0000-0000E9060000}"/>
    <cellStyle name="Accent5 - 40%" xfId="373" xr:uid="{00000000-0005-0000-0000-0000EA060000}"/>
    <cellStyle name="Accent5 - 60%" xfId="374" xr:uid="{00000000-0005-0000-0000-0000EB060000}"/>
    <cellStyle name="Accent6 - 20%" xfId="375" xr:uid="{00000000-0005-0000-0000-0000EC060000}"/>
    <cellStyle name="Accent6 - 40%" xfId="376" xr:uid="{00000000-0005-0000-0000-0000ED060000}"/>
    <cellStyle name="Accent6 - 60%" xfId="377" xr:uid="{00000000-0005-0000-0000-0000EE060000}"/>
    <cellStyle name="AdminStyle" xfId="378" xr:uid="{00000000-0005-0000-0000-0000EF060000}"/>
    <cellStyle name="AdminStyle 10" xfId="2430" xr:uid="{00000000-0005-0000-0000-0000F0060000}"/>
    <cellStyle name="AdminStyle 10 2" xfId="5257" xr:uid="{00000000-0005-0000-0000-0000F1060000}"/>
    <cellStyle name="AdminStyle 10 3" xfId="7728" xr:uid="{00000000-0005-0000-0000-0000F2060000}"/>
    <cellStyle name="AdminStyle 10 4" xfId="10021" xr:uid="{00000000-0005-0000-0000-0000F3060000}"/>
    <cellStyle name="AdminStyle 11" xfId="3234" xr:uid="{00000000-0005-0000-0000-0000F4060000}"/>
    <cellStyle name="AdminStyle 12" xfId="5764" xr:uid="{00000000-0005-0000-0000-0000F5060000}"/>
    <cellStyle name="AdminStyle 13" xfId="8153" xr:uid="{00000000-0005-0000-0000-0000F6060000}"/>
    <cellStyle name="AdminStyle 2" xfId="379" xr:uid="{00000000-0005-0000-0000-0000F7060000}"/>
    <cellStyle name="AdminStyle 2 10" xfId="5765" xr:uid="{00000000-0005-0000-0000-0000F8060000}"/>
    <cellStyle name="AdminStyle 2 11" xfId="8154" xr:uid="{00000000-0005-0000-0000-0000F9060000}"/>
    <cellStyle name="AdminStyle 2 2" xfId="380" xr:uid="{00000000-0005-0000-0000-0000FA060000}"/>
    <cellStyle name="AdminStyle 2 2 2" xfId="2509" xr:uid="{00000000-0005-0000-0000-0000FB060000}"/>
    <cellStyle name="AdminStyle 2 2 2 2" xfId="5336" xr:uid="{00000000-0005-0000-0000-0000FC060000}"/>
    <cellStyle name="AdminStyle 2 2 2 3" xfId="7806" xr:uid="{00000000-0005-0000-0000-0000FD060000}"/>
    <cellStyle name="AdminStyle 2 2 2 4" xfId="10099" xr:uid="{00000000-0005-0000-0000-0000FE060000}"/>
    <cellStyle name="AdminStyle 2 2 3" xfId="3236" xr:uid="{00000000-0005-0000-0000-0000FF060000}"/>
    <cellStyle name="AdminStyle 2 2 4" xfId="5766" xr:uid="{00000000-0005-0000-0000-000000070000}"/>
    <cellStyle name="AdminStyle 2 2 5" xfId="8155" xr:uid="{00000000-0005-0000-0000-000001070000}"/>
    <cellStyle name="AdminStyle 2 3" xfId="381" xr:uid="{00000000-0005-0000-0000-000002070000}"/>
    <cellStyle name="AdminStyle 2 3 2" xfId="2017" xr:uid="{00000000-0005-0000-0000-000003070000}"/>
    <cellStyle name="AdminStyle 2 3 2 2" xfId="4845" xr:uid="{00000000-0005-0000-0000-000004070000}"/>
    <cellStyle name="AdminStyle 2 3 2 3" xfId="7316" xr:uid="{00000000-0005-0000-0000-000005070000}"/>
    <cellStyle name="AdminStyle 2 3 2 4" xfId="9609" xr:uid="{00000000-0005-0000-0000-000006070000}"/>
    <cellStyle name="AdminStyle 2 3 3" xfId="3237" xr:uid="{00000000-0005-0000-0000-000007070000}"/>
    <cellStyle name="AdminStyle 2 3 4" xfId="5767" xr:uid="{00000000-0005-0000-0000-000008070000}"/>
    <cellStyle name="AdminStyle 2 3 5" xfId="8156" xr:uid="{00000000-0005-0000-0000-000009070000}"/>
    <cellStyle name="AdminStyle 2 4" xfId="382" xr:uid="{00000000-0005-0000-0000-00000A070000}"/>
    <cellStyle name="AdminStyle 2 4 2" xfId="2444" xr:uid="{00000000-0005-0000-0000-00000B070000}"/>
    <cellStyle name="AdminStyle 2 4 2 2" xfId="5271" xr:uid="{00000000-0005-0000-0000-00000C070000}"/>
    <cellStyle name="AdminStyle 2 4 2 3" xfId="7742" xr:uid="{00000000-0005-0000-0000-00000D070000}"/>
    <cellStyle name="AdminStyle 2 4 2 4" xfId="10035" xr:uid="{00000000-0005-0000-0000-00000E070000}"/>
    <cellStyle name="AdminStyle 2 4 3" xfId="3238" xr:uid="{00000000-0005-0000-0000-00000F070000}"/>
    <cellStyle name="AdminStyle 2 4 4" xfId="5768" xr:uid="{00000000-0005-0000-0000-000010070000}"/>
    <cellStyle name="AdminStyle 2 4 5" xfId="8157" xr:uid="{00000000-0005-0000-0000-000011070000}"/>
    <cellStyle name="AdminStyle 2 5" xfId="383" xr:uid="{00000000-0005-0000-0000-000012070000}"/>
    <cellStyle name="AdminStyle 2 5 2" xfId="1830" xr:uid="{00000000-0005-0000-0000-000013070000}"/>
    <cellStyle name="AdminStyle 2 5 2 2" xfId="4658" xr:uid="{00000000-0005-0000-0000-000014070000}"/>
    <cellStyle name="AdminStyle 2 5 2 3" xfId="7130" xr:uid="{00000000-0005-0000-0000-000015070000}"/>
    <cellStyle name="AdminStyle 2 5 2 4" xfId="9423" xr:uid="{00000000-0005-0000-0000-000016070000}"/>
    <cellStyle name="AdminStyle 2 5 3" xfId="3239" xr:uid="{00000000-0005-0000-0000-000017070000}"/>
    <cellStyle name="AdminStyle 2 5 4" xfId="5769" xr:uid="{00000000-0005-0000-0000-000018070000}"/>
    <cellStyle name="AdminStyle 2 5 5" xfId="8158" xr:uid="{00000000-0005-0000-0000-000019070000}"/>
    <cellStyle name="AdminStyle 2 6" xfId="384" xr:uid="{00000000-0005-0000-0000-00001A070000}"/>
    <cellStyle name="AdminStyle 2 6 2" xfId="1645" xr:uid="{00000000-0005-0000-0000-00001B070000}"/>
    <cellStyle name="AdminStyle 2 6 2 2" xfId="4474" xr:uid="{00000000-0005-0000-0000-00001C070000}"/>
    <cellStyle name="AdminStyle 2 6 2 3" xfId="6947" xr:uid="{00000000-0005-0000-0000-00001D070000}"/>
    <cellStyle name="AdminStyle 2 6 2 4" xfId="9242" xr:uid="{00000000-0005-0000-0000-00001E070000}"/>
    <cellStyle name="AdminStyle 2 6 3" xfId="3240" xr:uid="{00000000-0005-0000-0000-00001F070000}"/>
    <cellStyle name="AdminStyle 2 6 4" xfId="5770" xr:uid="{00000000-0005-0000-0000-000020070000}"/>
    <cellStyle name="AdminStyle 2 6 5" xfId="8159" xr:uid="{00000000-0005-0000-0000-000021070000}"/>
    <cellStyle name="AdminStyle 2 7" xfId="385" xr:uid="{00000000-0005-0000-0000-000022070000}"/>
    <cellStyle name="AdminStyle 2 7 2" xfId="2018" xr:uid="{00000000-0005-0000-0000-000023070000}"/>
    <cellStyle name="AdminStyle 2 7 2 2" xfId="4846" xr:uid="{00000000-0005-0000-0000-000024070000}"/>
    <cellStyle name="AdminStyle 2 7 2 3" xfId="7317" xr:uid="{00000000-0005-0000-0000-000025070000}"/>
    <cellStyle name="AdminStyle 2 7 2 4" xfId="9610" xr:uid="{00000000-0005-0000-0000-000026070000}"/>
    <cellStyle name="AdminStyle 2 7 3" xfId="3241" xr:uid="{00000000-0005-0000-0000-000027070000}"/>
    <cellStyle name="AdminStyle 2 7 4" xfId="5771" xr:uid="{00000000-0005-0000-0000-000028070000}"/>
    <cellStyle name="AdminStyle 2 7 5" xfId="8160" xr:uid="{00000000-0005-0000-0000-000029070000}"/>
    <cellStyle name="AdminStyle 2 8" xfId="1785" xr:uid="{00000000-0005-0000-0000-00002A070000}"/>
    <cellStyle name="AdminStyle 2 8 2" xfId="4613" xr:uid="{00000000-0005-0000-0000-00002B070000}"/>
    <cellStyle name="AdminStyle 2 8 3" xfId="7086" xr:uid="{00000000-0005-0000-0000-00002C070000}"/>
    <cellStyle name="AdminStyle 2 8 4" xfId="9380" xr:uid="{00000000-0005-0000-0000-00002D070000}"/>
    <cellStyle name="AdminStyle 2 9" xfId="3235" xr:uid="{00000000-0005-0000-0000-00002E070000}"/>
    <cellStyle name="AdminStyle 3" xfId="386" xr:uid="{00000000-0005-0000-0000-00002F070000}"/>
    <cellStyle name="AdminStyle 3 10" xfId="5772" xr:uid="{00000000-0005-0000-0000-000030070000}"/>
    <cellStyle name="AdminStyle 3 11" xfId="8161" xr:uid="{00000000-0005-0000-0000-000031070000}"/>
    <cellStyle name="AdminStyle 3 2" xfId="387" xr:uid="{00000000-0005-0000-0000-000032070000}"/>
    <cellStyle name="AdminStyle 3 2 2" xfId="2452" xr:uid="{00000000-0005-0000-0000-000033070000}"/>
    <cellStyle name="AdminStyle 3 2 2 2" xfId="5279" xr:uid="{00000000-0005-0000-0000-000034070000}"/>
    <cellStyle name="AdminStyle 3 2 2 3" xfId="7750" xr:uid="{00000000-0005-0000-0000-000035070000}"/>
    <cellStyle name="AdminStyle 3 2 2 4" xfId="10043" xr:uid="{00000000-0005-0000-0000-000036070000}"/>
    <cellStyle name="AdminStyle 3 2 3" xfId="3243" xr:uid="{00000000-0005-0000-0000-000037070000}"/>
    <cellStyle name="AdminStyle 3 2 4" xfId="5773" xr:uid="{00000000-0005-0000-0000-000038070000}"/>
    <cellStyle name="AdminStyle 3 2 5" xfId="8162" xr:uid="{00000000-0005-0000-0000-000039070000}"/>
    <cellStyle name="AdminStyle 3 3" xfId="388" xr:uid="{00000000-0005-0000-0000-00003A070000}"/>
    <cellStyle name="AdminStyle 3 3 2" xfId="2019" xr:uid="{00000000-0005-0000-0000-00003B070000}"/>
    <cellStyle name="AdminStyle 3 3 2 2" xfId="4847" xr:uid="{00000000-0005-0000-0000-00003C070000}"/>
    <cellStyle name="AdminStyle 3 3 2 3" xfId="7318" xr:uid="{00000000-0005-0000-0000-00003D070000}"/>
    <cellStyle name="AdminStyle 3 3 2 4" xfId="9611" xr:uid="{00000000-0005-0000-0000-00003E070000}"/>
    <cellStyle name="AdminStyle 3 3 3" xfId="3244" xr:uid="{00000000-0005-0000-0000-00003F070000}"/>
    <cellStyle name="AdminStyle 3 3 4" xfId="5774" xr:uid="{00000000-0005-0000-0000-000040070000}"/>
    <cellStyle name="AdminStyle 3 3 5" xfId="8163" xr:uid="{00000000-0005-0000-0000-000041070000}"/>
    <cellStyle name="AdminStyle 3 4" xfId="389" xr:uid="{00000000-0005-0000-0000-000042070000}"/>
    <cellStyle name="AdminStyle 3 4 2" xfId="1979" xr:uid="{00000000-0005-0000-0000-000043070000}"/>
    <cellStyle name="AdminStyle 3 4 2 2" xfId="4807" xr:uid="{00000000-0005-0000-0000-000044070000}"/>
    <cellStyle name="AdminStyle 3 4 2 3" xfId="7278" xr:uid="{00000000-0005-0000-0000-000045070000}"/>
    <cellStyle name="AdminStyle 3 4 2 4" xfId="9571" xr:uid="{00000000-0005-0000-0000-000046070000}"/>
    <cellStyle name="AdminStyle 3 4 3" xfId="3245" xr:uid="{00000000-0005-0000-0000-000047070000}"/>
    <cellStyle name="AdminStyle 3 4 4" xfId="5775" xr:uid="{00000000-0005-0000-0000-000048070000}"/>
    <cellStyle name="AdminStyle 3 4 5" xfId="8164" xr:uid="{00000000-0005-0000-0000-000049070000}"/>
    <cellStyle name="AdminStyle 3 5" xfId="390" xr:uid="{00000000-0005-0000-0000-00004A070000}"/>
    <cellStyle name="AdminStyle 3 5 2" xfId="2020" xr:uid="{00000000-0005-0000-0000-00004B070000}"/>
    <cellStyle name="AdminStyle 3 5 2 2" xfId="4848" xr:uid="{00000000-0005-0000-0000-00004C070000}"/>
    <cellStyle name="AdminStyle 3 5 2 3" xfId="7319" xr:uid="{00000000-0005-0000-0000-00004D070000}"/>
    <cellStyle name="AdminStyle 3 5 2 4" xfId="9612" xr:uid="{00000000-0005-0000-0000-00004E070000}"/>
    <cellStyle name="AdminStyle 3 5 3" xfId="3246" xr:uid="{00000000-0005-0000-0000-00004F070000}"/>
    <cellStyle name="AdminStyle 3 5 4" xfId="5776" xr:uid="{00000000-0005-0000-0000-000050070000}"/>
    <cellStyle name="AdminStyle 3 5 5" xfId="8165" xr:uid="{00000000-0005-0000-0000-000051070000}"/>
    <cellStyle name="AdminStyle 3 6" xfId="391" xr:uid="{00000000-0005-0000-0000-000052070000}"/>
    <cellStyle name="AdminStyle 3 6 2" xfId="2021" xr:uid="{00000000-0005-0000-0000-000053070000}"/>
    <cellStyle name="AdminStyle 3 6 2 2" xfId="4849" xr:uid="{00000000-0005-0000-0000-000054070000}"/>
    <cellStyle name="AdminStyle 3 6 2 3" xfId="7320" xr:uid="{00000000-0005-0000-0000-000055070000}"/>
    <cellStyle name="AdminStyle 3 6 2 4" xfId="9613" xr:uid="{00000000-0005-0000-0000-000056070000}"/>
    <cellStyle name="AdminStyle 3 6 3" xfId="3247" xr:uid="{00000000-0005-0000-0000-000057070000}"/>
    <cellStyle name="AdminStyle 3 6 4" xfId="5777" xr:uid="{00000000-0005-0000-0000-000058070000}"/>
    <cellStyle name="AdminStyle 3 6 5" xfId="8166" xr:uid="{00000000-0005-0000-0000-000059070000}"/>
    <cellStyle name="AdminStyle 3 7" xfId="392" xr:uid="{00000000-0005-0000-0000-00005A070000}"/>
    <cellStyle name="AdminStyle 3 7 2" xfId="1597" xr:uid="{00000000-0005-0000-0000-00005B070000}"/>
    <cellStyle name="AdminStyle 3 7 2 2" xfId="4426" xr:uid="{00000000-0005-0000-0000-00005C070000}"/>
    <cellStyle name="AdminStyle 3 7 2 3" xfId="6900" xr:uid="{00000000-0005-0000-0000-00005D070000}"/>
    <cellStyle name="AdminStyle 3 7 2 4" xfId="9201" xr:uid="{00000000-0005-0000-0000-00005E070000}"/>
    <cellStyle name="AdminStyle 3 7 3" xfId="3248" xr:uid="{00000000-0005-0000-0000-00005F070000}"/>
    <cellStyle name="AdminStyle 3 7 4" xfId="5778" xr:uid="{00000000-0005-0000-0000-000060070000}"/>
    <cellStyle name="AdminStyle 3 7 5" xfId="8167" xr:uid="{00000000-0005-0000-0000-000061070000}"/>
    <cellStyle name="AdminStyle 3 8" xfId="2534" xr:uid="{00000000-0005-0000-0000-000062070000}"/>
    <cellStyle name="AdminStyle 3 8 2" xfId="5361" xr:uid="{00000000-0005-0000-0000-000063070000}"/>
    <cellStyle name="AdminStyle 3 8 3" xfId="7831" xr:uid="{00000000-0005-0000-0000-000064070000}"/>
    <cellStyle name="AdminStyle 3 8 4" xfId="10124" xr:uid="{00000000-0005-0000-0000-000065070000}"/>
    <cellStyle name="AdminStyle 3 9" xfId="3242" xr:uid="{00000000-0005-0000-0000-000066070000}"/>
    <cellStyle name="AdminStyle 4" xfId="393" xr:uid="{00000000-0005-0000-0000-000067070000}"/>
    <cellStyle name="AdminStyle 4 2" xfId="2022" xr:uid="{00000000-0005-0000-0000-000068070000}"/>
    <cellStyle name="AdminStyle 4 2 2" xfId="4850" xr:uid="{00000000-0005-0000-0000-000069070000}"/>
    <cellStyle name="AdminStyle 4 2 3" xfId="7321" xr:uid="{00000000-0005-0000-0000-00006A070000}"/>
    <cellStyle name="AdminStyle 4 2 4" xfId="9614" xr:uid="{00000000-0005-0000-0000-00006B070000}"/>
    <cellStyle name="AdminStyle 4 3" xfId="3249" xr:uid="{00000000-0005-0000-0000-00006C070000}"/>
    <cellStyle name="AdminStyle 4 4" xfId="5779" xr:uid="{00000000-0005-0000-0000-00006D070000}"/>
    <cellStyle name="AdminStyle 4 5" xfId="8168" xr:uid="{00000000-0005-0000-0000-00006E070000}"/>
    <cellStyle name="AdminStyle 5" xfId="394" xr:uid="{00000000-0005-0000-0000-00006F070000}"/>
    <cellStyle name="AdminStyle 5 2" xfId="2023" xr:uid="{00000000-0005-0000-0000-000070070000}"/>
    <cellStyle name="AdminStyle 5 2 2" xfId="4851" xr:uid="{00000000-0005-0000-0000-000071070000}"/>
    <cellStyle name="AdminStyle 5 2 3" xfId="7322" xr:uid="{00000000-0005-0000-0000-000072070000}"/>
    <cellStyle name="AdminStyle 5 2 4" xfId="9615" xr:uid="{00000000-0005-0000-0000-000073070000}"/>
    <cellStyle name="AdminStyle 5 3" xfId="3250" xr:uid="{00000000-0005-0000-0000-000074070000}"/>
    <cellStyle name="AdminStyle 5 4" xfId="5780" xr:uid="{00000000-0005-0000-0000-000075070000}"/>
    <cellStyle name="AdminStyle 5 5" xfId="8169" xr:uid="{00000000-0005-0000-0000-000076070000}"/>
    <cellStyle name="AdminStyle 6" xfId="395" xr:uid="{00000000-0005-0000-0000-000077070000}"/>
    <cellStyle name="AdminStyle 6 2" xfId="2357" xr:uid="{00000000-0005-0000-0000-000078070000}"/>
    <cellStyle name="AdminStyle 6 2 2" xfId="5185" xr:uid="{00000000-0005-0000-0000-000079070000}"/>
    <cellStyle name="AdminStyle 6 2 3" xfId="7656" xr:uid="{00000000-0005-0000-0000-00007A070000}"/>
    <cellStyle name="AdminStyle 6 2 4" xfId="9949" xr:uid="{00000000-0005-0000-0000-00007B070000}"/>
    <cellStyle name="AdminStyle 6 3" xfId="3251" xr:uid="{00000000-0005-0000-0000-00007C070000}"/>
    <cellStyle name="AdminStyle 6 4" xfId="5781" xr:uid="{00000000-0005-0000-0000-00007D070000}"/>
    <cellStyle name="AdminStyle 6 5" xfId="8170" xr:uid="{00000000-0005-0000-0000-00007E070000}"/>
    <cellStyle name="AdminStyle 7" xfId="396" xr:uid="{00000000-0005-0000-0000-00007F070000}"/>
    <cellStyle name="AdminStyle 7 2" xfId="2024" xr:uid="{00000000-0005-0000-0000-000080070000}"/>
    <cellStyle name="AdminStyle 7 2 2" xfId="4852" xr:uid="{00000000-0005-0000-0000-000081070000}"/>
    <cellStyle name="AdminStyle 7 2 3" xfId="7323" xr:uid="{00000000-0005-0000-0000-000082070000}"/>
    <cellStyle name="AdminStyle 7 2 4" xfId="9616" xr:uid="{00000000-0005-0000-0000-000083070000}"/>
    <cellStyle name="AdminStyle 7 3" xfId="3252" xr:uid="{00000000-0005-0000-0000-000084070000}"/>
    <cellStyle name="AdminStyle 7 4" xfId="5782" xr:uid="{00000000-0005-0000-0000-000085070000}"/>
    <cellStyle name="AdminStyle 7 5" xfId="8171" xr:uid="{00000000-0005-0000-0000-000086070000}"/>
    <cellStyle name="AdminStyle 8" xfId="397" xr:uid="{00000000-0005-0000-0000-000087070000}"/>
    <cellStyle name="AdminStyle 8 2" xfId="2025" xr:uid="{00000000-0005-0000-0000-000088070000}"/>
    <cellStyle name="AdminStyle 8 2 2" xfId="4853" xr:uid="{00000000-0005-0000-0000-000089070000}"/>
    <cellStyle name="AdminStyle 8 2 3" xfId="7324" xr:uid="{00000000-0005-0000-0000-00008A070000}"/>
    <cellStyle name="AdminStyle 8 2 4" xfId="9617" xr:uid="{00000000-0005-0000-0000-00008B070000}"/>
    <cellStyle name="AdminStyle 8 3" xfId="3253" xr:uid="{00000000-0005-0000-0000-00008C070000}"/>
    <cellStyle name="AdminStyle 8 4" xfId="5783" xr:uid="{00000000-0005-0000-0000-00008D070000}"/>
    <cellStyle name="AdminStyle 8 5" xfId="8172" xr:uid="{00000000-0005-0000-0000-00008E070000}"/>
    <cellStyle name="AdminStyle 9" xfId="398" xr:uid="{00000000-0005-0000-0000-00008F070000}"/>
    <cellStyle name="AdminStyle 9 2" xfId="2026" xr:uid="{00000000-0005-0000-0000-000090070000}"/>
    <cellStyle name="AdminStyle 9 2 2" xfId="4854" xr:uid="{00000000-0005-0000-0000-000091070000}"/>
    <cellStyle name="AdminStyle 9 2 3" xfId="7325" xr:uid="{00000000-0005-0000-0000-000092070000}"/>
    <cellStyle name="AdminStyle 9 2 4" xfId="9618" xr:uid="{00000000-0005-0000-0000-000093070000}"/>
    <cellStyle name="AdminStyle 9 3" xfId="3254" xr:uid="{00000000-0005-0000-0000-000094070000}"/>
    <cellStyle name="AdminStyle 9 4" xfId="5784" xr:uid="{00000000-0005-0000-0000-000095070000}"/>
    <cellStyle name="AdminStyle 9 5" xfId="8173" xr:uid="{00000000-0005-0000-0000-000096070000}"/>
    <cellStyle name="args.style" xfId="399" xr:uid="{00000000-0005-0000-0000-000097070000}"/>
    <cellStyle name="args.style 2" xfId="400" xr:uid="{00000000-0005-0000-0000-000098070000}"/>
    <cellStyle name="args.style 3" xfId="401" xr:uid="{00000000-0005-0000-0000-000099070000}"/>
    <cellStyle name="args.style_110310_Výkazy CEPS 10_13062011" xfId="402" xr:uid="{00000000-0005-0000-0000-00009A070000}"/>
    <cellStyle name="Calc Currency (0)" xfId="403" xr:uid="{00000000-0005-0000-0000-00009B070000}"/>
    <cellStyle name="Calc Currency (0) 2" xfId="404" xr:uid="{00000000-0005-0000-0000-00009C070000}"/>
    <cellStyle name="Calc Currency (0) 3" xfId="405" xr:uid="{00000000-0005-0000-0000-00009D070000}"/>
    <cellStyle name="Calc Currency (0)_110310_Výkazy CEPS 10_13062011" xfId="406" xr:uid="{00000000-0005-0000-0000-00009E070000}"/>
    <cellStyle name="cárkyd" xfId="407" xr:uid="{00000000-0005-0000-0000-00009F070000}"/>
    <cellStyle name="cary" xfId="408" xr:uid="{00000000-0005-0000-0000-0000A0070000}"/>
    <cellStyle name="cary 2" xfId="409" xr:uid="{00000000-0005-0000-0000-0000A1070000}"/>
    <cellStyle name="cary 2 2" xfId="2027" xr:uid="{00000000-0005-0000-0000-0000A2070000}"/>
    <cellStyle name="cary 2 2 2" xfId="4855" xr:uid="{00000000-0005-0000-0000-0000A3070000}"/>
    <cellStyle name="cary 2 2 3" xfId="7326" xr:uid="{00000000-0005-0000-0000-0000A4070000}"/>
    <cellStyle name="cary 2 2 4" xfId="9619" xr:uid="{00000000-0005-0000-0000-0000A5070000}"/>
    <cellStyle name="cary 2 3" xfId="3265" xr:uid="{00000000-0005-0000-0000-0000A6070000}"/>
    <cellStyle name="cary 2 4" xfId="5795" xr:uid="{00000000-0005-0000-0000-0000A7070000}"/>
    <cellStyle name="cary 2 5" xfId="8175" xr:uid="{00000000-0005-0000-0000-0000A8070000}"/>
    <cellStyle name="cary 3" xfId="1661" xr:uid="{00000000-0005-0000-0000-0000A9070000}"/>
    <cellStyle name="cary 3 2" xfId="4490" xr:uid="{00000000-0005-0000-0000-0000AA070000}"/>
    <cellStyle name="cary 3 3" xfId="6963" xr:uid="{00000000-0005-0000-0000-0000AB070000}"/>
    <cellStyle name="cary 3 4" xfId="9257" xr:uid="{00000000-0005-0000-0000-0000AC070000}"/>
    <cellStyle name="cary 4" xfId="3264" xr:uid="{00000000-0005-0000-0000-0000AD070000}"/>
    <cellStyle name="cary 5" xfId="5794" xr:uid="{00000000-0005-0000-0000-0000AE070000}"/>
    <cellStyle name="cary 6" xfId="8174" xr:uid="{00000000-0005-0000-0000-0000AF070000}"/>
    <cellStyle name="CELKEM" xfId="19" xr:uid="{00000000-0005-0000-0000-0000B0070000}"/>
    <cellStyle name="CELKEM 10" xfId="2881" xr:uid="{00000000-0005-0000-0000-0000B1070000}"/>
    <cellStyle name="CELKEM 11" xfId="2980" xr:uid="{00000000-0005-0000-0000-0000B2070000}"/>
    <cellStyle name="CELKEM 12" xfId="3368" xr:uid="{00000000-0005-0000-0000-0000B3070000}"/>
    <cellStyle name="CELKEM 2" xfId="20" xr:uid="{00000000-0005-0000-0000-0000B4070000}"/>
    <cellStyle name="Celkem 2 10" xfId="410" xr:uid="{00000000-0005-0000-0000-0000B5070000}"/>
    <cellStyle name="Celkem 2 10 2" xfId="2579" xr:uid="{00000000-0005-0000-0000-0000B6070000}"/>
    <cellStyle name="Celkem 2 10 2 2" xfId="5406" xr:uid="{00000000-0005-0000-0000-0000B7070000}"/>
    <cellStyle name="Celkem 2 10 2 3" xfId="7876" xr:uid="{00000000-0005-0000-0000-0000B8070000}"/>
    <cellStyle name="Celkem 2 10 2 4" xfId="10169" xr:uid="{00000000-0005-0000-0000-0000B9070000}"/>
    <cellStyle name="Celkem 2 10 3" xfId="3266" xr:uid="{00000000-0005-0000-0000-0000BA070000}"/>
    <cellStyle name="Celkem 2 10 4" xfId="5796" xr:uid="{00000000-0005-0000-0000-0000BB070000}"/>
    <cellStyle name="Celkem 2 10 5" xfId="8176" xr:uid="{00000000-0005-0000-0000-0000BC070000}"/>
    <cellStyle name="CELKEM 2 11" xfId="1571" xr:uid="{00000000-0005-0000-0000-0000BD070000}"/>
    <cellStyle name="CELKEM 2 11 2" xfId="4400" xr:uid="{00000000-0005-0000-0000-0000BE070000}"/>
    <cellStyle name="CELKEM 2 11 3" xfId="6874" xr:uid="{00000000-0005-0000-0000-0000BF070000}"/>
    <cellStyle name="CELKEM 2 11 4" xfId="9176" xr:uid="{00000000-0005-0000-0000-0000C0070000}"/>
    <cellStyle name="CELKEM 2 12" xfId="2617" xr:uid="{00000000-0005-0000-0000-0000C1070000}"/>
    <cellStyle name="CELKEM 2 12 2" xfId="5443" xr:uid="{00000000-0005-0000-0000-0000C2070000}"/>
    <cellStyle name="CELKEM 2 12 3" xfId="7913" xr:uid="{00000000-0005-0000-0000-0000C3070000}"/>
    <cellStyle name="CELKEM 2 12 4" xfId="10206" xr:uid="{00000000-0005-0000-0000-0000C4070000}"/>
    <cellStyle name="CELKEM 2 13" xfId="1691" xr:uid="{00000000-0005-0000-0000-0000C5070000}"/>
    <cellStyle name="CELKEM 2 13 2" xfId="4520" xr:uid="{00000000-0005-0000-0000-0000C6070000}"/>
    <cellStyle name="CELKEM 2 13 3" xfId="6993" xr:uid="{00000000-0005-0000-0000-0000C7070000}"/>
    <cellStyle name="CELKEM 2 13 4" xfId="9287" xr:uid="{00000000-0005-0000-0000-0000C8070000}"/>
    <cellStyle name="CELKEM 2 14" xfId="2487" xr:uid="{00000000-0005-0000-0000-0000C9070000}"/>
    <cellStyle name="CELKEM 2 14 2" xfId="5314" xr:uid="{00000000-0005-0000-0000-0000CA070000}"/>
    <cellStyle name="CELKEM 2 14 3" xfId="7784" xr:uid="{00000000-0005-0000-0000-0000CB070000}"/>
    <cellStyle name="CELKEM 2 14 4" xfId="10077" xr:uid="{00000000-0005-0000-0000-0000CC070000}"/>
    <cellStyle name="CELKEM 2 15" xfId="1566" xr:uid="{00000000-0005-0000-0000-0000CD070000}"/>
    <cellStyle name="CELKEM 2 15 2" xfId="4395" xr:uid="{00000000-0005-0000-0000-0000CE070000}"/>
    <cellStyle name="CELKEM 2 15 3" xfId="6869" xr:uid="{00000000-0005-0000-0000-0000CF070000}"/>
    <cellStyle name="CELKEM 2 15 4" xfId="9171" xr:uid="{00000000-0005-0000-0000-0000D0070000}"/>
    <cellStyle name="CELKEM 2 16" xfId="2561" xr:uid="{00000000-0005-0000-0000-0000D1070000}"/>
    <cellStyle name="CELKEM 2 16 2" xfId="5388" xr:uid="{00000000-0005-0000-0000-0000D2070000}"/>
    <cellStyle name="CELKEM 2 16 3" xfId="7858" xr:uid="{00000000-0005-0000-0000-0000D3070000}"/>
    <cellStyle name="CELKEM 2 16 4" xfId="10151" xr:uid="{00000000-0005-0000-0000-0000D4070000}"/>
    <cellStyle name="CELKEM 2 17" xfId="1871" xr:uid="{00000000-0005-0000-0000-0000D5070000}"/>
    <cellStyle name="CELKEM 2 17 2" xfId="4699" xr:uid="{00000000-0005-0000-0000-0000D6070000}"/>
    <cellStyle name="CELKEM 2 17 3" xfId="7171" xr:uid="{00000000-0005-0000-0000-0000D7070000}"/>
    <cellStyle name="CELKEM 2 17 4" xfId="9464" xr:uid="{00000000-0005-0000-0000-0000D8070000}"/>
    <cellStyle name="CELKEM 2 18" xfId="2489" xr:uid="{00000000-0005-0000-0000-0000D9070000}"/>
    <cellStyle name="CELKEM 2 18 2" xfId="5316" xr:uid="{00000000-0005-0000-0000-0000DA070000}"/>
    <cellStyle name="CELKEM 2 18 3" xfId="7786" xr:uid="{00000000-0005-0000-0000-0000DB070000}"/>
    <cellStyle name="CELKEM 2 18 4" xfId="10079" xr:uid="{00000000-0005-0000-0000-0000DC070000}"/>
    <cellStyle name="CELKEM 2 19" xfId="1913" xr:uid="{00000000-0005-0000-0000-0000DD070000}"/>
    <cellStyle name="CELKEM 2 19 2" xfId="4741" xr:uid="{00000000-0005-0000-0000-0000DE070000}"/>
    <cellStyle name="CELKEM 2 19 3" xfId="7212" xr:uid="{00000000-0005-0000-0000-0000DF070000}"/>
    <cellStyle name="CELKEM 2 19 4" xfId="9505" xr:uid="{00000000-0005-0000-0000-0000E0070000}"/>
    <cellStyle name="CELKEM 2 2" xfId="62" xr:uid="{00000000-0005-0000-0000-0000E1070000}"/>
    <cellStyle name="CELKEM 2 2 10" xfId="1981" xr:uid="{00000000-0005-0000-0000-0000E2070000}"/>
    <cellStyle name="CELKEM 2 2 10 2" xfId="4809" xr:uid="{00000000-0005-0000-0000-0000E3070000}"/>
    <cellStyle name="CELKEM 2 2 10 3" xfId="7280" xr:uid="{00000000-0005-0000-0000-0000E4070000}"/>
    <cellStyle name="CELKEM 2 2 10 4" xfId="9573" xr:uid="{00000000-0005-0000-0000-0000E5070000}"/>
    <cellStyle name="CELKEM 2 2 11" xfId="2922" xr:uid="{00000000-0005-0000-0000-0000E6070000}"/>
    <cellStyle name="CELKEM 2 2 12" xfId="4354" xr:uid="{00000000-0005-0000-0000-0000E7070000}"/>
    <cellStyle name="CELKEM 2 2 13" xfId="6846" xr:uid="{00000000-0005-0000-0000-0000E8070000}"/>
    <cellStyle name="Celkem 2 2 2" xfId="411" xr:uid="{00000000-0005-0000-0000-0000E9070000}"/>
    <cellStyle name="Celkem 2 2 2 2" xfId="2028" xr:uid="{00000000-0005-0000-0000-0000EA070000}"/>
    <cellStyle name="Celkem 2 2 2 2 2" xfId="4856" xr:uid="{00000000-0005-0000-0000-0000EB070000}"/>
    <cellStyle name="Celkem 2 2 2 2 3" xfId="7327" xr:uid="{00000000-0005-0000-0000-0000EC070000}"/>
    <cellStyle name="Celkem 2 2 2 2 4" xfId="9620" xr:uid="{00000000-0005-0000-0000-0000ED070000}"/>
    <cellStyle name="Celkem 2 2 2 3" xfId="3267" xr:uid="{00000000-0005-0000-0000-0000EE070000}"/>
    <cellStyle name="Celkem 2 2 2 4" xfId="5797" xr:uid="{00000000-0005-0000-0000-0000EF070000}"/>
    <cellStyle name="Celkem 2 2 2 5" xfId="8177" xr:uid="{00000000-0005-0000-0000-0000F0070000}"/>
    <cellStyle name="Celkem 2 2 3" xfId="412" xr:uid="{00000000-0005-0000-0000-0000F1070000}"/>
    <cellStyle name="Celkem 2 2 3 2" xfId="2639" xr:uid="{00000000-0005-0000-0000-0000F2070000}"/>
    <cellStyle name="Celkem 2 2 3 2 2" xfId="5464" xr:uid="{00000000-0005-0000-0000-0000F3070000}"/>
    <cellStyle name="Celkem 2 2 3 2 3" xfId="7932" xr:uid="{00000000-0005-0000-0000-0000F4070000}"/>
    <cellStyle name="Celkem 2 2 3 2 4" xfId="10221" xr:uid="{00000000-0005-0000-0000-0000F5070000}"/>
    <cellStyle name="Celkem 2 2 3 3" xfId="3268" xr:uid="{00000000-0005-0000-0000-0000F6070000}"/>
    <cellStyle name="Celkem 2 2 3 4" xfId="5798" xr:uid="{00000000-0005-0000-0000-0000F7070000}"/>
    <cellStyle name="Celkem 2 2 3 5" xfId="8178" xr:uid="{00000000-0005-0000-0000-0000F8070000}"/>
    <cellStyle name="Celkem 2 2 4" xfId="413" xr:uid="{00000000-0005-0000-0000-0000F9070000}"/>
    <cellStyle name="Celkem 2 2 4 2" xfId="2029" xr:uid="{00000000-0005-0000-0000-0000FA070000}"/>
    <cellStyle name="Celkem 2 2 4 2 2" xfId="4857" xr:uid="{00000000-0005-0000-0000-0000FB070000}"/>
    <cellStyle name="Celkem 2 2 4 2 3" xfId="7328" xr:uid="{00000000-0005-0000-0000-0000FC070000}"/>
    <cellStyle name="Celkem 2 2 4 2 4" xfId="9621" xr:uid="{00000000-0005-0000-0000-0000FD070000}"/>
    <cellStyle name="Celkem 2 2 4 3" xfId="3269" xr:uid="{00000000-0005-0000-0000-0000FE070000}"/>
    <cellStyle name="Celkem 2 2 4 4" xfId="5799" xr:uid="{00000000-0005-0000-0000-0000FF070000}"/>
    <cellStyle name="Celkem 2 2 4 5" xfId="8179" xr:uid="{00000000-0005-0000-0000-000000080000}"/>
    <cellStyle name="Celkem 2 2 5" xfId="414" xr:uid="{00000000-0005-0000-0000-000001080000}"/>
    <cellStyle name="Celkem 2 2 5 2" xfId="2375" xr:uid="{00000000-0005-0000-0000-000002080000}"/>
    <cellStyle name="Celkem 2 2 5 2 2" xfId="5202" xr:uid="{00000000-0005-0000-0000-000003080000}"/>
    <cellStyle name="Celkem 2 2 5 2 3" xfId="7673" xr:uid="{00000000-0005-0000-0000-000004080000}"/>
    <cellStyle name="Celkem 2 2 5 2 4" xfId="9966" xr:uid="{00000000-0005-0000-0000-000005080000}"/>
    <cellStyle name="Celkem 2 2 5 3" xfId="3270" xr:uid="{00000000-0005-0000-0000-000006080000}"/>
    <cellStyle name="Celkem 2 2 5 4" xfId="5800" xr:uid="{00000000-0005-0000-0000-000007080000}"/>
    <cellStyle name="Celkem 2 2 5 5" xfId="8180" xr:uid="{00000000-0005-0000-0000-000008080000}"/>
    <cellStyle name="Celkem 2 2 6" xfId="415" xr:uid="{00000000-0005-0000-0000-000009080000}"/>
    <cellStyle name="Celkem 2 2 6 2" xfId="2486" xr:uid="{00000000-0005-0000-0000-00000A080000}"/>
    <cellStyle name="Celkem 2 2 6 2 2" xfId="5313" xr:uid="{00000000-0005-0000-0000-00000B080000}"/>
    <cellStyle name="Celkem 2 2 6 2 3" xfId="7783" xr:uid="{00000000-0005-0000-0000-00000C080000}"/>
    <cellStyle name="Celkem 2 2 6 2 4" xfId="10076" xr:uid="{00000000-0005-0000-0000-00000D080000}"/>
    <cellStyle name="Celkem 2 2 6 3" xfId="3271" xr:uid="{00000000-0005-0000-0000-00000E080000}"/>
    <cellStyle name="Celkem 2 2 6 4" xfId="5801" xr:uid="{00000000-0005-0000-0000-00000F080000}"/>
    <cellStyle name="Celkem 2 2 6 5" xfId="8181" xr:uid="{00000000-0005-0000-0000-000010080000}"/>
    <cellStyle name="Celkem 2 2 7" xfId="416" xr:uid="{00000000-0005-0000-0000-000011080000}"/>
    <cellStyle name="Celkem 2 2 7 2" xfId="2367" xr:uid="{00000000-0005-0000-0000-000012080000}"/>
    <cellStyle name="Celkem 2 2 7 2 2" xfId="5195" xr:uid="{00000000-0005-0000-0000-000013080000}"/>
    <cellStyle name="Celkem 2 2 7 2 3" xfId="7666" xr:uid="{00000000-0005-0000-0000-000014080000}"/>
    <cellStyle name="Celkem 2 2 7 2 4" xfId="9959" xr:uid="{00000000-0005-0000-0000-000015080000}"/>
    <cellStyle name="Celkem 2 2 7 3" xfId="3272" xr:uid="{00000000-0005-0000-0000-000016080000}"/>
    <cellStyle name="Celkem 2 2 7 4" xfId="5802" xr:uid="{00000000-0005-0000-0000-000017080000}"/>
    <cellStyle name="Celkem 2 2 7 5" xfId="8182" xr:uid="{00000000-0005-0000-0000-000018080000}"/>
    <cellStyle name="Celkem 2 2 8" xfId="417" xr:uid="{00000000-0005-0000-0000-000019080000}"/>
    <cellStyle name="Celkem 2 2 8 2" xfId="2030" xr:uid="{00000000-0005-0000-0000-00001A080000}"/>
    <cellStyle name="Celkem 2 2 8 2 2" xfId="4858" xr:uid="{00000000-0005-0000-0000-00001B080000}"/>
    <cellStyle name="Celkem 2 2 8 2 3" xfId="7329" xr:uid="{00000000-0005-0000-0000-00001C080000}"/>
    <cellStyle name="Celkem 2 2 8 2 4" xfId="9622" xr:uid="{00000000-0005-0000-0000-00001D080000}"/>
    <cellStyle name="Celkem 2 2 8 3" xfId="3273" xr:uid="{00000000-0005-0000-0000-00001E080000}"/>
    <cellStyle name="Celkem 2 2 8 4" xfId="5803" xr:uid="{00000000-0005-0000-0000-00001F080000}"/>
    <cellStyle name="Celkem 2 2 8 5" xfId="8183" xr:uid="{00000000-0005-0000-0000-000020080000}"/>
    <cellStyle name="Celkem 2 2 9" xfId="418" xr:uid="{00000000-0005-0000-0000-000021080000}"/>
    <cellStyle name="Celkem 2 2 9 2" xfId="1638" xr:uid="{00000000-0005-0000-0000-000022080000}"/>
    <cellStyle name="Celkem 2 2 9 2 2" xfId="4467" xr:uid="{00000000-0005-0000-0000-000023080000}"/>
    <cellStyle name="Celkem 2 2 9 2 3" xfId="6940" xr:uid="{00000000-0005-0000-0000-000024080000}"/>
    <cellStyle name="Celkem 2 2 9 2 4" xfId="9236" xr:uid="{00000000-0005-0000-0000-000025080000}"/>
    <cellStyle name="Celkem 2 2 9 3" xfId="3274" xr:uid="{00000000-0005-0000-0000-000026080000}"/>
    <cellStyle name="Celkem 2 2 9 4" xfId="5804" xr:uid="{00000000-0005-0000-0000-000027080000}"/>
    <cellStyle name="Celkem 2 2 9 5" xfId="8184" xr:uid="{00000000-0005-0000-0000-000028080000}"/>
    <cellStyle name="CELKEM 2 20" xfId="2275" xr:uid="{00000000-0005-0000-0000-000029080000}"/>
    <cellStyle name="CELKEM 2 20 2" xfId="5103" xr:uid="{00000000-0005-0000-0000-00002A080000}"/>
    <cellStyle name="CELKEM 2 20 3" xfId="7574" xr:uid="{00000000-0005-0000-0000-00002B080000}"/>
    <cellStyle name="CELKEM 2 20 4" xfId="9867" xr:uid="{00000000-0005-0000-0000-00002C080000}"/>
    <cellStyle name="CELKEM 2 21" xfId="1727" xr:uid="{00000000-0005-0000-0000-00002D080000}"/>
    <cellStyle name="CELKEM 2 21 2" xfId="4555" xr:uid="{00000000-0005-0000-0000-00002E080000}"/>
    <cellStyle name="CELKEM 2 21 3" xfId="7028" xr:uid="{00000000-0005-0000-0000-00002F080000}"/>
    <cellStyle name="CELKEM 2 21 4" xfId="9322" xr:uid="{00000000-0005-0000-0000-000030080000}"/>
    <cellStyle name="CELKEM 2 22" xfId="2248" xr:uid="{00000000-0005-0000-0000-000031080000}"/>
    <cellStyle name="CELKEM 2 22 2" xfId="5076" xr:uid="{00000000-0005-0000-0000-000032080000}"/>
    <cellStyle name="CELKEM 2 22 3" xfId="7547" xr:uid="{00000000-0005-0000-0000-000033080000}"/>
    <cellStyle name="CELKEM 2 22 4" xfId="9840" xr:uid="{00000000-0005-0000-0000-000034080000}"/>
    <cellStyle name="CELKEM 2 23" xfId="2539" xr:uid="{00000000-0005-0000-0000-000035080000}"/>
    <cellStyle name="CELKEM 2 23 2" xfId="5366" xr:uid="{00000000-0005-0000-0000-000036080000}"/>
    <cellStyle name="CELKEM 2 23 3" xfId="7836" xr:uid="{00000000-0005-0000-0000-000037080000}"/>
    <cellStyle name="CELKEM 2 23 4" xfId="10129" xr:uid="{00000000-0005-0000-0000-000038080000}"/>
    <cellStyle name="CELKEM 2 24" xfId="2233" xr:uid="{00000000-0005-0000-0000-000039080000}"/>
    <cellStyle name="CELKEM 2 24 2" xfId="5061" xr:uid="{00000000-0005-0000-0000-00003A080000}"/>
    <cellStyle name="CELKEM 2 24 3" xfId="7532" xr:uid="{00000000-0005-0000-0000-00003B080000}"/>
    <cellStyle name="CELKEM 2 24 4" xfId="9825" xr:uid="{00000000-0005-0000-0000-00003C080000}"/>
    <cellStyle name="CELKEM 2 25" xfId="1957" xr:uid="{00000000-0005-0000-0000-00003D080000}"/>
    <cellStyle name="CELKEM 2 25 2" xfId="4785" xr:uid="{00000000-0005-0000-0000-00003E080000}"/>
    <cellStyle name="CELKEM 2 25 3" xfId="7256" xr:uid="{00000000-0005-0000-0000-00003F080000}"/>
    <cellStyle name="CELKEM 2 25 4" xfId="9549" xr:uid="{00000000-0005-0000-0000-000040080000}"/>
    <cellStyle name="CELKEM 2 26" xfId="2521" xr:uid="{00000000-0005-0000-0000-000041080000}"/>
    <cellStyle name="CELKEM 2 26 2" xfId="5348" xr:uid="{00000000-0005-0000-0000-000042080000}"/>
    <cellStyle name="CELKEM 2 26 3" xfId="7818" xr:uid="{00000000-0005-0000-0000-000043080000}"/>
    <cellStyle name="CELKEM 2 26 4" xfId="10111" xr:uid="{00000000-0005-0000-0000-000044080000}"/>
    <cellStyle name="CELKEM 2 27" xfId="1576" xr:uid="{00000000-0005-0000-0000-000045080000}"/>
    <cellStyle name="CELKEM 2 27 2" xfId="4405" xr:uid="{00000000-0005-0000-0000-000046080000}"/>
    <cellStyle name="CELKEM 2 27 3" xfId="6879" xr:uid="{00000000-0005-0000-0000-000047080000}"/>
    <cellStyle name="CELKEM 2 27 4" xfId="9181" xr:uid="{00000000-0005-0000-0000-000048080000}"/>
    <cellStyle name="CELKEM 2 28" xfId="2553" xr:uid="{00000000-0005-0000-0000-000049080000}"/>
    <cellStyle name="CELKEM 2 28 2" xfId="5380" xr:uid="{00000000-0005-0000-0000-00004A080000}"/>
    <cellStyle name="CELKEM 2 28 3" xfId="7850" xr:uid="{00000000-0005-0000-0000-00004B080000}"/>
    <cellStyle name="CELKEM 2 28 4" xfId="10143" xr:uid="{00000000-0005-0000-0000-00004C080000}"/>
    <cellStyle name="CELKEM 2 29" xfId="1779" xr:uid="{00000000-0005-0000-0000-00004D080000}"/>
    <cellStyle name="CELKEM 2 29 2" xfId="4607" xr:uid="{00000000-0005-0000-0000-00004E080000}"/>
    <cellStyle name="CELKEM 2 29 3" xfId="7080" xr:uid="{00000000-0005-0000-0000-00004F080000}"/>
    <cellStyle name="CELKEM 2 29 4" xfId="9374" xr:uid="{00000000-0005-0000-0000-000050080000}"/>
    <cellStyle name="CELKEM 2 3" xfId="61" xr:uid="{00000000-0005-0000-0000-000051080000}"/>
    <cellStyle name="CELKEM 2 3 2" xfId="1980" xr:uid="{00000000-0005-0000-0000-000052080000}"/>
    <cellStyle name="CELKEM 2 3 2 2" xfId="4808" xr:uid="{00000000-0005-0000-0000-000053080000}"/>
    <cellStyle name="CELKEM 2 3 2 3" xfId="7279" xr:uid="{00000000-0005-0000-0000-000054080000}"/>
    <cellStyle name="CELKEM 2 3 2 4" xfId="9572" xr:uid="{00000000-0005-0000-0000-000055080000}"/>
    <cellStyle name="CELKEM 2 3 3" xfId="2921" xr:uid="{00000000-0005-0000-0000-000056080000}"/>
    <cellStyle name="CELKEM 2 3 4" xfId="4355" xr:uid="{00000000-0005-0000-0000-000057080000}"/>
    <cellStyle name="CELKEM 2 3 5" xfId="6847" xr:uid="{00000000-0005-0000-0000-000058080000}"/>
    <cellStyle name="CELKEM 2 30" xfId="2855" xr:uid="{00000000-0005-0000-0000-000059080000}"/>
    <cellStyle name="CELKEM 2 30 2" xfId="5680" xr:uid="{00000000-0005-0000-0000-00005A080000}"/>
    <cellStyle name="CELKEM 2 30 3" xfId="8145" xr:uid="{00000000-0005-0000-0000-00005B080000}"/>
    <cellStyle name="CELKEM 2 30 4" xfId="10425" xr:uid="{00000000-0005-0000-0000-00005C080000}"/>
    <cellStyle name="CELKEM 2 31" xfId="2859" xr:uid="{00000000-0005-0000-0000-00005D080000}"/>
    <cellStyle name="CELKEM 2 31 2" xfId="5684" xr:uid="{00000000-0005-0000-0000-00005E080000}"/>
    <cellStyle name="CELKEM 2 31 3" xfId="8149" xr:uid="{00000000-0005-0000-0000-00005F080000}"/>
    <cellStyle name="CELKEM 2 31 4" xfId="10429" xr:uid="{00000000-0005-0000-0000-000060080000}"/>
    <cellStyle name="CELKEM 2 32" xfId="1899" xr:uid="{00000000-0005-0000-0000-000061080000}"/>
    <cellStyle name="CELKEM 2 32 2" xfId="4727" xr:uid="{00000000-0005-0000-0000-000062080000}"/>
    <cellStyle name="CELKEM 2 32 3" xfId="7199" xr:uid="{00000000-0005-0000-0000-000063080000}"/>
    <cellStyle name="CELKEM 2 32 4" xfId="9492" xr:uid="{00000000-0005-0000-0000-000064080000}"/>
    <cellStyle name="CELKEM 2 33" xfId="2692" xr:uid="{00000000-0005-0000-0000-000065080000}"/>
    <cellStyle name="CELKEM 2 33 2" xfId="5517" xr:uid="{00000000-0005-0000-0000-000066080000}"/>
    <cellStyle name="CELKEM 2 33 3" xfId="7982" xr:uid="{00000000-0005-0000-0000-000067080000}"/>
    <cellStyle name="CELKEM 2 33 4" xfId="10262" xr:uid="{00000000-0005-0000-0000-000068080000}"/>
    <cellStyle name="CELKEM 2 34" xfId="2857" xr:uid="{00000000-0005-0000-0000-000069080000}"/>
    <cellStyle name="CELKEM 2 34 2" xfId="5682" xr:uid="{00000000-0005-0000-0000-00006A080000}"/>
    <cellStyle name="CELKEM 2 34 3" xfId="8147" xr:uid="{00000000-0005-0000-0000-00006B080000}"/>
    <cellStyle name="CELKEM 2 34 4" xfId="10427" xr:uid="{00000000-0005-0000-0000-00006C080000}"/>
    <cellStyle name="CELKEM 2 35" xfId="2882" xr:uid="{00000000-0005-0000-0000-00006D080000}"/>
    <cellStyle name="CELKEM 2 36" xfId="2907" xr:uid="{00000000-0005-0000-0000-00006E080000}"/>
    <cellStyle name="CELKEM 2 37" xfId="4360" xr:uid="{00000000-0005-0000-0000-00006F080000}"/>
    <cellStyle name="Celkem 2 4" xfId="419" xr:uid="{00000000-0005-0000-0000-000070080000}"/>
    <cellStyle name="Celkem 2 4 2" xfId="2031" xr:uid="{00000000-0005-0000-0000-000071080000}"/>
    <cellStyle name="Celkem 2 4 2 2" xfId="4859" xr:uid="{00000000-0005-0000-0000-000072080000}"/>
    <cellStyle name="Celkem 2 4 2 3" xfId="7330" xr:uid="{00000000-0005-0000-0000-000073080000}"/>
    <cellStyle name="Celkem 2 4 2 4" xfId="9623" xr:uid="{00000000-0005-0000-0000-000074080000}"/>
    <cellStyle name="Celkem 2 4 3" xfId="3275" xr:uid="{00000000-0005-0000-0000-000075080000}"/>
    <cellStyle name="Celkem 2 4 4" xfId="5805" xr:uid="{00000000-0005-0000-0000-000076080000}"/>
    <cellStyle name="Celkem 2 4 5" xfId="8185" xr:uid="{00000000-0005-0000-0000-000077080000}"/>
    <cellStyle name="Celkem 2 5" xfId="420" xr:uid="{00000000-0005-0000-0000-000078080000}"/>
    <cellStyle name="Celkem 2 5 2" xfId="1709" xr:uid="{00000000-0005-0000-0000-000079080000}"/>
    <cellStyle name="Celkem 2 5 2 2" xfId="4538" xr:uid="{00000000-0005-0000-0000-00007A080000}"/>
    <cellStyle name="Celkem 2 5 2 3" xfId="7011" xr:uid="{00000000-0005-0000-0000-00007B080000}"/>
    <cellStyle name="Celkem 2 5 2 4" xfId="9305" xr:uid="{00000000-0005-0000-0000-00007C080000}"/>
    <cellStyle name="Celkem 2 5 3" xfId="3276" xr:uid="{00000000-0005-0000-0000-00007D080000}"/>
    <cellStyle name="Celkem 2 5 4" xfId="5806" xr:uid="{00000000-0005-0000-0000-00007E080000}"/>
    <cellStyle name="Celkem 2 5 5" xfId="8186" xr:uid="{00000000-0005-0000-0000-00007F080000}"/>
    <cellStyle name="Celkem 2 6" xfId="421" xr:uid="{00000000-0005-0000-0000-000080080000}"/>
    <cellStyle name="Celkem 2 6 2" xfId="1714" xr:uid="{00000000-0005-0000-0000-000081080000}"/>
    <cellStyle name="Celkem 2 6 2 2" xfId="4543" xr:uid="{00000000-0005-0000-0000-000082080000}"/>
    <cellStyle name="Celkem 2 6 2 3" xfId="7016" xr:uid="{00000000-0005-0000-0000-000083080000}"/>
    <cellStyle name="Celkem 2 6 2 4" xfId="9310" xr:uid="{00000000-0005-0000-0000-000084080000}"/>
    <cellStyle name="Celkem 2 6 3" xfId="3277" xr:uid="{00000000-0005-0000-0000-000085080000}"/>
    <cellStyle name="Celkem 2 6 4" xfId="5807" xr:uid="{00000000-0005-0000-0000-000086080000}"/>
    <cellStyle name="Celkem 2 6 5" xfId="8187" xr:uid="{00000000-0005-0000-0000-000087080000}"/>
    <cellStyle name="Celkem 2 7" xfId="422" xr:uid="{00000000-0005-0000-0000-000088080000}"/>
    <cellStyle name="Celkem 2 7 2" xfId="1786" xr:uid="{00000000-0005-0000-0000-000089080000}"/>
    <cellStyle name="Celkem 2 7 2 2" xfId="4614" xr:uid="{00000000-0005-0000-0000-00008A080000}"/>
    <cellStyle name="Celkem 2 7 2 3" xfId="7087" xr:uid="{00000000-0005-0000-0000-00008B080000}"/>
    <cellStyle name="Celkem 2 7 2 4" xfId="9381" xr:uid="{00000000-0005-0000-0000-00008C080000}"/>
    <cellStyle name="Celkem 2 7 3" xfId="3278" xr:uid="{00000000-0005-0000-0000-00008D080000}"/>
    <cellStyle name="Celkem 2 7 4" xfId="5808" xr:uid="{00000000-0005-0000-0000-00008E080000}"/>
    <cellStyle name="Celkem 2 7 5" xfId="8188" xr:uid="{00000000-0005-0000-0000-00008F080000}"/>
    <cellStyle name="Celkem 2 8" xfId="423" xr:uid="{00000000-0005-0000-0000-000090080000}"/>
    <cellStyle name="Celkem 2 8 2" xfId="2032" xr:uid="{00000000-0005-0000-0000-000091080000}"/>
    <cellStyle name="Celkem 2 8 2 2" xfId="4860" xr:uid="{00000000-0005-0000-0000-000092080000}"/>
    <cellStyle name="Celkem 2 8 2 3" xfId="7331" xr:uid="{00000000-0005-0000-0000-000093080000}"/>
    <cellStyle name="Celkem 2 8 2 4" xfId="9624" xr:uid="{00000000-0005-0000-0000-000094080000}"/>
    <cellStyle name="Celkem 2 8 3" xfId="3279" xr:uid="{00000000-0005-0000-0000-000095080000}"/>
    <cellStyle name="Celkem 2 8 4" xfId="5809" xr:uid="{00000000-0005-0000-0000-000096080000}"/>
    <cellStyle name="Celkem 2 8 5" xfId="8189" xr:uid="{00000000-0005-0000-0000-000097080000}"/>
    <cellStyle name="Celkem 2 9" xfId="424" xr:uid="{00000000-0005-0000-0000-000098080000}"/>
    <cellStyle name="Celkem 2 9 2" xfId="2510" xr:uid="{00000000-0005-0000-0000-000099080000}"/>
    <cellStyle name="Celkem 2 9 2 2" xfId="5337" xr:uid="{00000000-0005-0000-0000-00009A080000}"/>
    <cellStyle name="Celkem 2 9 2 3" xfId="7807" xr:uid="{00000000-0005-0000-0000-00009B080000}"/>
    <cellStyle name="Celkem 2 9 2 4" xfId="10100" xr:uid="{00000000-0005-0000-0000-00009C080000}"/>
    <cellStyle name="Celkem 2 9 3" xfId="3280" xr:uid="{00000000-0005-0000-0000-00009D080000}"/>
    <cellStyle name="Celkem 2 9 4" xfId="5810" xr:uid="{00000000-0005-0000-0000-00009E080000}"/>
    <cellStyle name="Celkem 2 9 5" xfId="8190" xr:uid="{00000000-0005-0000-0000-00009F080000}"/>
    <cellStyle name="CELKEM 3" xfId="112" xr:uid="{00000000-0005-0000-0000-0000A0080000}"/>
    <cellStyle name="CELKEM 3 2" xfId="1835" xr:uid="{00000000-0005-0000-0000-0000A1080000}"/>
    <cellStyle name="CELKEM 3 2 2" xfId="4663" xr:uid="{00000000-0005-0000-0000-0000A2080000}"/>
    <cellStyle name="CELKEM 3 2 3" xfId="7135" xr:uid="{00000000-0005-0000-0000-0000A3080000}"/>
    <cellStyle name="CELKEM 3 2 4" xfId="9428" xr:uid="{00000000-0005-0000-0000-0000A4080000}"/>
    <cellStyle name="CELKEM 3 3" xfId="2968" xr:uid="{00000000-0005-0000-0000-0000A5080000}"/>
    <cellStyle name="CELKEM 3 4" xfId="2940" xr:uid="{00000000-0005-0000-0000-0000A6080000}"/>
    <cellStyle name="CELKEM 3 5" xfId="7958" xr:uid="{00000000-0005-0000-0000-0000A7080000}"/>
    <cellStyle name="CELKEM 4" xfId="1938" xr:uid="{00000000-0005-0000-0000-0000A8080000}"/>
    <cellStyle name="CELKEM 4 2" xfId="4766" xr:uid="{00000000-0005-0000-0000-0000A9080000}"/>
    <cellStyle name="CELKEM 4 3" xfId="7237" xr:uid="{00000000-0005-0000-0000-0000AA080000}"/>
    <cellStyle name="CELKEM 4 4" xfId="9530" xr:uid="{00000000-0005-0000-0000-0000AB080000}"/>
    <cellStyle name="CELKEM 5" xfId="2856" xr:uid="{00000000-0005-0000-0000-0000AC080000}"/>
    <cellStyle name="CELKEM 5 2" xfId="5681" xr:uid="{00000000-0005-0000-0000-0000AD080000}"/>
    <cellStyle name="CELKEM 5 3" xfId="8146" xr:uid="{00000000-0005-0000-0000-0000AE080000}"/>
    <cellStyle name="CELKEM 5 4" xfId="10426" xr:uid="{00000000-0005-0000-0000-0000AF080000}"/>
    <cellStyle name="CELKEM 6" xfId="2860" xr:uid="{00000000-0005-0000-0000-0000B0080000}"/>
    <cellStyle name="CELKEM 6 2" xfId="5685" xr:uid="{00000000-0005-0000-0000-0000B1080000}"/>
    <cellStyle name="CELKEM 6 3" xfId="8150" xr:uid="{00000000-0005-0000-0000-0000B2080000}"/>
    <cellStyle name="CELKEM 6 4" xfId="10430" xr:uid="{00000000-0005-0000-0000-0000B3080000}"/>
    <cellStyle name="CELKEM 7" xfId="1854" xr:uid="{00000000-0005-0000-0000-0000B4080000}"/>
    <cellStyle name="CELKEM 7 2" xfId="4682" xr:uid="{00000000-0005-0000-0000-0000B5080000}"/>
    <cellStyle name="CELKEM 7 3" xfId="7154" xr:uid="{00000000-0005-0000-0000-0000B6080000}"/>
    <cellStyle name="CELKEM 7 4" xfId="9447" xr:uid="{00000000-0005-0000-0000-0000B7080000}"/>
    <cellStyle name="CELKEM 8" xfId="2858" xr:uid="{00000000-0005-0000-0000-0000B8080000}"/>
    <cellStyle name="CELKEM 8 2" xfId="5683" xr:uid="{00000000-0005-0000-0000-0000B9080000}"/>
    <cellStyle name="CELKEM 8 3" xfId="8148" xr:uid="{00000000-0005-0000-0000-0000BA080000}"/>
    <cellStyle name="CELKEM 8 4" xfId="10428" xr:uid="{00000000-0005-0000-0000-0000BB080000}"/>
    <cellStyle name="CELKEM 9" xfId="2861" xr:uid="{00000000-0005-0000-0000-0000BC080000}"/>
    <cellStyle name="CELKEM 9 2" xfId="5686" xr:uid="{00000000-0005-0000-0000-0000BD080000}"/>
    <cellStyle name="CELKEM 9 3" xfId="8151" xr:uid="{00000000-0005-0000-0000-0000BE080000}"/>
    <cellStyle name="CELKEM 9 4" xfId="10431" xr:uid="{00000000-0005-0000-0000-0000BF080000}"/>
    <cellStyle name="ColLevel_1_BE (2)" xfId="425" xr:uid="{00000000-0005-0000-0000-0000C0080000}"/>
    <cellStyle name="Comma [0]_!!!GO" xfId="426" xr:uid="{00000000-0005-0000-0000-0000C1080000}"/>
    <cellStyle name="Comma_!!!GO" xfId="427" xr:uid="{00000000-0005-0000-0000-0000C2080000}"/>
    <cellStyle name="Copied" xfId="428" xr:uid="{00000000-0005-0000-0000-0000C3080000}"/>
    <cellStyle name="Copied 2" xfId="429" xr:uid="{00000000-0005-0000-0000-0000C4080000}"/>
    <cellStyle name="Copied 3" xfId="430" xr:uid="{00000000-0005-0000-0000-0000C5080000}"/>
    <cellStyle name="Copied_110310_Výkazy CEPS 10_13062011" xfId="431" xr:uid="{00000000-0005-0000-0000-0000C6080000}"/>
    <cellStyle name="COST1" xfId="432" xr:uid="{00000000-0005-0000-0000-0000C7080000}"/>
    <cellStyle name="COST1 2" xfId="433" xr:uid="{00000000-0005-0000-0000-0000C8080000}"/>
    <cellStyle name="COST1 3" xfId="434" xr:uid="{00000000-0005-0000-0000-0000C9080000}"/>
    <cellStyle name="COST1_110310_Výkazy CEPS 10_13062011" xfId="435" xr:uid="{00000000-0005-0000-0000-0000CA080000}"/>
    <cellStyle name="Currency [0]_!!!GO" xfId="436" xr:uid="{00000000-0005-0000-0000-0000CB080000}"/>
    <cellStyle name="Currency_!!!GO" xfId="437" xr:uid="{00000000-0005-0000-0000-0000CC080000}"/>
    <cellStyle name="ČÁRKA 2" xfId="21" xr:uid="{00000000-0005-0000-0000-0000CD080000}"/>
    <cellStyle name="ČÁRKA 2 2" xfId="64" xr:uid="{00000000-0005-0000-0000-0000CE080000}"/>
    <cellStyle name="ČÁRKA 2 3" xfId="63" xr:uid="{00000000-0005-0000-0000-0000CF080000}"/>
    <cellStyle name="ČEPS" xfId="1488" xr:uid="{00000000-0005-0000-0000-0000D0080000}"/>
    <cellStyle name="ČEPS chybně" xfId="1490" xr:uid="{00000000-0005-0000-0000-0000D1080000}"/>
    <cellStyle name="ČEPS neutrální" xfId="1491" xr:uid="{00000000-0005-0000-0000-0000D2080000}"/>
    <cellStyle name="ČEPS správně" xfId="1489" xr:uid="{00000000-0005-0000-0000-0000D3080000}"/>
    <cellStyle name="Date" xfId="438" xr:uid="{00000000-0005-0000-0000-0000D4080000}"/>
    <cellStyle name="Date 2" xfId="439" xr:uid="{00000000-0005-0000-0000-0000D5080000}"/>
    <cellStyle name="Date 3" xfId="440" xr:uid="{00000000-0005-0000-0000-0000D6080000}"/>
    <cellStyle name="Date_110310_Výkazy CEPS 10_13062011" xfId="441" xr:uid="{00000000-0005-0000-0000-0000D7080000}"/>
    <cellStyle name="DATUM" xfId="22" xr:uid="{00000000-0005-0000-0000-0000D8080000}"/>
    <cellStyle name="DATUM 2" xfId="23" xr:uid="{00000000-0005-0000-0000-0000D9080000}"/>
    <cellStyle name="DATUM 2 2" xfId="66" xr:uid="{00000000-0005-0000-0000-0000DA080000}"/>
    <cellStyle name="DATUM 2 3" xfId="65" xr:uid="{00000000-0005-0000-0000-0000DB080000}"/>
    <cellStyle name="Emphasis 1" xfId="442" xr:uid="{00000000-0005-0000-0000-0000DC080000}"/>
    <cellStyle name="Emphasis 2" xfId="443" xr:uid="{00000000-0005-0000-0000-0000DD080000}"/>
    <cellStyle name="Emphasis 3" xfId="444" xr:uid="{00000000-0005-0000-0000-0000DE080000}"/>
    <cellStyle name="Entered" xfId="445" xr:uid="{00000000-0005-0000-0000-0000DF080000}"/>
    <cellStyle name="Entered 2" xfId="446" xr:uid="{00000000-0005-0000-0000-0000E0080000}"/>
    <cellStyle name="Entered 3" xfId="447" xr:uid="{00000000-0005-0000-0000-0000E1080000}"/>
    <cellStyle name="Entered_110310_Výkazy CEPS 10_13062011" xfId="448" xr:uid="{00000000-0005-0000-0000-0000E2080000}"/>
    <cellStyle name="Grey" xfId="449" xr:uid="{00000000-0005-0000-0000-0000E3080000}"/>
    <cellStyle name="Header1" xfId="450" xr:uid="{00000000-0005-0000-0000-0000E4080000}"/>
    <cellStyle name="Header1 2" xfId="2654" xr:uid="{00000000-0005-0000-0000-0000E5080000}"/>
    <cellStyle name="Header2" xfId="451" xr:uid="{00000000-0005-0000-0000-0000E6080000}"/>
    <cellStyle name="Header2 2" xfId="452" xr:uid="{00000000-0005-0000-0000-0000E7080000}"/>
    <cellStyle name="Header2 2 10" xfId="3308" xr:uid="{00000000-0005-0000-0000-0000E8080000}"/>
    <cellStyle name="Header2 2 11" xfId="5837" xr:uid="{00000000-0005-0000-0000-0000E9080000}"/>
    <cellStyle name="Header2 2 12" xfId="8192" xr:uid="{00000000-0005-0000-0000-0000EA080000}"/>
    <cellStyle name="Header2 2 2" xfId="453" xr:uid="{00000000-0005-0000-0000-0000EB080000}"/>
    <cellStyle name="Header2 2 2 2" xfId="1831" xr:uid="{00000000-0005-0000-0000-0000EC080000}"/>
    <cellStyle name="Header2 2 2 2 2" xfId="4659" xr:uid="{00000000-0005-0000-0000-0000ED080000}"/>
    <cellStyle name="Header2 2 2 2 3" xfId="7131" xr:uid="{00000000-0005-0000-0000-0000EE080000}"/>
    <cellStyle name="Header2 2 2 2 4" xfId="9424" xr:uid="{00000000-0005-0000-0000-0000EF080000}"/>
    <cellStyle name="Header2 2 2 3" xfId="3309" xr:uid="{00000000-0005-0000-0000-0000F0080000}"/>
    <cellStyle name="Header2 2 2 4" xfId="5838" xr:uid="{00000000-0005-0000-0000-0000F1080000}"/>
    <cellStyle name="Header2 2 2 5" xfId="8193" xr:uid="{00000000-0005-0000-0000-0000F2080000}"/>
    <cellStyle name="Header2 2 3" xfId="454" xr:uid="{00000000-0005-0000-0000-0000F3080000}"/>
    <cellStyle name="Header2 2 3 2" xfId="2033" xr:uid="{00000000-0005-0000-0000-0000F4080000}"/>
    <cellStyle name="Header2 2 3 2 2" xfId="4861" xr:uid="{00000000-0005-0000-0000-0000F5080000}"/>
    <cellStyle name="Header2 2 3 2 3" xfId="7332" xr:uid="{00000000-0005-0000-0000-0000F6080000}"/>
    <cellStyle name="Header2 2 3 2 4" xfId="9625" xr:uid="{00000000-0005-0000-0000-0000F7080000}"/>
    <cellStyle name="Header2 2 3 3" xfId="3310" xr:uid="{00000000-0005-0000-0000-0000F8080000}"/>
    <cellStyle name="Header2 2 3 4" xfId="5839" xr:uid="{00000000-0005-0000-0000-0000F9080000}"/>
    <cellStyle name="Header2 2 3 5" xfId="8194" xr:uid="{00000000-0005-0000-0000-0000FA080000}"/>
    <cellStyle name="Header2 2 4" xfId="455" xr:uid="{00000000-0005-0000-0000-0000FB080000}"/>
    <cellStyle name="Header2 2 4 2" xfId="1827" xr:uid="{00000000-0005-0000-0000-0000FC080000}"/>
    <cellStyle name="Header2 2 4 2 2" xfId="4655" xr:uid="{00000000-0005-0000-0000-0000FD080000}"/>
    <cellStyle name="Header2 2 4 2 3" xfId="7127" xr:uid="{00000000-0005-0000-0000-0000FE080000}"/>
    <cellStyle name="Header2 2 4 2 4" xfId="9420" xr:uid="{00000000-0005-0000-0000-0000FF080000}"/>
    <cellStyle name="Header2 2 4 3" xfId="3311" xr:uid="{00000000-0005-0000-0000-000000090000}"/>
    <cellStyle name="Header2 2 4 4" xfId="5840" xr:uid="{00000000-0005-0000-0000-000001090000}"/>
    <cellStyle name="Header2 2 4 5" xfId="8195" xr:uid="{00000000-0005-0000-0000-000002090000}"/>
    <cellStyle name="Header2 2 5" xfId="456" xr:uid="{00000000-0005-0000-0000-000003090000}"/>
    <cellStyle name="Header2 2 5 2" xfId="1767" xr:uid="{00000000-0005-0000-0000-000004090000}"/>
    <cellStyle name="Header2 2 5 2 2" xfId="4595" xr:uid="{00000000-0005-0000-0000-000005090000}"/>
    <cellStyle name="Header2 2 5 2 3" xfId="7068" xr:uid="{00000000-0005-0000-0000-000006090000}"/>
    <cellStyle name="Header2 2 5 2 4" xfId="9362" xr:uid="{00000000-0005-0000-0000-000007090000}"/>
    <cellStyle name="Header2 2 5 3" xfId="3312" xr:uid="{00000000-0005-0000-0000-000008090000}"/>
    <cellStyle name="Header2 2 5 4" xfId="5841" xr:uid="{00000000-0005-0000-0000-000009090000}"/>
    <cellStyle name="Header2 2 5 5" xfId="8196" xr:uid="{00000000-0005-0000-0000-00000A090000}"/>
    <cellStyle name="Header2 2 6" xfId="457" xr:uid="{00000000-0005-0000-0000-00000B090000}"/>
    <cellStyle name="Header2 2 6 2" xfId="2445" xr:uid="{00000000-0005-0000-0000-00000C090000}"/>
    <cellStyle name="Header2 2 6 2 2" xfId="5272" xr:uid="{00000000-0005-0000-0000-00000D090000}"/>
    <cellStyle name="Header2 2 6 2 3" xfId="7743" xr:uid="{00000000-0005-0000-0000-00000E090000}"/>
    <cellStyle name="Header2 2 6 2 4" xfId="10036" xr:uid="{00000000-0005-0000-0000-00000F090000}"/>
    <cellStyle name="Header2 2 6 3" xfId="3313" xr:uid="{00000000-0005-0000-0000-000010090000}"/>
    <cellStyle name="Header2 2 6 4" xfId="5842" xr:uid="{00000000-0005-0000-0000-000011090000}"/>
    <cellStyle name="Header2 2 6 5" xfId="8197" xr:uid="{00000000-0005-0000-0000-000012090000}"/>
    <cellStyle name="Header2 2 7" xfId="458" xr:uid="{00000000-0005-0000-0000-000013090000}"/>
    <cellStyle name="Header2 2 7 2" xfId="2034" xr:uid="{00000000-0005-0000-0000-000014090000}"/>
    <cellStyle name="Header2 2 7 2 2" xfId="4862" xr:uid="{00000000-0005-0000-0000-000015090000}"/>
    <cellStyle name="Header2 2 7 2 3" xfId="7333" xr:uid="{00000000-0005-0000-0000-000016090000}"/>
    <cellStyle name="Header2 2 7 2 4" xfId="9626" xr:uid="{00000000-0005-0000-0000-000017090000}"/>
    <cellStyle name="Header2 2 7 3" xfId="3314" xr:uid="{00000000-0005-0000-0000-000018090000}"/>
    <cellStyle name="Header2 2 7 4" xfId="5843" xr:uid="{00000000-0005-0000-0000-000019090000}"/>
    <cellStyle name="Header2 2 7 5" xfId="8198" xr:uid="{00000000-0005-0000-0000-00001A090000}"/>
    <cellStyle name="Header2 2 8" xfId="459" xr:uid="{00000000-0005-0000-0000-00001B090000}"/>
    <cellStyle name="Header2 2 8 2" xfId="2035" xr:uid="{00000000-0005-0000-0000-00001C090000}"/>
    <cellStyle name="Header2 2 8 2 2" xfId="4863" xr:uid="{00000000-0005-0000-0000-00001D090000}"/>
    <cellStyle name="Header2 2 8 2 3" xfId="7334" xr:uid="{00000000-0005-0000-0000-00001E090000}"/>
    <cellStyle name="Header2 2 8 2 4" xfId="9627" xr:uid="{00000000-0005-0000-0000-00001F090000}"/>
    <cellStyle name="Header2 2 8 3" xfId="3315" xr:uid="{00000000-0005-0000-0000-000020090000}"/>
    <cellStyle name="Header2 2 8 4" xfId="5844" xr:uid="{00000000-0005-0000-0000-000021090000}"/>
    <cellStyle name="Header2 2 8 5" xfId="8199" xr:uid="{00000000-0005-0000-0000-000022090000}"/>
    <cellStyle name="Header2 2 9" xfId="1570" xr:uid="{00000000-0005-0000-0000-000023090000}"/>
    <cellStyle name="Header2 2 9 2" xfId="4399" xr:uid="{00000000-0005-0000-0000-000024090000}"/>
    <cellStyle name="Header2 2 9 3" xfId="6873" xr:uid="{00000000-0005-0000-0000-000025090000}"/>
    <cellStyle name="Header2 2 9 4" xfId="9175" xr:uid="{00000000-0005-0000-0000-000026090000}"/>
    <cellStyle name="Header2 3" xfId="460" xr:uid="{00000000-0005-0000-0000-000027090000}"/>
    <cellStyle name="Header2 3 10" xfId="3316" xr:uid="{00000000-0005-0000-0000-000028090000}"/>
    <cellStyle name="Header2 3 11" xfId="5845" xr:uid="{00000000-0005-0000-0000-000029090000}"/>
    <cellStyle name="Header2 3 12" xfId="8200" xr:uid="{00000000-0005-0000-0000-00002A090000}"/>
    <cellStyle name="Header2 3 2" xfId="461" xr:uid="{00000000-0005-0000-0000-00002B090000}"/>
    <cellStyle name="Header2 3 2 2" xfId="1787" xr:uid="{00000000-0005-0000-0000-00002C090000}"/>
    <cellStyle name="Header2 3 2 2 2" xfId="4615" xr:uid="{00000000-0005-0000-0000-00002D090000}"/>
    <cellStyle name="Header2 3 2 2 3" xfId="7088" xr:uid="{00000000-0005-0000-0000-00002E090000}"/>
    <cellStyle name="Header2 3 2 2 4" xfId="9382" xr:uid="{00000000-0005-0000-0000-00002F090000}"/>
    <cellStyle name="Header2 3 2 3" xfId="3317" xr:uid="{00000000-0005-0000-0000-000030090000}"/>
    <cellStyle name="Header2 3 2 4" xfId="5846" xr:uid="{00000000-0005-0000-0000-000031090000}"/>
    <cellStyle name="Header2 3 2 5" xfId="8201" xr:uid="{00000000-0005-0000-0000-000032090000}"/>
    <cellStyle name="Header2 3 3" xfId="462" xr:uid="{00000000-0005-0000-0000-000033090000}"/>
    <cellStyle name="Header2 3 3 2" xfId="2370" xr:uid="{00000000-0005-0000-0000-000034090000}"/>
    <cellStyle name="Header2 3 3 2 2" xfId="5197" xr:uid="{00000000-0005-0000-0000-000035090000}"/>
    <cellStyle name="Header2 3 3 2 3" xfId="7668" xr:uid="{00000000-0005-0000-0000-000036090000}"/>
    <cellStyle name="Header2 3 3 2 4" xfId="9961" xr:uid="{00000000-0005-0000-0000-000037090000}"/>
    <cellStyle name="Header2 3 3 3" xfId="3318" xr:uid="{00000000-0005-0000-0000-000038090000}"/>
    <cellStyle name="Header2 3 3 4" xfId="5847" xr:uid="{00000000-0005-0000-0000-000039090000}"/>
    <cellStyle name="Header2 3 3 5" xfId="8202" xr:uid="{00000000-0005-0000-0000-00003A090000}"/>
    <cellStyle name="Header2 3 4" xfId="463" xr:uid="{00000000-0005-0000-0000-00003B090000}"/>
    <cellStyle name="Header2 3 4 2" xfId="2036" xr:uid="{00000000-0005-0000-0000-00003C090000}"/>
    <cellStyle name="Header2 3 4 2 2" xfId="4864" xr:uid="{00000000-0005-0000-0000-00003D090000}"/>
    <cellStyle name="Header2 3 4 2 3" xfId="7335" xr:uid="{00000000-0005-0000-0000-00003E090000}"/>
    <cellStyle name="Header2 3 4 2 4" xfId="9628" xr:uid="{00000000-0005-0000-0000-00003F090000}"/>
    <cellStyle name="Header2 3 4 3" xfId="3319" xr:uid="{00000000-0005-0000-0000-000040090000}"/>
    <cellStyle name="Header2 3 4 4" xfId="5848" xr:uid="{00000000-0005-0000-0000-000041090000}"/>
    <cellStyle name="Header2 3 4 5" xfId="8203" xr:uid="{00000000-0005-0000-0000-000042090000}"/>
    <cellStyle name="Header2 3 5" xfId="464" xr:uid="{00000000-0005-0000-0000-000043090000}"/>
    <cellStyle name="Header2 3 5 2" xfId="1579" xr:uid="{00000000-0005-0000-0000-000044090000}"/>
    <cellStyle name="Header2 3 5 2 2" xfId="4408" xr:uid="{00000000-0005-0000-0000-000045090000}"/>
    <cellStyle name="Header2 3 5 2 3" xfId="6882" xr:uid="{00000000-0005-0000-0000-000046090000}"/>
    <cellStyle name="Header2 3 5 2 4" xfId="9184" xr:uid="{00000000-0005-0000-0000-000047090000}"/>
    <cellStyle name="Header2 3 5 3" xfId="3320" xr:uid="{00000000-0005-0000-0000-000048090000}"/>
    <cellStyle name="Header2 3 5 4" xfId="5849" xr:uid="{00000000-0005-0000-0000-000049090000}"/>
    <cellStyle name="Header2 3 5 5" xfId="8204" xr:uid="{00000000-0005-0000-0000-00004A090000}"/>
    <cellStyle name="Header2 3 6" xfId="465" xr:uid="{00000000-0005-0000-0000-00004B090000}"/>
    <cellStyle name="Header2 3 6 2" xfId="1855" xr:uid="{00000000-0005-0000-0000-00004C090000}"/>
    <cellStyle name="Header2 3 6 2 2" xfId="4683" xr:uid="{00000000-0005-0000-0000-00004D090000}"/>
    <cellStyle name="Header2 3 6 2 3" xfId="7155" xr:uid="{00000000-0005-0000-0000-00004E090000}"/>
    <cellStyle name="Header2 3 6 2 4" xfId="9448" xr:uid="{00000000-0005-0000-0000-00004F090000}"/>
    <cellStyle name="Header2 3 6 3" xfId="3321" xr:uid="{00000000-0005-0000-0000-000050090000}"/>
    <cellStyle name="Header2 3 6 4" xfId="5850" xr:uid="{00000000-0005-0000-0000-000051090000}"/>
    <cellStyle name="Header2 3 6 5" xfId="8205" xr:uid="{00000000-0005-0000-0000-000052090000}"/>
    <cellStyle name="Header2 3 7" xfId="466" xr:uid="{00000000-0005-0000-0000-000053090000}"/>
    <cellStyle name="Header2 3 7 2" xfId="2587" xr:uid="{00000000-0005-0000-0000-000054090000}"/>
    <cellStyle name="Header2 3 7 2 2" xfId="5414" xr:uid="{00000000-0005-0000-0000-000055090000}"/>
    <cellStyle name="Header2 3 7 2 3" xfId="7884" xr:uid="{00000000-0005-0000-0000-000056090000}"/>
    <cellStyle name="Header2 3 7 2 4" xfId="10177" xr:uid="{00000000-0005-0000-0000-000057090000}"/>
    <cellStyle name="Header2 3 7 3" xfId="3322" xr:uid="{00000000-0005-0000-0000-000058090000}"/>
    <cellStyle name="Header2 3 7 4" xfId="5851" xr:uid="{00000000-0005-0000-0000-000059090000}"/>
    <cellStyle name="Header2 3 7 5" xfId="8206" xr:uid="{00000000-0005-0000-0000-00005A090000}"/>
    <cellStyle name="Header2 3 8" xfId="467" xr:uid="{00000000-0005-0000-0000-00005B090000}"/>
    <cellStyle name="Header2 3 8 2" xfId="2037" xr:uid="{00000000-0005-0000-0000-00005C090000}"/>
    <cellStyle name="Header2 3 8 2 2" xfId="4865" xr:uid="{00000000-0005-0000-0000-00005D090000}"/>
    <cellStyle name="Header2 3 8 2 3" xfId="7336" xr:uid="{00000000-0005-0000-0000-00005E090000}"/>
    <cellStyle name="Header2 3 8 2 4" xfId="9629" xr:uid="{00000000-0005-0000-0000-00005F090000}"/>
    <cellStyle name="Header2 3 8 3" xfId="3323" xr:uid="{00000000-0005-0000-0000-000060090000}"/>
    <cellStyle name="Header2 3 8 4" xfId="5852" xr:uid="{00000000-0005-0000-0000-000061090000}"/>
    <cellStyle name="Header2 3 8 5" xfId="8207" xr:uid="{00000000-0005-0000-0000-000062090000}"/>
    <cellStyle name="Header2 3 9" xfId="2640" xr:uid="{00000000-0005-0000-0000-000063090000}"/>
    <cellStyle name="Header2 3 9 2" xfId="5465" xr:uid="{00000000-0005-0000-0000-000064090000}"/>
    <cellStyle name="Header2 3 9 3" xfId="7933" xr:uid="{00000000-0005-0000-0000-000065090000}"/>
    <cellStyle name="Header2 3 9 4" xfId="10222" xr:uid="{00000000-0005-0000-0000-000066090000}"/>
    <cellStyle name="Header2 4" xfId="2335" xr:uid="{00000000-0005-0000-0000-000067090000}"/>
    <cellStyle name="Header2 4 2" xfId="5163" xr:uid="{00000000-0005-0000-0000-000068090000}"/>
    <cellStyle name="Header2 4 3" xfId="7634" xr:uid="{00000000-0005-0000-0000-000069090000}"/>
    <cellStyle name="Header2 4 4" xfId="9927" xr:uid="{00000000-0005-0000-0000-00006A090000}"/>
    <cellStyle name="Header2 5" xfId="3307" xr:uid="{00000000-0005-0000-0000-00006B090000}"/>
    <cellStyle name="Header2 6" xfId="5836" xr:uid="{00000000-0005-0000-0000-00006C090000}"/>
    <cellStyle name="Header2 7" xfId="8191" xr:uid="{00000000-0005-0000-0000-00006D090000}"/>
    <cellStyle name="Chybně 2" xfId="113" xr:uid="{00000000-0005-0000-0000-00006F090000}"/>
    <cellStyle name="Input [yellow]" xfId="468" xr:uid="{00000000-0005-0000-0000-000070090000}"/>
    <cellStyle name="Input [yellow] 2" xfId="469" xr:uid="{00000000-0005-0000-0000-000071090000}"/>
    <cellStyle name="Input [yellow] 2 10" xfId="470" xr:uid="{00000000-0005-0000-0000-000072090000}"/>
    <cellStyle name="Input [yellow] 2 10 2" xfId="2039" xr:uid="{00000000-0005-0000-0000-000073090000}"/>
    <cellStyle name="Input [yellow] 2 10 2 2" xfId="4867" xr:uid="{00000000-0005-0000-0000-000074090000}"/>
    <cellStyle name="Input [yellow] 2 10 2 3" xfId="7338" xr:uid="{00000000-0005-0000-0000-000075090000}"/>
    <cellStyle name="Input [yellow] 2 10 2 4" xfId="9631" xr:uid="{00000000-0005-0000-0000-000076090000}"/>
    <cellStyle name="Input [yellow] 2 10 3" xfId="3326" xr:uid="{00000000-0005-0000-0000-000077090000}"/>
    <cellStyle name="Input [yellow] 2 10 4" xfId="5855" xr:uid="{00000000-0005-0000-0000-000078090000}"/>
    <cellStyle name="Input [yellow] 2 10 5" xfId="8210" xr:uid="{00000000-0005-0000-0000-000079090000}"/>
    <cellStyle name="Input [yellow] 2 11" xfId="2038" xr:uid="{00000000-0005-0000-0000-00007A090000}"/>
    <cellStyle name="Input [yellow] 2 11 2" xfId="4866" xr:uid="{00000000-0005-0000-0000-00007B090000}"/>
    <cellStyle name="Input [yellow] 2 11 3" xfId="7337" xr:uid="{00000000-0005-0000-0000-00007C090000}"/>
    <cellStyle name="Input [yellow] 2 11 4" xfId="9630" xr:uid="{00000000-0005-0000-0000-00007D090000}"/>
    <cellStyle name="Input [yellow] 2 12" xfId="3325" xr:uid="{00000000-0005-0000-0000-00007E090000}"/>
    <cellStyle name="Input [yellow] 2 13" xfId="5854" xr:uid="{00000000-0005-0000-0000-00007F090000}"/>
    <cellStyle name="Input [yellow] 2 14" xfId="8209" xr:uid="{00000000-0005-0000-0000-000080090000}"/>
    <cellStyle name="Input [yellow] 2 2" xfId="471" xr:uid="{00000000-0005-0000-0000-000081090000}"/>
    <cellStyle name="Input [yellow] 2 2 2" xfId="2554" xr:uid="{00000000-0005-0000-0000-000082090000}"/>
    <cellStyle name="Input [yellow] 2 2 2 2" xfId="5381" xr:uid="{00000000-0005-0000-0000-000083090000}"/>
    <cellStyle name="Input [yellow] 2 2 2 3" xfId="7851" xr:uid="{00000000-0005-0000-0000-000084090000}"/>
    <cellStyle name="Input [yellow] 2 2 2 4" xfId="10144" xr:uid="{00000000-0005-0000-0000-000085090000}"/>
    <cellStyle name="Input [yellow] 2 2 3" xfId="3327" xr:uid="{00000000-0005-0000-0000-000086090000}"/>
    <cellStyle name="Input [yellow] 2 2 4" xfId="5856" xr:uid="{00000000-0005-0000-0000-000087090000}"/>
    <cellStyle name="Input [yellow] 2 2 5" xfId="8211" xr:uid="{00000000-0005-0000-0000-000088090000}"/>
    <cellStyle name="Input [yellow] 2 3" xfId="472" xr:uid="{00000000-0005-0000-0000-000089090000}"/>
    <cellStyle name="Input [yellow] 2 3 2" xfId="2040" xr:uid="{00000000-0005-0000-0000-00008A090000}"/>
    <cellStyle name="Input [yellow] 2 3 2 2" xfId="4868" xr:uid="{00000000-0005-0000-0000-00008B090000}"/>
    <cellStyle name="Input [yellow] 2 3 2 3" xfId="7339" xr:uid="{00000000-0005-0000-0000-00008C090000}"/>
    <cellStyle name="Input [yellow] 2 3 2 4" xfId="9632" xr:uid="{00000000-0005-0000-0000-00008D090000}"/>
    <cellStyle name="Input [yellow] 2 3 3" xfId="3328" xr:uid="{00000000-0005-0000-0000-00008E090000}"/>
    <cellStyle name="Input [yellow] 2 3 4" xfId="5857" xr:uid="{00000000-0005-0000-0000-00008F090000}"/>
    <cellStyle name="Input [yellow] 2 3 5" xfId="8212" xr:uid="{00000000-0005-0000-0000-000090090000}"/>
    <cellStyle name="Input [yellow] 2 4" xfId="473" xr:uid="{00000000-0005-0000-0000-000091090000}"/>
    <cellStyle name="Input [yellow] 2 4 2" xfId="1815" xr:uid="{00000000-0005-0000-0000-000092090000}"/>
    <cellStyle name="Input [yellow] 2 4 2 2" xfId="4643" xr:uid="{00000000-0005-0000-0000-000093090000}"/>
    <cellStyle name="Input [yellow] 2 4 2 3" xfId="7115" xr:uid="{00000000-0005-0000-0000-000094090000}"/>
    <cellStyle name="Input [yellow] 2 4 2 4" xfId="9408" xr:uid="{00000000-0005-0000-0000-000095090000}"/>
    <cellStyle name="Input [yellow] 2 4 3" xfId="3329" xr:uid="{00000000-0005-0000-0000-000096090000}"/>
    <cellStyle name="Input [yellow] 2 4 4" xfId="5858" xr:uid="{00000000-0005-0000-0000-000097090000}"/>
    <cellStyle name="Input [yellow] 2 4 5" xfId="8213" xr:uid="{00000000-0005-0000-0000-000098090000}"/>
    <cellStyle name="Input [yellow] 2 5" xfId="474" xr:uid="{00000000-0005-0000-0000-000099090000}"/>
    <cellStyle name="Input [yellow] 2 5 2" xfId="2610" xr:uid="{00000000-0005-0000-0000-00009A090000}"/>
    <cellStyle name="Input [yellow] 2 5 2 2" xfId="5436" xr:uid="{00000000-0005-0000-0000-00009B090000}"/>
    <cellStyle name="Input [yellow] 2 5 2 3" xfId="7906" xr:uid="{00000000-0005-0000-0000-00009C090000}"/>
    <cellStyle name="Input [yellow] 2 5 2 4" xfId="10199" xr:uid="{00000000-0005-0000-0000-00009D090000}"/>
    <cellStyle name="Input [yellow] 2 5 3" xfId="3330" xr:uid="{00000000-0005-0000-0000-00009E090000}"/>
    <cellStyle name="Input [yellow] 2 5 4" xfId="5859" xr:uid="{00000000-0005-0000-0000-00009F090000}"/>
    <cellStyle name="Input [yellow] 2 5 5" xfId="8214" xr:uid="{00000000-0005-0000-0000-0000A0090000}"/>
    <cellStyle name="Input [yellow] 2 6" xfId="475" xr:uid="{00000000-0005-0000-0000-0000A1090000}"/>
    <cellStyle name="Input [yellow] 2 6 2" xfId="1903" xr:uid="{00000000-0005-0000-0000-0000A2090000}"/>
    <cellStyle name="Input [yellow] 2 6 2 2" xfId="4731" xr:uid="{00000000-0005-0000-0000-0000A3090000}"/>
    <cellStyle name="Input [yellow] 2 6 2 3" xfId="7203" xr:uid="{00000000-0005-0000-0000-0000A4090000}"/>
    <cellStyle name="Input [yellow] 2 6 2 4" xfId="9496" xr:uid="{00000000-0005-0000-0000-0000A5090000}"/>
    <cellStyle name="Input [yellow] 2 6 3" xfId="3331" xr:uid="{00000000-0005-0000-0000-0000A6090000}"/>
    <cellStyle name="Input [yellow] 2 6 4" xfId="5860" xr:uid="{00000000-0005-0000-0000-0000A7090000}"/>
    <cellStyle name="Input [yellow] 2 6 5" xfId="8215" xr:uid="{00000000-0005-0000-0000-0000A8090000}"/>
    <cellStyle name="Input [yellow] 2 7" xfId="476" xr:uid="{00000000-0005-0000-0000-0000A9090000}"/>
    <cellStyle name="Input [yellow] 2 7 2" xfId="2041" xr:uid="{00000000-0005-0000-0000-0000AA090000}"/>
    <cellStyle name="Input [yellow] 2 7 2 2" xfId="4869" xr:uid="{00000000-0005-0000-0000-0000AB090000}"/>
    <cellStyle name="Input [yellow] 2 7 2 3" xfId="7340" xr:uid="{00000000-0005-0000-0000-0000AC090000}"/>
    <cellStyle name="Input [yellow] 2 7 2 4" xfId="9633" xr:uid="{00000000-0005-0000-0000-0000AD090000}"/>
    <cellStyle name="Input [yellow] 2 7 3" xfId="3332" xr:uid="{00000000-0005-0000-0000-0000AE090000}"/>
    <cellStyle name="Input [yellow] 2 7 4" xfId="5861" xr:uid="{00000000-0005-0000-0000-0000AF090000}"/>
    <cellStyle name="Input [yellow] 2 7 5" xfId="8216" xr:uid="{00000000-0005-0000-0000-0000B0090000}"/>
    <cellStyle name="Input [yellow] 2 8" xfId="477" xr:uid="{00000000-0005-0000-0000-0000B1090000}"/>
    <cellStyle name="Input [yellow] 2 8 2" xfId="2042" xr:uid="{00000000-0005-0000-0000-0000B2090000}"/>
    <cellStyle name="Input [yellow] 2 8 2 2" xfId="4870" xr:uid="{00000000-0005-0000-0000-0000B3090000}"/>
    <cellStyle name="Input [yellow] 2 8 2 3" xfId="7341" xr:uid="{00000000-0005-0000-0000-0000B4090000}"/>
    <cellStyle name="Input [yellow] 2 8 2 4" xfId="9634" xr:uid="{00000000-0005-0000-0000-0000B5090000}"/>
    <cellStyle name="Input [yellow] 2 8 3" xfId="3333" xr:uid="{00000000-0005-0000-0000-0000B6090000}"/>
    <cellStyle name="Input [yellow] 2 8 4" xfId="5862" xr:uid="{00000000-0005-0000-0000-0000B7090000}"/>
    <cellStyle name="Input [yellow] 2 8 5" xfId="8217" xr:uid="{00000000-0005-0000-0000-0000B8090000}"/>
    <cellStyle name="Input [yellow] 2 9" xfId="478" xr:uid="{00000000-0005-0000-0000-0000B9090000}"/>
    <cellStyle name="Input [yellow] 2 9 2" xfId="2043" xr:uid="{00000000-0005-0000-0000-0000BA090000}"/>
    <cellStyle name="Input [yellow] 2 9 2 2" xfId="4871" xr:uid="{00000000-0005-0000-0000-0000BB090000}"/>
    <cellStyle name="Input [yellow] 2 9 2 3" xfId="7342" xr:uid="{00000000-0005-0000-0000-0000BC090000}"/>
    <cellStyle name="Input [yellow] 2 9 2 4" xfId="9635" xr:uid="{00000000-0005-0000-0000-0000BD090000}"/>
    <cellStyle name="Input [yellow] 2 9 3" xfId="3334" xr:uid="{00000000-0005-0000-0000-0000BE090000}"/>
    <cellStyle name="Input [yellow] 2 9 4" xfId="5863" xr:uid="{00000000-0005-0000-0000-0000BF090000}"/>
    <cellStyle name="Input [yellow] 2 9 5" xfId="8218" xr:uid="{00000000-0005-0000-0000-0000C0090000}"/>
    <cellStyle name="Input [yellow] 3" xfId="479" xr:uid="{00000000-0005-0000-0000-0000C1090000}"/>
    <cellStyle name="Input [yellow] 3 10" xfId="480" xr:uid="{00000000-0005-0000-0000-0000C2090000}"/>
    <cellStyle name="Input [yellow] 3 10 2" xfId="2480" xr:uid="{00000000-0005-0000-0000-0000C3090000}"/>
    <cellStyle name="Input [yellow] 3 10 2 2" xfId="5307" xr:uid="{00000000-0005-0000-0000-0000C4090000}"/>
    <cellStyle name="Input [yellow] 3 10 2 3" xfId="7777" xr:uid="{00000000-0005-0000-0000-0000C5090000}"/>
    <cellStyle name="Input [yellow] 3 10 2 4" xfId="10070" xr:uid="{00000000-0005-0000-0000-0000C6090000}"/>
    <cellStyle name="Input [yellow] 3 10 3" xfId="3336" xr:uid="{00000000-0005-0000-0000-0000C7090000}"/>
    <cellStyle name="Input [yellow] 3 10 4" xfId="5865" xr:uid="{00000000-0005-0000-0000-0000C8090000}"/>
    <cellStyle name="Input [yellow] 3 10 5" xfId="8220" xr:uid="{00000000-0005-0000-0000-0000C9090000}"/>
    <cellStyle name="Input [yellow] 3 11" xfId="2591" xr:uid="{00000000-0005-0000-0000-0000CA090000}"/>
    <cellStyle name="Input [yellow] 3 11 2" xfId="5417" xr:uid="{00000000-0005-0000-0000-0000CB090000}"/>
    <cellStyle name="Input [yellow] 3 11 3" xfId="7887" xr:uid="{00000000-0005-0000-0000-0000CC090000}"/>
    <cellStyle name="Input [yellow] 3 11 4" xfId="10180" xr:uid="{00000000-0005-0000-0000-0000CD090000}"/>
    <cellStyle name="Input [yellow] 3 12" xfId="3335" xr:uid="{00000000-0005-0000-0000-0000CE090000}"/>
    <cellStyle name="Input [yellow] 3 13" xfId="5864" xr:uid="{00000000-0005-0000-0000-0000CF090000}"/>
    <cellStyle name="Input [yellow] 3 14" xfId="8219" xr:uid="{00000000-0005-0000-0000-0000D0090000}"/>
    <cellStyle name="Input [yellow] 3 2" xfId="481" xr:uid="{00000000-0005-0000-0000-0000D1090000}"/>
    <cellStyle name="Input [yellow] 3 2 2" xfId="2044" xr:uid="{00000000-0005-0000-0000-0000D2090000}"/>
    <cellStyle name="Input [yellow] 3 2 2 2" xfId="4872" xr:uid="{00000000-0005-0000-0000-0000D3090000}"/>
    <cellStyle name="Input [yellow] 3 2 2 3" xfId="7343" xr:uid="{00000000-0005-0000-0000-0000D4090000}"/>
    <cellStyle name="Input [yellow] 3 2 2 4" xfId="9636" xr:uid="{00000000-0005-0000-0000-0000D5090000}"/>
    <cellStyle name="Input [yellow] 3 2 3" xfId="3337" xr:uid="{00000000-0005-0000-0000-0000D6090000}"/>
    <cellStyle name="Input [yellow] 3 2 4" xfId="5866" xr:uid="{00000000-0005-0000-0000-0000D7090000}"/>
    <cellStyle name="Input [yellow] 3 2 5" xfId="8221" xr:uid="{00000000-0005-0000-0000-0000D8090000}"/>
    <cellStyle name="Input [yellow] 3 3" xfId="482" xr:uid="{00000000-0005-0000-0000-0000D9090000}"/>
    <cellStyle name="Input [yellow] 3 3 2" xfId="2541" xr:uid="{00000000-0005-0000-0000-0000DA090000}"/>
    <cellStyle name="Input [yellow] 3 3 2 2" xfId="5368" xr:uid="{00000000-0005-0000-0000-0000DB090000}"/>
    <cellStyle name="Input [yellow] 3 3 2 3" xfId="7838" xr:uid="{00000000-0005-0000-0000-0000DC090000}"/>
    <cellStyle name="Input [yellow] 3 3 2 4" xfId="10131" xr:uid="{00000000-0005-0000-0000-0000DD090000}"/>
    <cellStyle name="Input [yellow] 3 3 3" xfId="3338" xr:uid="{00000000-0005-0000-0000-0000DE090000}"/>
    <cellStyle name="Input [yellow] 3 3 4" xfId="5867" xr:uid="{00000000-0005-0000-0000-0000DF090000}"/>
    <cellStyle name="Input [yellow] 3 3 5" xfId="8222" xr:uid="{00000000-0005-0000-0000-0000E0090000}"/>
    <cellStyle name="Input [yellow] 3 4" xfId="483" xr:uid="{00000000-0005-0000-0000-0000E1090000}"/>
    <cellStyle name="Input [yellow] 3 4 2" xfId="2045" xr:uid="{00000000-0005-0000-0000-0000E2090000}"/>
    <cellStyle name="Input [yellow] 3 4 2 2" xfId="4873" xr:uid="{00000000-0005-0000-0000-0000E3090000}"/>
    <cellStyle name="Input [yellow] 3 4 2 3" xfId="7344" xr:uid="{00000000-0005-0000-0000-0000E4090000}"/>
    <cellStyle name="Input [yellow] 3 4 2 4" xfId="9637" xr:uid="{00000000-0005-0000-0000-0000E5090000}"/>
    <cellStyle name="Input [yellow] 3 4 3" xfId="3339" xr:uid="{00000000-0005-0000-0000-0000E6090000}"/>
    <cellStyle name="Input [yellow] 3 4 4" xfId="5868" xr:uid="{00000000-0005-0000-0000-0000E7090000}"/>
    <cellStyle name="Input [yellow] 3 4 5" xfId="8223" xr:uid="{00000000-0005-0000-0000-0000E8090000}"/>
    <cellStyle name="Input [yellow] 3 5" xfId="484" xr:uid="{00000000-0005-0000-0000-0000E9090000}"/>
    <cellStyle name="Input [yellow] 3 5 2" xfId="2569" xr:uid="{00000000-0005-0000-0000-0000EA090000}"/>
    <cellStyle name="Input [yellow] 3 5 2 2" xfId="5396" xr:uid="{00000000-0005-0000-0000-0000EB090000}"/>
    <cellStyle name="Input [yellow] 3 5 2 3" xfId="7866" xr:uid="{00000000-0005-0000-0000-0000EC090000}"/>
    <cellStyle name="Input [yellow] 3 5 2 4" xfId="10159" xr:uid="{00000000-0005-0000-0000-0000ED090000}"/>
    <cellStyle name="Input [yellow] 3 5 3" xfId="3340" xr:uid="{00000000-0005-0000-0000-0000EE090000}"/>
    <cellStyle name="Input [yellow] 3 5 4" xfId="5869" xr:uid="{00000000-0005-0000-0000-0000EF090000}"/>
    <cellStyle name="Input [yellow] 3 5 5" xfId="8224" xr:uid="{00000000-0005-0000-0000-0000F0090000}"/>
    <cellStyle name="Input [yellow] 3 6" xfId="485" xr:uid="{00000000-0005-0000-0000-0000F1090000}"/>
    <cellStyle name="Input [yellow] 3 6 2" xfId="2046" xr:uid="{00000000-0005-0000-0000-0000F2090000}"/>
    <cellStyle name="Input [yellow] 3 6 2 2" xfId="4874" xr:uid="{00000000-0005-0000-0000-0000F3090000}"/>
    <cellStyle name="Input [yellow] 3 6 2 3" xfId="7345" xr:uid="{00000000-0005-0000-0000-0000F4090000}"/>
    <cellStyle name="Input [yellow] 3 6 2 4" xfId="9638" xr:uid="{00000000-0005-0000-0000-0000F5090000}"/>
    <cellStyle name="Input [yellow] 3 6 3" xfId="3341" xr:uid="{00000000-0005-0000-0000-0000F6090000}"/>
    <cellStyle name="Input [yellow] 3 6 4" xfId="5870" xr:uid="{00000000-0005-0000-0000-0000F7090000}"/>
    <cellStyle name="Input [yellow] 3 6 5" xfId="8225" xr:uid="{00000000-0005-0000-0000-0000F8090000}"/>
    <cellStyle name="Input [yellow] 3 7" xfId="486" xr:uid="{00000000-0005-0000-0000-0000F9090000}"/>
    <cellStyle name="Input [yellow] 3 7 2" xfId="2419" xr:uid="{00000000-0005-0000-0000-0000FA090000}"/>
    <cellStyle name="Input [yellow] 3 7 2 2" xfId="5246" xr:uid="{00000000-0005-0000-0000-0000FB090000}"/>
    <cellStyle name="Input [yellow] 3 7 2 3" xfId="7717" xr:uid="{00000000-0005-0000-0000-0000FC090000}"/>
    <cellStyle name="Input [yellow] 3 7 2 4" xfId="10010" xr:uid="{00000000-0005-0000-0000-0000FD090000}"/>
    <cellStyle name="Input [yellow] 3 7 3" xfId="3342" xr:uid="{00000000-0005-0000-0000-0000FE090000}"/>
    <cellStyle name="Input [yellow] 3 7 4" xfId="5871" xr:uid="{00000000-0005-0000-0000-0000FF090000}"/>
    <cellStyle name="Input [yellow] 3 7 5" xfId="8226" xr:uid="{00000000-0005-0000-0000-0000000A0000}"/>
    <cellStyle name="Input [yellow] 3 8" xfId="487" xr:uid="{00000000-0005-0000-0000-0000010A0000}"/>
    <cellStyle name="Input [yellow] 3 8 2" xfId="1845" xr:uid="{00000000-0005-0000-0000-0000020A0000}"/>
    <cellStyle name="Input [yellow] 3 8 2 2" xfId="4673" xr:uid="{00000000-0005-0000-0000-0000030A0000}"/>
    <cellStyle name="Input [yellow] 3 8 2 3" xfId="7145" xr:uid="{00000000-0005-0000-0000-0000040A0000}"/>
    <cellStyle name="Input [yellow] 3 8 2 4" xfId="9438" xr:uid="{00000000-0005-0000-0000-0000050A0000}"/>
    <cellStyle name="Input [yellow] 3 8 3" xfId="3343" xr:uid="{00000000-0005-0000-0000-0000060A0000}"/>
    <cellStyle name="Input [yellow] 3 8 4" xfId="5872" xr:uid="{00000000-0005-0000-0000-0000070A0000}"/>
    <cellStyle name="Input [yellow] 3 8 5" xfId="8227" xr:uid="{00000000-0005-0000-0000-0000080A0000}"/>
    <cellStyle name="Input [yellow] 3 9" xfId="488" xr:uid="{00000000-0005-0000-0000-0000090A0000}"/>
    <cellStyle name="Input [yellow] 3 9 2" xfId="2047" xr:uid="{00000000-0005-0000-0000-00000A0A0000}"/>
    <cellStyle name="Input [yellow] 3 9 2 2" xfId="4875" xr:uid="{00000000-0005-0000-0000-00000B0A0000}"/>
    <cellStyle name="Input [yellow] 3 9 2 3" xfId="7346" xr:uid="{00000000-0005-0000-0000-00000C0A0000}"/>
    <cellStyle name="Input [yellow] 3 9 2 4" xfId="9639" xr:uid="{00000000-0005-0000-0000-00000D0A0000}"/>
    <cellStyle name="Input [yellow] 3 9 3" xfId="3344" xr:uid="{00000000-0005-0000-0000-00000E0A0000}"/>
    <cellStyle name="Input [yellow] 3 9 4" xfId="5873" xr:uid="{00000000-0005-0000-0000-00000F0A0000}"/>
    <cellStyle name="Input [yellow] 3 9 5" xfId="8228" xr:uid="{00000000-0005-0000-0000-0000100A0000}"/>
    <cellStyle name="Input [yellow] 4" xfId="2511" xr:uid="{00000000-0005-0000-0000-0000110A0000}"/>
    <cellStyle name="Input [yellow] 4 2" xfId="5338" xr:uid="{00000000-0005-0000-0000-0000120A0000}"/>
    <cellStyle name="Input [yellow] 4 3" xfId="7808" xr:uid="{00000000-0005-0000-0000-0000130A0000}"/>
    <cellStyle name="Input [yellow] 4 4" xfId="10101" xr:uid="{00000000-0005-0000-0000-0000140A0000}"/>
    <cellStyle name="Input [yellow] 5" xfId="3324" xr:uid="{00000000-0005-0000-0000-0000150A0000}"/>
    <cellStyle name="Input [yellow] 6" xfId="5853" xr:uid="{00000000-0005-0000-0000-0000160A0000}"/>
    <cellStyle name="Input [yellow] 7" xfId="8208" xr:uid="{00000000-0005-0000-0000-0000170A0000}"/>
    <cellStyle name="Input Cells" xfId="489" xr:uid="{00000000-0005-0000-0000-0000180A0000}"/>
    <cellStyle name="Input Cells 2" xfId="490" xr:uid="{00000000-0005-0000-0000-0000190A0000}"/>
    <cellStyle name="Input Cells 3" xfId="491" xr:uid="{00000000-0005-0000-0000-00001A0A0000}"/>
    <cellStyle name="Input Cells_110310_Výkazy CEPS 10_13062011" xfId="492" xr:uid="{00000000-0005-0000-0000-00001B0A0000}"/>
    <cellStyle name="Kontrolní buňka" xfId="25" builtinId="23" customBuiltin="1"/>
    <cellStyle name="Kontrolní buňka 2" xfId="114" xr:uid="{00000000-0005-0000-0000-00001D0A0000}"/>
    <cellStyle name="Linked Cells" xfId="493" xr:uid="{00000000-0005-0000-0000-00001E0A0000}"/>
    <cellStyle name="Linked Cells 2" xfId="494" xr:uid="{00000000-0005-0000-0000-00001F0A0000}"/>
    <cellStyle name="Linked Cells 3" xfId="495" xr:uid="{00000000-0005-0000-0000-0000200A0000}"/>
    <cellStyle name="Linked Cells_110310_Výkazy CEPS 10_13062011" xfId="496" xr:uid="{00000000-0005-0000-0000-0000210A0000}"/>
    <cellStyle name="MĚNA 2" xfId="26" xr:uid="{00000000-0005-0000-0000-0000220A0000}"/>
    <cellStyle name="MĚNA 2 2" xfId="68" xr:uid="{00000000-0005-0000-0000-0000230A0000}"/>
    <cellStyle name="MĚNA 2 3" xfId="67" xr:uid="{00000000-0005-0000-0000-0000240A0000}"/>
    <cellStyle name="Milliers [0]_!!!GO" xfId="497" xr:uid="{00000000-0005-0000-0000-0000250A0000}"/>
    <cellStyle name="Milliers_!!!GO" xfId="498" xr:uid="{00000000-0005-0000-0000-0000260A0000}"/>
    <cellStyle name="Monétaire [0]_!!!GO" xfId="499" xr:uid="{00000000-0005-0000-0000-0000270A0000}"/>
    <cellStyle name="Monétaire_!!!GO" xfId="500" xr:uid="{00000000-0005-0000-0000-0000280A0000}"/>
    <cellStyle name="Nadpis 1" xfId="27" builtinId="16" customBuiltin="1"/>
    <cellStyle name="Nadpis 1 2" xfId="115" xr:uid="{00000000-0005-0000-0000-00002A0A0000}"/>
    <cellStyle name="Nadpis 2" xfId="28" builtinId="17" customBuiltin="1"/>
    <cellStyle name="Nadpis 2 2" xfId="116" xr:uid="{00000000-0005-0000-0000-00002C0A0000}"/>
    <cellStyle name="Nadpis 3" xfId="29" builtinId="18" customBuiltin="1"/>
    <cellStyle name="Nadpis 3 2" xfId="117" xr:uid="{00000000-0005-0000-0000-00002E0A0000}"/>
    <cellStyle name="Nadpis 4" xfId="30" builtinId="19" customBuiltin="1"/>
    <cellStyle name="Nadpis 4 2" xfId="118" xr:uid="{00000000-0005-0000-0000-0000300A0000}"/>
    <cellStyle name="Nadpis malý" xfId="31" xr:uid="{00000000-0005-0000-0000-0000310A0000}"/>
    <cellStyle name="NADPIS1" xfId="32" xr:uid="{00000000-0005-0000-0000-0000320A0000}"/>
    <cellStyle name="NADPIS1 2" xfId="33" xr:uid="{00000000-0005-0000-0000-0000330A0000}"/>
    <cellStyle name="NADPIS1 2 2" xfId="70" xr:uid="{00000000-0005-0000-0000-0000340A0000}"/>
    <cellStyle name="NADPIS1 2 3" xfId="69" xr:uid="{00000000-0005-0000-0000-0000350A0000}"/>
    <cellStyle name="NADPIS2" xfId="34" xr:uid="{00000000-0005-0000-0000-0000360A0000}"/>
    <cellStyle name="NADPIS2 2" xfId="35" xr:uid="{00000000-0005-0000-0000-0000370A0000}"/>
    <cellStyle name="NADPIS2 2 2" xfId="72" xr:uid="{00000000-0005-0000-0000-0000380A0000}"/>
    <cellStyle name="NADPIS2 2 3" xfId="71" xr:uid="{00000000-0005-0000-0000-0000390A0000}"/>
    <cellStyle name="Název" xfId="36" builtinId="15" customBuiltin="1"/>
    <cellStyle name="Název 2" xfId="119" xr:uid="{00000000-0005-0000-0000-00003B0A0000}"/>
    <cellStyle name="Neutrální" xfId="37" builtinId="28" customBuiltin="1"/>
    <cellStyle name="Neutrální 2" xfId="120" xr:uid="{00000000-0005-0000-0000-00003D0A0000}"/>
    <cellStyle name="Neutrální 3" xfId="501" xr:uid="{00000000-0005-0000-0000-00003E0A0000}"/>
    <cellStyle name="New Times Roman" xfId="502" xr:uid="{00000000-0005-0000-0000-00003F0A0000}"/>
    <cellStyle name="New Times Roman 2" xfId="503" xr:uid="{00000000-0005-0000-0000-0000400A0000}"/>
    <cellStyle name="New Times Roman 3" xfId="504" xr:uid="{00000000-0005-0000-0000-0000410A0000}"/>
    <cellStyle name="New Times Roman_110310_Výkazy CEPS 10_13062011" xfId="505" xr:uid="{00000000-0005-0000-0000-0000420A0000}"/>
    <cellStyle name="Normal - Style1" xfId="506" xr:uid="{00000000-0005-0000-0000-0000430A0000}"/>
    <cellStyle name="Normal - Style1 2" xfId="507" xr:uid="{00000000-0005-0000-0000-0000440A0000}"/>
    <cellStyle name="Normal - Style1 3" xfId="508" xr:uid="{00000000-0005-0000-0000-0000450A0000}"/>
    <cellStyle name="Normal - Style1_110310_Výkazy CEPS 10_13062011" xfId="509" xr:uid="{00000000-0005-0000-0000-0000460A0000}"/>
    <cellStyle name="normal 2" xfId="510" xr:uid="{00000000-0005-0000-0000-0000470A0000}"/>
    <cellStyle name="Normal_!!!GO" xfId="511" xr:uid="{00000000-0005-0000-0000-0000480A0000}"/>
    <cellStyle name="Normální" xfId="0" builtinId="0"/>
    <cellStyle name="Normální 10" xfId="73" xr:uid="{00000000-0005-0000-0000-00004A0A0000}"/>
    <cellStyle name="Normální 10 2" xfId="1544" xr:uid="{00000000-0005-0000-0000-00004B0A0000}"/>
    <cellStyle name="Normální 10 2 2" xfId="2667" xr:uid="{00000000-0005-0000-0000-00004C0A0000}"/>
    <cellStyle name="Normální 10 2 2 2" xfId="5492" xr:uid="{00000000-0005-0000-0000-00004D0A0000}"/>
    <cellStyle name="Normální 10 2 3" xfId="4378" xr:uid="{00000000-0005-0000-0000-00004E0A0000}"/>
    <cellStyle name="Normální 11" xfId="74" xr:uid="{00000000-0005-0000-0000-00004F0A0000}"/>
    <cellStyle name="Normální 11 2" xfId="88" xr:uid="{00000000-0005-0000-0000-0000500A0000}"/>
    <cellStyle name="Normální 11 2 2" xfId="1620" xr:uid="{00000000-0005-0000-0000-0000510A0000}"/>
    <cellStyle name="Normální 11 2 2 2" xfId="4449" xr:uid="{00000000-0005-0000-0000-0000520A0000}"/>
    <cellStyle name="Normální 11 2 3" xfId="2944" xr:uid="{00000000-0005-0000-0000-0000530A0000}"/>
    <cellStyle name="Normální 11 3" xfId="90" xr:uid="{00000000-0005-0000-0000-0000540A0000}"/>
    <cellStyle name="Normální 11 3 2" xfId="1622" xr:uid="{00000000-0005-0000-0000-0000550A0000}"/>
    <cellStyle name="Normální 11 3 2 2" xfId="4451" xr:uid="{00000000-0005-0000-0000-0000560A0000}"/>
    <cellStyle name="Normální 11 3 3" xfId="2946" xr:uid="{00000000-0005-0000-0000-0000570A0000}"/>
    <cellStyle name="Normální 11 4" xfId="91" xr:uid="{00000000-0005-0000-0000-0000580A0000}"/>
    <cellStyle name="Normální 11 4 2" xfId="1623" xr:uid="{00000000-0005-0000-0000-0000590A0000}"/>
    <cellStyle name="Normální 11 4 2 2" xfId="4452" xr:uid="{00000000-0005-0000-0000-00005A0A0000}"/>
    <cellStyle name="Normální 11 4 3" xfId="2947" xr:uid="{00000000-0005-0000-0000-00005B0A0000}"/>
    <cellStyle name="Normální 11 5" xfId="121" xr:uid="{00000000-0005-0000-0000-00005C0A0000}"/>
    <cellStyle name="Normální 11 5 2" xfId="1641" xr:uid="{00000000-0005-0000-0000-00005D0A0000}"/>
    <cellStyle name="Normální 11 5 2 2" xfId="4470" xr:uid="{00000000-0005-0000-0000-00005E0A0000}"/>
    <cellStyle name="Normální 11 5 3" xfId="2977" xr:uid="{00000000-0005-0000-0000-00005F0A0000}"/>
    <cellStyle name="Normální 11 6" xfId="1545" xr:uid="{00000000-0005-0000-0000-0000600A0000}"/>
    <cellStyle name="Normální 11 6 2" xfId="2668" xr:uid="{00000000-0005-0000-0000-0000610A0000}"/>
    <cellStyle name="Normální 11 6 2 2" xfId="5493" xr:uid="{00000000-0005-0000-0000-0000620A0000}"/>
    <cellStyle name="Normální 11 6 3" xfId="4379" xr:uid="{00000000-0005-0000-0000-0000630A0000}"/>
    <cellStyle name="Normální 11 7" xfId="1612" xr:uid="{00000000-0005-0000-0000-0000640A0000}"/>
    <cellStyle name="Normální 11 7 2" xfId="4441" xr:uid="{00000000-0005-0000-0000-0000650A0000}"/>
    <cellStyle name="Normální 11 8" xfId="2934" xr:uid="{00000000-0005-0000-0000-0000660A0000}"/>
    <cellStyle name="Normální 12" xfId="60" xr:uid="{00000000-0005-0000-0000-0000670A0000}"/>
    <cellStyle name="Normální 12 2" xfId="1546" xr:uid="{00000000-0005-0000-0000-0000680A0000}"/>
    <cellStyle name="Normální 12 2 2" xfId="2669" xr:uid="{00000000-0005-0000-0000-0000690A0000}"/>
    <cellStyle name="Normální 12 2 2 2" xfId="5494" xr:uid="{00000000-0005-0000-0000-00006A0A0000}"/>
    <cellStyle name="Normální 12 2 3" xfId="4380" xr:uid="{00000000-0005-0000-0000-00006B0A0000}"/>
    <cellStyle name="Normální 13" xfId="92" xr:uid="{00000000-0005-0000-0000-00006C0A0000}"/>
    <cellStyle name="Normální 13 2" xfId="1547" xr:uid="{00000000-0005-0000-0000-00006D0A0000}"/>
    <cellStyle name="Normální 13 2 2" xfId="2670" xr:uid="{00000000-0005-0000-0000-00006E0A0000}"/>
    <cellStyle name="Normální 13 2 2 2" xfId="5495" xr:uid="{00000000-0005-0000-0000-00006F0A0000}"/>
    <cellStyle name="Normální 13 2 3" xfId="4381" xr:uid="{00000000-0005-0000-0000-0000700A0000}"/>
    <cellStyle name="Normální 14" xfId="93" xr:uid="{00000000-0005-0000-0000-0000710A0000}"/>
    <cellStyle name="Normální 14 2" xfId="1548" xr:uid="{00000000-0005-0000-0000-0000720A0000}"/>
    <cellStyle name="Normální 14 2 2" xfId="2671" xr:uid="{00000000-0005-0000-0000-0000730A0000}"/>
    <cellStyle name="Normální 14 2 2 2" xfId="5496" xr:uid="{00000000-0005-0000-0000-0000740A0000}"/>
    <cellStyle name="Normální 14 2 3" xfId="4382" xr:uid="{00000000-0005-0000-0000-0000750A0000}"/>
    <cellStyle name="Normální 14 3" xfId="1625" xr:uid="{00000000-0005-0000-0000-0000760A0000}"/>
    <cellStyle name="Normální 14 3 2" xfId="4454" xr:uid="{00000000-0005-0000-0000-0000770A0000}"/>
    <cellStyle name="Normální 14 4" xfId="2949" xr:uid="{00000000-0005-0000-0000-0000780A0000}"/>
    <cellStyle name="Normální 15" xfId="137" xr:uid="{00000000-0005-0000-0000-0000790A0000}"/>
    <cellStyle name="Normální 15 2" xfId="1549" xr:uid="{00000000-0005-0000-0000-00007A0A0000}"/>
    <cellStyle name="Normální 15 2 2" xfId="2672" xr:uid="{00000000-0005-0000-0000-00007B0A0000}"/>
    <cellStyle name="Normální 15 2 2 2" xfId="5497" xr:uid="{00000000-0005-0000-0000-00007C0A0000}"/>
    <cellStyle name="Normální 15 2 3" xfId="4383" xr:uid="{00000000-0005-0000-0000-00007D0A0000}"/>
    <cellStyle name="Normální 15 3" xfId="1652" xr:uid="{00000000-0005-0000-0000-00007E0A0000}"/>
    <cellStyle name="Normální 15 3 2" xfId="4481" xr:uid="{00000000-0005-0000-0000-00007F0A0000}"/>
    <cellStyle name="Normální 15 4" xfId="2993" xr:uid="{00000000-0005-0000-0000-0000800A0000}"/>
    <cellStyle name="Normální 16" xfId="1554" xr:uid="{00000000-0005-0000-0000-0000810A0000}"/>
    <cellStyle name="Normální 16 2" xfId="2674" xr:uid="{00000000-0005-0000-0000-0000820A0000}"/>
    <cellStyle name="Normální 16 2 2" xfId="5499" xr:uid="{00000000-0005-0000-0000-0000830A0000}"/>
    <cellStyle name="Normální 16 3" xfId="4386" xr:uid="{00000000-0005-0000-0000-0000840A0000}"/>
    <cellStyle name="Normální 17" xfId="1496" xr:uid="{00000000-0005-0000-0000-0000850A0000}"/>
    <cellStyle name="Normální 17 2" xfId="2630" xr:uid="{00000000-0005-0000-0000-0000860A0000}"/>
    <cellStyle name="Normální 18" xfId="1486" xr:uid="{00000000-0005-0000-0000-0000870A0000}"/>
    <cellStyle name="Normální 18 2" xfId="2622" xr:uid="{00000000-0005-0000-0000-0000880A0000}"/>
    <cellStyle name="Normální 18 2 2" xfId="5448" xr:uid="{00000000-0005-0000-0000-0000890A0000}"/>
    <cellStyle name="Normální 18 3" xfId="4337" xr:uid="{00000000-0005-0000-0000-00008A0A0000}"/>
    <cellStyle name="Normální 19" xfId="10433" xr:uid="{583C933F-C8A8-42E9-8911-723910CC368D}"/>
    <cellStyle name="normální 2" xfId="38" xr:uid="{00000000-0005-0000-0000-00008B0A0000}"/>
    <cellStyle name="Normální 2 2" xfId="75" xr:uid="{00000000-0005-0000-0000-00008C0A0000}"/>
    <cellStyle name="normální 2 2 2" xfId="512" xr:uid="{00000000-0005-0000-0000-00008D0A0000}"/>
    <cellStyle name="Normální 2 2 3" xfId="1497" xr:uid="{00000000-0005-0000-0000-00008E0A0000}"/>
    <cellStyle name="Normální 2 2 4" xfId="1558" xr:uid="{00000000-0005-0000-0000-00008F0A0000}"/>
    <cellStyle name="normální 2 3" xfId="76" xr:uid="{00000000-0005-0000-0000-0000900A0000}"/>
    <cellStyle name="normální 2 4" xfId="136" xr:uid="{00000000-0005-0000-0000-0000910A0000}"/>
    <cellStyle name="Normální 2 5" xfId="1492" xr:uid="{00000000-0005-0000-0000-0000920A0000}"/>
    <cellStyle name="Normální 2 6" xfId="1556" xr:uid="{00000000-0005-0000-0000-0000930A0000}"/>
    <cellStyle name="Normální 2 7" xfId="10432" xr:uid="{89BCE482-23AE-45F3-97FE-93AAB719899C}"/>
    <cellStyle name="normální 2_120301 Výkazy PDS 11" xfId="513" xr:uid="{00000000-0005-0000-0000-0000940A0000}"/>
    <cellStyle name="Normální 3" xfId="39" xr:uid="{00000000-0005-0000-0000-0000950A0000}"/>
    <cellStyle name="Normální 3 2" xfId="77" xr:uid="{00000000-0005-0000-0000-0000960A0000}"/>
    <cellStyle name="Normální 3 2 2" xfId="1498" xr:uid="{00000000-0005-0000-0000-0000970A0000}"/>
    <cellStyle name="Normální 3 2 2 2" xfId="2632" xr:uid="{00000000-0005-0000-0000-0000980A0000}"/>
    <cellStyle name="Normální 3 2 2 2 2" xfId="5457" xr:uid="{00000000-0005-0000-0000-0000990A0000}"/>
    <cellStyle name="Normální 3 2 2 3" xfId="4347" xr:uid="{00000000-0005-0000-0000-00009A0A0000}"/>
    <cellStyle name="normální 3 3" xfId="514" xr:uid="{00000000-0005-0000-0000-00009B0A0000}"/>
    <cellStyle name="Normální 3 4" xfId="1493" xr:uid="{00000000-0005-0000-0000-00009C0A0000}"/>
    <cellStyle name="Normální 3 5" xfId="1557" xr:uid="{00000000-0005-0000-0000-00009D0A0000}"/>
    <cellStyle name="Normální 3 6" xfId="1587" xr:uid="{00000000-0005-0000-0000-00009E0A0000}"/>
    <cellStyle name="Normální 3 6 2" xfId="4416" xr:uid="{00000000-0005-0000-0000-00009F0A0000}"/>
    <cellStyle name="Normální 3 7" xfId="2900" xr:uid="{00000000-0005-0000-0000-0000A00A0000}"/>
    <cellStyle name="Normální 4" xfId="78" xr:uid="{00000000-0005-0000-0000-0000A10A0000}"/>
    <cellStyle name="Normální 4 2" xfId="515" xr:uid="{00000000-0005-0000-0000-0000A20A0000}"/>
    <cellStyle name="Normální 4 2 2" xfId="516" xr:uid="{00000000-0005-0000-0000-0000A30A0000}"/>
    <cellStyle name="Normální 4 2 3" xfId="1499" xr:uid="{00000000-0005-0000-0000-0000A40A0000}"/>
    <cellStyle name="Normální 4 2 3 2" xfId="2633" xr:uid="{00000000-0005-0000-0000-0000A50A0000}"/>
    <cellStyle name="Normální 4 2 3 2 2" xfId="5458" xr:uid="{00000000-0005-0000-0000-0000A60A0000}"/>
    <cellStyle name="Normální 4 2 3 3" xfId="4348" xr:uid="{00000000-0005-0000-0000-0000A70A0000}"/>
    <cellStyle name="Normální 5" xfId="79" xr:uid="{00000000-0005-0000-0000-0000A80A0000}"/>
    <cellStyle name="Normální 5 2" xfId="517" xr:uid="{00000000-0005-0000-0000-0000A90A0000}"/>
    <cellStyle name="Normální 5 2 2" xfId="1907" xr:uid="{00000000-0005-0000-0000-0000AA0A0000}"/>
    <cellStyle name="Normální 5 2 2 2" xfId="4735" xr:uid="{00000000-0005-0000-0000-0000AB0A0000}"/>
    <cellStyle name="Normální 5 2 3" xfId="3372" xr:uid="{00000000-0005-0000-0000-0000AC0A0000}"/>
    <cellStyle name="Normální 5 3" xfId="1500" xr:uid="{00000000-0005-0000-0000-0000AD0A0000}"/>
    <cellStyle name="Normální 5 3 2" xfId="2634" xr:uid="{00000000-0005-0000-0000-0000AE0A0000}"/>
    <cellStyle name="Normální 5 3 2 2" xfId="5459" xr:uid="{00000000-0005-0000-0000-0000AF0A0000}"/>
    <cellStyle name="Normální 5 3 3" xfId="4349" xr:uid="{00000000-0005-0000-0000-0000B00A0000}"/>
    <cellStyle name="Normální 6" xfId="80" xr:uid="{00000000-0005-0000-0000-0000B10A0000}"/>
    <cellStyle name="Normální 6 2" xfId="518" xr:uid="{00000000-0005-0000-0000-0000B20A0000}"/>
    <cellStyle name="Normální 6 3" xfId="1501" xr:uid="{00000000-0005-0000-0000-0000B30A0000}"/>
    <cellStyle name="Normální 6 3 2" xfId="2635" xr:uid="{00000000-0005-0000-0000-0000B40A0000}"/>
    <cellStyle name="Normální 6 3 2 2" xfId="5460" xr:uid="{00000000-0005-0000-0000-0000B50A0000}"/>
    <cellStyle name="Normální 6 3 3" xfId="4350" xr:uid="{00000000-0005-0000-0000-0000B60A0000}"/>
    <cellStyle name="Normální 7" xfId="81" xr:uid="{00000000-0005-0000-0000-0000B70A0000}"/>
    <cellStyle name="Normální 7 2" xfId="1551" xr:uid="{00000000-0005-0000-0000-0000B80A0000}"/>
    <cellStyle name="Normální 7 2 2" xfId="2673" xr:uid="{00000000-0005-0000-0000-0000B90A0000}"/>
    <cellStyle name="Normální 7 2 2 2" xfId="5498" xr:uid="{00000000-0005-0000-0000-0000BA0A0000}"/>
    <cellStyle name="Normální 7 2 3" xfId="4385" xr:uid="{00000000-0005-0000-0000-0000BB0A0000}"/>
    <cellStyle name="Normální 7 3" xfId="1487" xr:uid="{00000000-0005-0000-0000-0000BC0A0000}"/>
    <cellStyle name="Normální 7 3 2" xfId="2623" xr:uid="{00000000-0005-0000-0000-0000BD0A0000}"/>
    <cellStyle name="Normální 7 3 2 2" xfId="5449" xr:uid="{00000000-0005-0000-0000-0000BE0A0000}"/>
    <cellStyle name="Normální 7 3 3" xfId="4338" xr:uid="{00000000-0005-0000-0000-0000BF0A0000}"/>
    <cellStyle name="Normální 8" xfId="82" xr:uid="{00000000-0005-0000-0000-0000C00A0000}"/>
    <cellStyle name="Normální 8 2" xfId="1542" xr:uid="{00000000-0005-0000-0000-0000C10A0000}"/>
    <cellStyle name="Normální 8 2 2" xfId="2665" xr:uid="{00000000-0005-0000-0000-0000C20A0000}"/>
    <cellStyle name="Normální 8 2 2 2" xfId="5490" xr:uid="{00000000-0005-0000-0000-0000C30A0000}"/>
    <cellStyle name="Normální 8 2 3" xfId="4376" xr:uid="{00000000-0005-0000-0000-0000C40A0000}"/>
    <cellStyle name="Normální 9" xfId="83" xr:uid="{00000000-0005-0000-0000-0000C50A0000}"/>
    <cellStyle name="Normální 9 2" xfId="519" xr:uid="{00000000-0005-0000-0000-0000C60A0000}"/>
    <cellStyle name="Normální 9 3" xfId="1543" xr:uid="{00000000-0005-0000-0000-0000C70A0000}"/>
    <cellStyle name="Normální 9 3 2" xfId="2666" xr:uid="{00000000-0005-0000-0000-0000C80A0000}"/>
    <cellStyle name="Normální 9 3 2 2" xfId="5491" xr:uid="{00000000-0005-0000-0000-0000C90A0000}"/>
    <cellStyle name="Normální 9 3 3" xfId="4377" xr:uid="{00000000-0005-0000-0000-0000CA0A0000}"/>
    <cellStyle name="Normální 91" xfId="1550" xr:uid="{00000000-0005-0000-0000-0000CB0A0000}"/>
    <cellStyle name="normální_0006 Roční zpráva 2010_003" xfId="40" xr:uid="{00000000-0005-0000-0000-0000CC0A0000}"/>
    <cellStyle name="normální_2010 10. 26. výstupy_do srpna 2010" xfId="89" xr:uid="{00000000-0005-0000-0000-0000CD0A0000}"/>
    <cellStyle name="normální_meszpr 12_2011-draft pro úpravy" xfId="41" xr:uid="{00000000-0005-0000-0000-0000CE0A0000}"/>
    <cellStyle name="O…‹aO‚e [0.00]_Region Orders (2)" xfId="520" xr:uid="{00000000-0005-0000-0000-0000CF0A0000}"/>
    <cellStyle name="O…‹aO‚e_Region Orders (2)" xfId="521" xr:uid="{00000000-0005-0000-0000-0000D00A0000}"/>
    <cellStyle name="per.style" xfId="522" xr:uid="{00000000-0005-0000-0000-0000D10A0000}"/>
    <cellStyle name="per.style 2" xfId="523" xr:uid="{00000000-0005-0000-0000-0000D20A0000}"/>
    <cellStyle name="per.style 3" xfId="524" xr:uid="{00000000-0005-0000-0000-0000D30A0000}"/>
    <cellStyle name="per.style_110310_Výkazy CEPS 10_13062011" xfId="525" xr:uid="{00000000-0005-0000-0000-0000D40A0000}"/>
    <cellStyle name="Percent [2]" xfId="526" xr:uid="{00000000-0005-0000-0000-0000D50A0000}"/>
    <cellStyle name="Percent [2] 2" xfId="527" xr:uid="{00000000-0005-0000-0000-0000D60A0000}"/>
    <cellStyle name="Percent [2] 3" xfId="528" xr:uid="{00000000-0005-0000-0000-0000D70A0000}"/>
    <cellStyle name="PEVNÝ" xfId="42" xr:uid="{00000000-0005-0000-0000-0000D80A0000}"/>
    <cellStyle name="PEVNÝ 2" xfId="43" xr:uid="{00000000-0005-0000-0000-0000D90A0000}"/>
    <cellStyle name="PEVNÝ 2 2" xfId="85" xr:uid="{00000000-0005-0000-0000-0000DA0A0000}"/>
    <cellStyle name="PEVNÝ 2 3" xfId="84" xr:uid="{00000000-0005-0000-0000-0000DB0A0000}"/>
    <cellStyle name="Poznámka" xfId="44" builtinId="10" customBuiltin="1"/>
    <cellStyle name="Poznámka 2" xfId="122" xr:uid="{00000000-0005-0000-0000-0000DD0A0000}"/>
    <cellStyle name="Poznámka 2 10" xfId="529" xr:uid="{00000000-0005-0000-0000-0000DE0A0000}"/>
    <cellStyle name="Poznámka 2 10 2" xfId="2343" xr:uid="{00000000-0005-0000-0000-0000DF0A0000}"/>
    <cellStyle name="Poznámka 2 10 2 2" xfId="5171" xr:uid="{00000000-0005-0000-0000-0000E00A0000}"/>
    <cellStyle name="Poznámka 2 10 2 3" xfId="7642" xr:uid="{00000000-0005-0000-0000-0000E10A0000}"/>
    <cellStyle name="Poznámka 2 10 2 4" xfId="9935" xr:uid="{00000000-0005-0000-0000-0000E20A0000}"/>
    <cellStyle name="Poznámka 2 10 3" xfId="3384" xr:uid="{00000000-0005-0000-0000-0000E30A0000}"/>
    <cellStyle name="Poznámka 2 10 4" xfId="5900" xr:uid="{00000000-0005-0000-0000-0000E40A0000}"/>
    <cellStyle name="Poznámka 2 10 5" xfId="8229" xr:uid="{00000000-0005-0000-0000-0000E50A0000}"/>
    <cellStyle name="Poznámka 2 11" xfId="530" xr:uid="{00000000-0005-0000-0000-0000E60A0000}"/>
    <cellStyle name="Poznámka 2 11 2" xfId="1562" xr:uid="{00000000-0005-0000-0000-0000E70A0000}"/>
    <cellStyle name="Poznámka 2 11 2 2" xfId="4391" xr:uid="{00000000-0005-0000-0000-0000E80A0000}"/>
    <cellStyle name="Poznámka 2 11 2 3" xfId="6865" xr:uid="{00000000-0005-0000-0000-0000E90A0000}"/>
    <cellStyle name="Poznámka 2 11 2 4" xfId="9167" xr:uid="{00000000-0005-0000-0000-0000EA0A0000}"/>
    <cellStyle name="Poznámka 2 11 3" xfId="3385" xr:uid="{00000000-0005-0000-0000-0000EB0A0000}"/>
    <cellStyle name="Poznámka 2 11 4" xfId="5901" xr:uid="{00000000-0005-0000-0000-0000EC0A0000}"/>
    <cellStyle name="Poznámka 2 11 5" xfId="8230" xr:uid="{00000000-0005-0000-0000-0000ED0A0000}"/>
    <cellStyle name="Poznámka 2 12" xfId="531" xr:uid="{00000000-0005-0000-0000-0000EE0A0000}"/>
    <cellStyle name="Poznámka 2 12 2" xfId="2048" xr:uid="{00000000-0005-0000-0000-0000EF0A0000}"/>
    <cellStyle name="Poznámka 2 12 2 2" xfId="4876" xr:uid="{00000000-0005-0000-0000-0000F00A0000}"/>
    <cellStyle name="Poznámka 2 12 2 3" xfId="7347" xr:uid="{00000000-0005-0000-0000-0000F10A0000}"/>
    <cellStyle name="Poznámka 2 12 2 4" xfId="9640" xr:uid="{00000000-0005-0000-0000-0000F20A0000}"/>
    <cellStyle name="Poznámka 2 12 3" xfId="3386" xr:uid="{00000000-0005-0000-0000-0000F30A0000}"/>
    <cellStyle name="Poznámka 2 12 4" xfId="5902" xr:uid="{00000000-0005-0000-0000-0000F40A0000}"/>
    <cellStyle name="Poznámka 2 12 5" xfId="8231" xr:uid="{00000000-0005-0000-0000-0000F50A0000}"/>
    <cellStyle name="Poznámka 2 13" xfId="2658" xr:uid="{00000000-0005-0000-0000-0000F60A0000}"/>
    <cellStyle name="Poznámka 2 13 2" xfId="5483" xr:uid="{00000000-0005-0000-0000-0000F70A0000}"/>
    <cellStyle name="Poznámka 2 13 3" xfId="7951" xr:uid="{00000000-0005-0000-0000-0000F80A0000}"/>
    <cellStyle name="Poznámka 2 13 4" xfId="10239" xr:uid="{00000000-0005-0000-0000-0000F90A0000}"/>
    <cellStyle name="Poznámka 2 14" xfId="2978" xr:uid="{00000000-0005-0000-0000-0000FA0A0000}"/>
    <cellStyle name="Poznámka 2 15" xfId="3369" xr:uid="{00000000-0005-0000-0000-0000FB0A0000}"/>
    <cellStyle name="Poznámka 2 16" xfId="6858" xr:uid="{00000000-0005-0000-0000-0000FC0A0000}"/>
    <cellStyle name="Poznámka 2 2" xfId="532" xr:uid="{00000000-0005-0000-0000-0000FD0A0000}"/>
    <cellStyle name="Poznámka 2 2 10" xfId="533" xr:uid="{00000000-0005-0000-0000-0000FE0A0000}"/>
    <cellStyle name="Poznámka 2 2 10 2" xfId="2422" xr:uid="{00000000-0005-0000-0000-0000FF0A0000}"/>
    <cellStyle name="Poznámka 2 2 10 2 2" xfId="5249" xr:uid="{00000000-0005-0000-0000-0000000B0000}"/>
    <cellStyle name="Poznámka 2 2 10 2 3" xfId="7720" xr:uid="{00000000-0005-0000-0000-0000010B0000}"/>
    <cellStyle name="Poznámka 2 2 10 2 4" xfId="10013" xr:uid="{00000000-0005-0000-0000-0000020B0000}"/>
    <cellStyle name="Poznámka 2 2 10 3" xfId="3388" xr:uid="{00000000-0005-0000-0000-0000030B0000}"/>
    <cellStyle name="Poznámka 2 2 10 4" xfId="5904" xr:uid="{00000000-0005-0000-0000-0000040B0000}"/>
    <cellStyle name="Poznámka 2 2 10 5" xfId="8233" xr:uid="{00000000-0005-0000-0000-0000050B0000}"/>
    <cellStyle name="Poznámka 2 2 11" xfId="1886" xr:uid="{00000000-0005-0000-0000-0000060B0000}"/>
    <cellStyle name="Poznámka 2 2 11 2" xfId="4714" xr:uid="{00000000-0005-0000-0000-0000070B0000}"/>
    <cellStyle name="Poznámka 2 2 11 3" xfId="7186" xr:uid="{00000000-0005-0000-0000-0000080B0000}"/>
    <cellStyle name="Poznámka 2 2 11 4" xfId="9479" xr:uid="{00000000-0005-0000-0000-0000090B0000}"/>
    <cellStyle name="Poznámka 2 2 12" xfId="3387" xr:uid="{00000000-0005-0000-0000-00000A0B0000}"/>
    <cellStyle name="Poznámka 2 2 13" xfId="5903" xr:uid="{00000000-0005-0000-0000-00000B0B0000}"/>
    <cellStyle name="Poznámka 2 2 14" xfId="8232" xr:uid="{00000000-0005-0000-0000-00000C0B0000}"/>
    <cellStyle name="Poznámka 2 2 2" xfId="534" xr:uid="{00000000-0005-0000-0000-00000D0B0000}"/>
    <cellStyle name="Poznámka 2 2 2 2" xfId="2049" xr:uid="{00000000-0005-0000-0000-00000E0B0000}"/>
    <cellStyle name="Poznámka 2 2 2 2 2" xfId="4877" xr:uid="{00000000-0005-0000-0000-00000F0B0000}"/>
    <cellStyle name="Poznámka 2 2 2 2 3" xfId="7348" xr:uid="{00000000-0005-0000-0000-0000100B0000}"/>
    <cellStyle name="Poznámka 2 2 2 2 4" xfId="9641" xr:uid="{00000000-0005-0000-0000-0000110B0000}"/>
    <cellStyle name="Poznámka 2 2 2 3" xfId="3389" xr:uid="{00000000-0005-0000-0000-0000120B0000}"/>
    <cellStyle name="Poznámka 2 2 2 4" xfId="5905" xr:uid="{00000000-0005-0000-0000-0000130B0000}"/>
    <cellStyle name="Poznámka 2 2 2 5" xfId="8234" xr:uid="{00000000-0005-0000-0000-0000140B0000}"/>
    <cellStyle name="Poznámka 2 2 3" xfId="535" xr:uid="{00000000-0005-0000-0000-0000150B0000}"/>
    <cellStyle name="Poznámka 2 2 3 2" xfId="2594" xr:uid="{00000000-0005-0000-0000-0000160B0000}"/>
    <cellStyle name="Poznámka 2 2 3 2 2" xfId="5420" xr:uid="{00000000-0005-0000-0000-0000170B0000}"/>
    <cellStyle name="Poznámka 2 2 3 2 3" xfId="7890" xr:uid="{00000000-0005-0000-0000-0000180B0000}"/>
    <cellStyle name="Poznámka 2 2 3 2 4" xfId="10183" xr:uid="{00000000-0005-0000-0000-0000190B0000}"/>
    <cellStyle name="Poznámka 2 2 3 3" xfId="3390" xr:uid="{00000000-0005-0000-0000-00001A0B0000}"/>
    <cellStyle name="Poznámka 2 2 3 4" xfId="5906" xr:uid="{00000000-0005-0000-0000-00001B0B0000}"/>
    <cellStyle name="Poznámka 2 2 3 5" xfId="8235" xr:uid="{00000000-0005-0000-0000-00001C0B0000}"/>
    <cellStyle name="Poznámka 2 2 4" xfId="536" xr:uid="{00000000-0005-0000-0000-00001D0B0000}"/>
    <cellStyle name="Poznámka 2 2 4 2" xfId="2458" xr:uid="{00000000-0005-0000-0000-00001E0B0000}"/>
    <cellStyle name="Poznámka 2 2 4 2 2" xfId="5285" xr:uid="{00000000-0005-0000-0000-00001F0B0000}"/>
    <cellStyle name="Poznámka 2 2 4 2 3" xfId="7756" xr:uid="{00000000-0005-0000-0000-0000200B0000}"/>
    <cellStyle name="Poznámka 2 2 4 2 4" xfId="10049" xr:uid="{00000000-0005-0000-0000-0000210B0000}"/>
    <cellStyle name="Poznámka 2 2 4 3" xfId="3391" xr:uid="{00000000-0005-0000-0000-0000220B0000}"/>
    <cellStyle name="Poznámka 2 2 4 4" xfId="5907" xr:uid="{00000000-0005-0000-0000-0000230B0000}"/>
    <cellStyle name="Poznámka 2 2 4 5" xfId="8236" xr:uid="{00000000-0005-0000-0000-0000240B0000}"/>
    <cellStyle name="Poznámka 2 2 5" xfId="537" xr:uid="{00000000-0005-0000-0000-0000250B0000}"/>
    <cellStyle name="Poznámka 2 2 5 2" xfId="2050" xr:uid="{00000000-0005-0000-0000-0000260B0000}"/>
    <cellStyle name="Poznámka 2 2 5 2 2" xfId="4878" xr:uid="{00000000-0005-0000-0000-0000270B0000}"/>
    <cellStyle name="Poznámka 2 2 5 2 3" xfId="7349" xr:uid="{00000000-0005-0000-0000-0000280B0000}"/>
    <cellStyle name="Poznámka 2 2 5 2 4" xfId="9642" xr:uid="{00000000-0005-0000-0000-0000290B0000}"/>
    <cellStyle name="Poznámka 2 2 5 3" xfId="3392" xr:uid="{00000000-0005-0000-0000-00002A0B0000}"/>
    <cellStyle name="Poznámka 2 2 5 4" xfId="5908" xr:uid="{00000000-0005-0000-0000-00002B0B0000}"/>
    <cellStyle name="Poznámka 2 2 5 5" xfId="8237" xr:uid="{00000000-0005-0000-0000-00002C0B0000}"/>
    <cellStyle name="Poznámka 2 2 6" xfId="538" xr:uid="{00000000-0005-0000-0000-00002D0B0000}"/>
    <cellStyle name="Poznámka 2 2 6 2" xfId="1631" xr:uid="{00000000-0005-0000-0000-00002E0B0000}"/>
    <cellStyle name="Poznámka 2 2 6 2 2" xfId="4460" xr:uid="{00000000-0005-0000-0000-00002F0B0000}"/>
    <cellStyle name="Poznámka 2 2 6 2 3" xfId="6933" xr:uid="{00000000-0005-0000-0000-0000300B0000}"/>
    <cellStyle name="Poznámka 2 2 6 2 4" xfId="9229" xr:uid="{00000000-0005-0000-0000-0000310B0000}"/>
    <cellStyle name="Poznámka 2 2 6 3" xfId="3393" xr:uid="{00000000-0005-0000-0000-0000320B0000}"/>
    <cellStyle name="Poznámka 2 2 6 4" xfId="5909" xr:uid="{00000000-0005-0000-0000-0000330B0000}"/>
    <cellStyle name="Poznámka 2 2 6 5" xfId="8238" xr:uid="{00000000-0005-0000-0000-0000340B0000}"/>
    <cellStyle name="Poznámka 2 2 7" xfId="539" xr:uid="{00000000-0005-0000-0000-0000350B0000}"/>
    <cellStyle name="Poznámka 2 2 7 2" xfId="2051" xr:uid="{00000000-0005-0000-0000-0000360B0000}"/>
    <cellStyle name="Poznámka 2 2 7 2 2" xfId="4879" xr:uid="{00000000-0005-0000-0000-0000370B0000}"/>
    <cellStyle name="Poznámka 2 2 7 2 3" xfId="7350" xr:uid="{00000000-0005-0000-0000-0000380B0000}"/>
    <cellStyle name="Poznámka 2 2 7 2 4" xfId="9643" xr:uid="{00000000-0005-0000-0000-0000390B0000}"/>
    <cellStyle name="Poznámka 2 2 7 3" xfId="3394" xr:uid="{00000000-0005-0000-0000-00003A0B0000}"/>
    <cellStyle name="Poznámka 2 2 7 4" xfId="5910" xr:uid="{00000000-0005-0000-0000-00003B0B0000}"/>
    <cellStyle name="Poznámka 2 2 7 5" xfId="8239" xr:uid="{00000000-0005-0000-0000-00003C0B0000}"/>
    <cellStyle name="Poznámka 2 2 8" xfId="540" xr:uid="{00000000-0005-0000-0000-00003D0B0000}"/>
    <cellStyle name="Poznámka 2 2 8 2" xfId="1682" xr:uid="{00000000-0005-0000-0000-00003E0B0000}"/>
    <cellStyle name="Poznámka 2 2 8 2 2" xfId="4511" xr:uid="{00000000-0005-0000-0000-00003F0B0000}"/>
    <cellStyle name="Poznámka 2 2 8 2 3" xfId="6984" xr:uid="{00000000-0005-0000-0000-0000400B0000}"/>
    <cellStyle name="Poznámka 2 2 8 2 4" xfId="9278" xr:uid="{00000000-0005-0000-0000-0000410B0000}"/>
    <cellStyle name="Poznámka 2 2 8 3" xfId="3395" xr:uid="{00000000-0005-0000-0000-0000420B0000}"/>
    <cellStyle name="Poznámka 2 2 8 4" xfId="5911" xr:uid="{00000000-0005-0000-0000-0000430B0000}"/>
    <cellStyle name="Poznámka 2 2 8 5" xfId="8240" xr:uid="{00000000-0005-0000-0000-0000440B0000}"/>
    <cellStyle name="Poznámka 2 2 9" xfId="541" xr:uid="{00000000-0005-0000-0000-0000450B0000}"/>
    <cellStyle name="Poznámka 2 2 9 2" xfId="2052" xr:uid="{00000000-0005-0000-0000-0000460B0000}"/>
    <cellStyle name="Poznámka 2 2 9 2 2" xfId="4880" xr:uid="{00000000-0005-0000-0000-0000470B0000}"/>
    <cellStyle name="Poznámka 2 2 9 2 3" xfId="7351" xr:uid="{00000000-0005-0000-0000-0000480B0000}"/>
    <cellStyle name="Poznámka 2 2 9 2 4" xfId="9644" xr:uid="{00000000-0005-0000-0000-0000490B0000}"/>
    <cellStyle name="Poznámka 2 2 9 3" xfId="3396" xr:uid="{00000000-0005-0000-0000-00004A0B0000}"/>
    <cellStyle name="Poznámka 2 2 9 4" xfId="5912" xr:uid="{00000000-0005-0000-0000-00004B0B0000}"/>
    <cellStyle name="Poznámka 2 2 9 5" xfId="8241" xr:uid="{00000000-0005-0000-0000-00004C0B0000}"/>
    <cellStyle name="Poznámka 2 3" xfId="542" xr:uid="{00000000-0005-0000-0000-00004D0B0000}"/>
    <cellStyle name="Poznámka 2 3 10" xfId="543" xr:uid="{00000000-0005-0000-0000-00004E0B0000}"/>
    <cellStyle name="Poznámka 2 3 10 2" xfId="2054" xr:uid="{00000000-0005-0000-0000-00004F0B0000}"/>
    <cellStyle name="Poznámka 2 3 10 2 2" xfId="4882" xr:uid="{00000000-0005-0000-0000-0000500B0000}"/>
    <cellStyle name="Poznámka 2 3 10 2 3" xfId="7353" xr:uid="{00000000-0005-0000-0000-0000510B0000}"/>
    <cellStyle name="Poznámka 2 3 10 2 4" xfId="9646" xr:uid="{00000000-0005-0000-0000-0000520B0000}"/>
    <cellStyle name="Poznámka 2 3 10 3" xfId="3398" xr:uid="{00000000-0005-0000-0000-0000530B0000}"/>
    <cellStyle name="Poznámka 2 3 10 4" xfId="5914" xr:uid="{00000000-0005-0000-0000-0000540B0000}"/>
    <cellStyle name="Poznámka 2 3 10 5" xfId="8243" xr:uid="{00000000-0005-0000-0000-0000550B0000}"/>
    <cellStyle name="Poznámka 2 3 11" xfId="2053" xr:uid="{00000000-0005-0000-0000-0000560B0000}"/>
    <cellStyle name="Poznámka 2 3 11 2" xfId="4881" xr:uid="{00000000-0005-0000-0000-0000570B0000}"/>
    <cellStyle name="Poznámka 2 3 11 3" xfId="7352" xr:uid="{00000000-0005-0000-0000-0000580B0000}"/>
    <cellStyle name="Poznámka 2 3 11 4" xfId="9645" xr:uid="{00000000-0005-0000-0000-0000590B0000}"/>
    <cellStyle name="Poznámka 2 3 12" xfId="3397" xr:uid="{00000000-0005-0000-0000-00005A0B0000}"/>
    <cellStyle name="Poznámka 2 3 13" xfId="5913" xr:uid="{00000000-0005-0000-0000-00005B0B0000}"/>
    <cellStyle name="Poznámka 2 3 14" xfId="8242" xr:uid="{00000000-0005-0000-0000-00005C0B0000}"/>
    <cellStyle name="Poznámka 2 3 2" xfId="544" xr:uid="{00000000-0005-0000-0000-00005D0B0000}"/>
    <cellStyle name="Poznámka 2 3 2 2" xfId="1662" xr:uid="{00000000-0005-0000-0000-00005E0B0000}"/>
    <cellStyle name="Poznámka 2 3 2 2 2" xfId="4491" xr:uid="{00000000-0005-0000-0000-00005F0B0000}"/>
    <cellStyle name="Poznámka 2 3 2 2 3" xfId="6964" xr:uid="{00000000-0005-0000-0000-0000600B0000}"/>
    <cellStyle name="Poznámka 2 3 2 2 4" xfId="9258" xr:uid="{00000000-0005-0000-0000-0000610B0000}"/>
    <cellStyle name="Poznámka 2 3 2 3" xfId="3399" xr:uid="{00000000-0005-0000-0000-0000620B0000}"/>
    <cellStyle name="Poznámka 2 3 2 4" xfId="5915" xr:uid="{00000000-0005-0000-0000-0000630B0000}"/>
    <cellStyle name="Poznámka 2 3 2 5" xfId="8244" xr:uid="{00000000-0005-0000-0000-0000640B0000}"/>
    <cellStyle name="Poznámka 2 3 3" xfId="545" xr:uid="{00000000-0005-0000-0000-0000650B0000}"/>
    <cellStyle name="Poznámka 2 3 3 2" xfId="1788" xr:uid="{00000000-0005-0000-0000-0000660B0000}"/>
    <cellStyle name="Poznámka 2 3 3 2 2" xfId="4616" xr:uid="{00000000-0005-0000-0000-0000670B0000}"/>
    <cellStyle name="Poznámka 2 3 3 2 3" xfId="7089" xr:uid="{00000000-0005-0000-0000-0000680B0000}"/>
    <cellStyle name="Poznámka 2 3 3 2 4" xfId="9383" xr:uid="{00000000-0005-0000-0000-0000690B0000}"/>
    <cellStyle name="Poznámka 2 3 3 3" xfId="3400" xr:uid="{00000000-0005-0000-0000-00006A0B0000}"/>
    <cellStyle name="Poznámka 2 3 3 4" xfId="5916" xr:uid="{00000000-0005-0000-0000-00006B0B0000}"/>
    <cellStyle name="Poznámka 2 3 3 5" xfId="8245" xr:uid="{00000000-0005-0000-0000-00006C0B0000}"/>
    <cellStyle name="Poznámka 2 3 4" xfId="546" xr:uid="{00000000-0005-0000-0000-00006D0B0000}"/>
    <cellStyle name="Poznámka 2 3 4 2" xfId="2055" xr:uid="{00000000-0005-0000-0000-00006E0B0000}"/>
    <cellStyle name="Poznámka 2 3 4 2 2" xfId="4883" xr:uid="{00000000-0005-0000-0000-00006F0B0000}"/>
    <cellStyle name="Poznámka 2 3 4 2 3" xfId="7354" xr:uid="{00000000-0005-0000-0000-0000700B0000}"/>
    <cellStyle name="Poznámka 2 3 4 2 4" xfId="9647" xr:uid="{00000000-0005-0000-0000-0000710B0000}"/>
    <cellStyle name="Poznámka 2 3 4 3" xfId="3401" xr:uid="{00000000-0005-0000-0000-0000720B0000}"/>
    <cellStyle name="Poznámka 2 3 4 4" xfId="5917" xr:uid="{00000000-0005-0000-0000-0000730B0000}"/>
    <cellStyle name="Poznámka 2 3 4 5" xfId="8246" xr:uid="{00000000-0005-0000-0000-0000740B0000}"/>
    <cellStyle name="Poznámka 2 3 5" xfId="547" xr:uid="{00000000-0005-0000-0000-0000750B0000}"/>
    <cellStyle name="Poznámka 2 3 5 2" xfId="2056" xr:uid="{00000000-0005-0000-0000-0000760B0000}"/>
    <cellStyle name="Poznámka 2 3 5 2 2" xfId="4884" xr:uid="{00000000-0005-0000-0000-0000770B0000}"/>
    <cellStyle name="Poznámka 2 3 5 2 3" xfId="7355" xr:uid="{00000000-0005-0000-0000-0000780B0000}"/>
    <cellStyle name="Poznámka 2 3 5 2 4" xfId="9648" xr:uid="{00000000-0005-0000-0000-0000790B0000}"/>
    <cellStyle name="Poznámka 2 3 5 3" xfId="3402" xr:uid="{00000000-0005-0000-0000-00007A0B0000}"/>
    <cellStyle name="Poznámka 2 3 5 4" xfId="5918" xr:uid="{00000000-0005-0000-0000-00007B0B0000}"/>
    <cellStyle name="Poznámka 2 3 5 5" xfId="8247" xr:uid="{00000000-0005-0000-0000-00007C0B0000}"/>
    <cellStyle name="Poznámka 2 3 6" xfId="548" xr:uid="{00000000-0005-0000-0000-00007D0B0000}"/>
    <cellStyle name="Poznámka 2 3 6 2" xfId="2057" xr:uid="{00000000-0005-0000-0000-00007E0B0000}"/>
    <cellStyle name="Poznámka 2 3 6 2 2" xfId="4885" xr:uid="{00000000-0005-0000-0000-00007F0B0000}"/>
    <cellStyle name="Poznámka 2 3 6 2 3" xfId="7356" xr:uid="{00000000-0005-0000-0000-0000800B0000}"/>
    <cellStyle name="Poznámka 2 3 6 2 4" xfId="9649" xr:uid="{00000000-0005-0000-0000-0000810B0000}"/>
    <cellStyle name="Poznámka 2 3 6 3" xfId="3403" xr:uid="{00000000-0005-0000-0000-0000820B0000}"/>
    <cellStyle name="Poznámka 2 3 6 4" xfId="5919" xr:uid="{00000000-0005-0000-0000-0000830B0000}"/>
    <cellStyle name="Poznámka 2 3 6 5" xfId="8248" xr:uid="{00000000-0005-0000-0000-0000840B0000}"/>
    <cellStyle name="Poznámka 2 3 7" xfId="549" xr:uid="{00000000-0005-0000-0000-0000850B0000}"/>
    <cellStyle name="Poznámka 2 3 7 2" xfId="2058" xr:uid="{00000000-0005-0000-0000-0000860B0000}"/>
    <cellStyle name="Poznámka 2 3 7 2 2" xfId="4886" xr:uid="{00000000-0005-0000-0000-0000870B0000}"/>
    <cellStyle name="Poznámka 2 3 7 2 3" xfId="7357" xr:uid="{00000000-0005-0000-0000-0000880B0000}"/>
    <cellStyle name="Poznámka 2 3 7 2 4" xfId="9650" xr:uid="{00000000-0005-0000-0000-0000890B0000}"/>
    <cellStyle name="Poznámka 2 3 7 3" xfId="3404" xr:uid="{00000000-0005-0000-0000-00008A0B0000}"/>
    <cellStyle name="Poznámka 2 3 7 4" xfId="5920" xr:uid="{00000000-0005-0000-0000-00008B0B0000}"/>
    <cellStyle name="Poznámka 2 3 7 5" xfId="8249" xr:uid="{00000000-0005-0000-0000-00008C0B0000}"/>
    <cellStyle name="Poznámka 2 3 8" xfId="550" xr:uid="{00000000-0005-0000-0000-00008D0B0000}"/>
    <cellStyle name="Poznámka 2 3 8 2" xfId="2512" xr:uid="{00000000-0005-0000-0000-00008E0B0000}"/>
    <cellStyle name="Poznámka 2 3 8 2 2" xfId="5339" xr:uid="{00000000-0005-0000-0000-00008F0B0000}"/>
    <cellStyle name="Poznámka 2 3 8 2 3" xfId="7809" xr:uid="{00000000-0005-0000-0000-0000900B0000}"/>
    <cellStyle name="Poznámka 2 3 8 2 4" xfId="10102" xr:uid="{00000000-0005-0000-0000-0000910B0000}"/>
    <cellStyle name="Poznámka 2 3 8 3" xfId="3405" xr:uid="{00000000-0005-0000-0000-0000920B0000}"/>
    <cellStyle name="Poznámka 2 3 8 4" xfId="5921" xr:uid="{00000000-0005-0000-0000-0000930B0000}"/>
    <cellStyle name="Poznámka 2 3 8 5" xfId="8250" xr:uid="{00000000-0005-0000-0000-0000940B0000}"/>
    <cellStyle name="Poznámka 2 3 9" xfId="551" xr:uid="{00000000-0005-0000-0000-0000950B0000}"/>
    <cellStyle name="Poznámka 2 3 9 2" xfId="2542" xr:uid="{00000000-0005-0000-0000-0000960B0000}"/>
    <cellStyle name="Poznámka 2 3 9 2 2" xfId="5369" xr:uid="{00000000-0005-0000-0000-0000970B0000}"/>
    <cellStyle name="Poznámka 2 3 9 2 3" xfId="7839" xr:uid="{00000000-0005-0000-0000-0000980B0000}"/>
    <cellStyle name="Poznámka 2 3 9 2 4" xfId="10132" xr:uid="{00000000-0005-0000-0000-0000990B0000}"/>
    <cellStyle name="Poznámka 2 3 9 3" xfId="3406" xr:uid="{00000000-0005-0000-0000-00009A0B0000}"/>
    <cellStyle name="Poznámka 2 3 9 4" xfId="5922" xr:uid="{00000000-0005-0000-0000-00009B0B0000}"/>
    <cellStyle name="Poznámka 2 3 9 5" xfId="8251" xr:uid="{00000000-0005-0000-0000-00009C0B0000}"/>
    <cellStyle name="Poznámka 2 4" xfId="552" xr:uid="{00000000-0005-0000-0000-00009D0B0000}"/>
    <cellStyle name="Poznámka 2 4 2" xfId="1749" xr:uid="{00000000-0005-0000-0000-00009E0B0000}"/>
    <cellStyle name="Poznámka 2 4 2 2" xfId="4577" xr:uid="{00000000-0005-0000-0000-00009F0B0000}"/>
    <cellStyle name="Poznámka 2 4 2 3" xfId="7050" xr:uid="{00000000-0005-0000-0000-0000A00B0000}"/>
    <cellStyle name="Poznámka 2 4 2 4" xfId="9344" xr:uid="{00000000-0005-0000-0000-0000A10B0000}"/>
    <cellStyle name="Poznámka 2 4 3" xfId="3407" xr:uid="{00000000-0005-0000-0000-0000A20B0000}"/>
    <cellStyle name="Poznámka 2 4 4" xfId="5923" xr:uid="{00000000-0005-0000-0000-0000A30B0000}"/>
    <cellStyle name="Poznámka 2 4 5" xfId="8252" xr:uid="{00000000-0005-0000-0000-0000A40B0000}"/>
    <cellStyle name="Poznámka 2 5" xfId="553" xr:uid="{00000000-0005-0000-0000-0000A50B0000}"/>
    <cellStyle name="Poznámka 2 5 2" xfId="2684" xr:uid="{00000000-0005-0000-0000-0000A60B0000}"/>
    <cellStyle name="Poznámka 2 5 2 2" xfId="5509" xr:uid="{00000000-0005-0000-0000-0000A70B0000}"/>
    <cellStyle name="Poznámka 2 5 2 3" xfId="7974" xr:uid="{00000000-0005-0000-0000-0000A80B0000}"/>
    <cellStyle name="Poznámka 2 5 2 4" xfId="10254" xr:uid="{00000000-0005-0000-0000-0000A90B0000}"/>
    <cellStyle name="Poznámka 2 5 3" xfId="3408" xr:uid="{00000000-0005-0000-0000-0000AA0B0000}"/>
    <cellStyle name="Poznámka 2 5 4" xfId="5924" xr:uid="{00000000-0005-0000-0000-0000AB0B0000}"/>
    <cellStyle name="Poznámka 2 5 5" xfId="8253" xr:uid="{00000000-0005-0000-0000-0000AC0B0000}"/>
    <cellStyle name="Poznámka 2 6" xfId="554" xr:uid="{00000000-0005-0000-0000-0000AD0B0000}"/>
    <cellStyle name="Poznámka 2 6 2" xfId="1730" xr:uid="{00000000-0005-0000-0000-0000AE0B0000}"/>
    <cellStyle name="Poznámka 2 6 2 2" xfId="4558" xr:uid="{00000000-0005-0000-0000-0000AF0B0000}"/>
    <cellStyle name="Poznámka 2 6 2 3" xfId="7031" xr:uid="{00000000-0005-0000-0000-0000B00B0000}"/>
    <cellStyle name="Poznámka 2 6 2 4" xfId="9325" xr:uid="{00000000-0005-0000-0000-0000B10B0000}"/>
    <cellStyle name="Poznámka 2 6 3" xfId="3409" xr:uid="{00000000-0005-0000-0000-0000B20B0000}"/>
    <cellStyle name="Poznámka 2 6 4" xfId="5925" xr:uid="{00000000-0005-0000-0000-0000B30B0000}"/>
    <cellStyle name="Poznámka 2 6 5" xfId="8254" xr:uid="{00000000-0005-0000-0000-0000B40B0000}"/>
    <cellStyle name="Poznámka 2 7" xfId="555" xr:uid="{00000000-0005-0000-0000-0000B50B0000}"/>
    <cellStyle name="Poznámka 2 7 2" xfId="1718" xr:uid="{00000000-0005-0000-0000-0000B60B0000}"/>
    <cellStyle name="Poznámka 2 7 2 2" xfId="4546" xr:uid="{00000000-0005-0000-0000-0000B70B0000}"/>
    <cellStyle name="Poznámka 2 7 2 3" xfId="7019" xr:uid="{00000000-0005-0000-0000-0000B80B0000}"/>
    <cellStyle name="Poznámka 2 7 2 4" xfId="9313" xr:uid="{00000000-0005-0000-0000-0000B90B0000}"/>
    <cellStyle name="Poznámka 2 7 3" xfId="3410" xr:uid="{00000000-0005-0000-0000-0000BA0B0000}"/>
    <cellStyle name="Poznámka 2 7 4" xfId="5926" xr:uid="{00000000-0005-0000-0000-0000BB0B0000}"/>
    <cellStyle name="Poznámka 2 7 5" xfId="8255" xr:uid="{00000000-0005-0000-0000-0000BC0B0000}"/>
    <cellStyle name="Poznámka 2 8" xfId="556" xr:uid="{00000000-0005-0000-0000-0000BD0B0000}"/>
    <cellStyle name="Poznámka 2 8 2" xfId="1920" xr:uid="{00000000-0005-0000-0000-0000BE0B0000}"/>
    <cellStyle name="Poznámka 2 8 2 2" xfId="4748" xr:uid="{00000000-0005-0000-0000-0000BF0B0000}"/>
    <cellStyle name="Poznámka 2 8 2 3" xfId="7219" xr:uid="{00000000-0005-0000-0000-0000C00B0000}"/>
    <cellStyle name="Poznámka 2 8 2 4" xfId="9512" xr:uid="{00000000-0005-0000-0000-0000C10B0000}"/>
    <cellStyle name="Poznámka 2 8 3" xfId="3411" xr:uid="{00000000-0005-0000-0000-0000C20B0000}"/>
    <cellStyle name="Poznámka 2 8 4" xfId="5927" xr:uid="{00000000-0005-0000-0000-0000C30B0000}"/>
    <cellStyle name="Poznámka 2 8 5" xfId="8256" xr:uid="{00000000-0005-0000-0000-0000C40B0000}"/>
    <cellStyle name="Poznámka 2 9" xfId="557" xr:uid="{00000000-0005-0000-0000-0000C50B0000}"/>
    <cellStyle name="Poznámka 2 9 2" xfId="2663" xr:uid="{00000000-0005-0000-0000-0000C60B0000}"/>
    <cellStyle name="Poznámka 2 9 2 2" xfId="5488" xr:uid="{00000000-0005-0000-0000-0000C70B0000}"/>
    <cellStyle name="Poznámka 2 9 2 3" xfId="7956" xr:uid="{00000000-0005-0000-0000-0000C80B0000}"/>
    <cellStyle name="Poznámka 2 9 2 4" xfId="10244" xr:uid="{00000000-0005-0000-0000-0000C90B0000}"/>
    <cellStyle name="Poznámka 2 9 3" xfId="3412" xr:uid="{00000000-0005-0000-0000-0000CA0B0000}"/>
    <cellStyle name="Poznámka 2 9 4" xfId="5928" xr:uid="{00000000-0005-0000-0000-0000CB0B0000}"/>
    <cellStyle name="Poznámka 2 9 5" xfId="8257" xr:uid="{00000000-0005-0000-0000-0000CC0B0000}"/>
    <cellStyle name="Poznámka 3" xfId="1806" xr:uid="{00000000-0005-0000-0000-0000CD0B0000}"/>
    <cellStyle name="Poznámka 3 2" xfId="4634" xr:uid="{00000000-0005-0000-0000-0000CE0B0000}"/>
    <cellStyle name="Poznámka 3 3" xfId="7107" xr:uid="{00000000-0005-0000-0000-0000CF0B0000}"/>
    <cellStyle name="Poznámka 3 4" xfId="9400" xr:uid="{00000000-0005-0000-0000-0000D00B0000}"/>
    <cellStyle name="Poznámka 4" xfId="2905" xr:uid="{00000000-0005-0000-0000-0000D10B0000}"/>
    <cellStyle name="Poznámka 5" xfId="4361" xr:uid="{00000000-0005-0000-0000-0000D20B0000}"/>
    <cellStyle name="Poznámka 6" xfId="6851" xr:uid="{00000000-0005-0000-0000-0000D30B0000}"/>
    <cellStyle name="pricing" xfId="558" xr:uid="{00000000-0005-0000-0000-0000D40B0000}"/>
    <cellStyle name="pricing 2" xfId="559" xr:uid="{00000000-0005-0000-0000-0000D50B0000}"/>
    <cellStyle name="procent 2" xfId="560" xr:uid="{00000000-0005-0000-0000-0000D60B0000}"/>
    <cellStyle name="procent 2 2" xfId="561" xr:uid="{00000000-0005-0000-0000-0000D70B0000}"/>
    <cellStyle name="Procenta" xfId="59" builtinId="5"/>
    <cellStyle name="Procenta 10" xfId="2368" xr:uid="{00000000-0005-0000-0000-0000D90B0000}"/>
    <cellStyle name="PROCENTA 2" xfId="45" xr:uid="{00000000-0005-0000-0000-0000DA0B0000}"/>
    <cellStyle name="PROCENTA 2 2" xfId="87" xr:uid="{00000000-0005-0000-0000-0000DB0B0000}"/>
    <cellStyle name="PROCENTA 2 3" xfId="86" xr:uid="{00000000-0005-0000-0000-0000DC0B0000}"/>
    <cellStyle name="Procenta 2 4" xfId="1553" xr:uid="{00000000-0005-0000-0000-0000DD0B0000}"/>
    <cellStyle name="Procenta 2 5" xfId="1559" xr:uid="{00000000-0005-0000-0000-0000DE0B0000}"/>
    <cellStyle name="Procenta 3" xfId="1555" xr:uid="{00000000-0005-0000-0000-0000DF0B0000}"/>
    <cellStyle name="Procenta 3 2" xfId="2675" xr:uid="{00000000-0005-0000-0000-0000E00B0000}"/>
    <cellStyle name="Procenta 3 2 2" xfId="5500" xr:uid="{00000000-0005-0000-0000-0000E10B0000}"/>
    <cellStyle name="Procenta 3 3" xfId="4387" xr:uid="{00000000-0005-0000-0000-0000E20B0000}"/>
    <cellStyle name="Procenta 4" xfId="1552" xr:uid="{00000000-0005-0000-0000-0000E30B0000}"/>
    <cellStyle name="Procenta 5" xfId="1601" xr:uid="{00000000-0005-0000-0000-0000E40B0000}"/>
    <cellStyle name="Procenta 6" xfId="2588" xr:uid="{00000000-0005-0000-0000-0000E50B0000}"/>
    <cellStyle name="Procenta 7" xfId="1715" xr:uid="{00000000-0005-0000-0000-0000E60B0000}"/>
    <cellStyle name="Procenta 8" xfId="2462" xr:uid="{00000000-0005-0000-0000-0000E70B0000}"/>
    <cellStyle name="Procenta 9" xfId="1813" xr:uid="{00000000-0005-0000-0000-0000E80B0000}"/>
    <cellStyle name="Propojená buňka" xfId="46" builtinId="24" customBuiltin="1"/>
    <cellStyle name="Propojená buňka 2" xfId="123" xr:uid="{00000000-0005-0000-0000-0000EA0B0000}"/>
    <cellStyle name="PSChar" xfId="562" xr:uid="{00000000-0005-0000-0000-0000EB0B0000}"/>
    <cellStyle name="PSChar 2" xfId="563" xr:uid="{00000000-0005-0000-0000-0000EC0B0000}"/>
    <cellStyle name="PSChar 3" xfId="564" xr:uid="{00000000-0005-0000-0000-0000ED0B0000}"/>
    <cellStyle name="RevList" xfId="565" xr:uid="{00000000-0005-0000-0000-0000EE0B0000}"/>
    <cellStyle name="RevList 2" xfId="566" xr:uid="{00000000-0005-0000-0000-0000EF0B0000}"/>
    <cellStyle name="RevList 3" xfId="567" xr:uid="{00000000-0005-0000-0000-0000F00B0000}"/>
    <cellStyle name="RevList_110310_Výkazy CEPS 10_13062011" xfId="568" xr:uid="{00000000-0005-0000-0000-0000F10B0000}"/>
    <cellStyle name="RowLevel_1_BE (2)" xfId="569" xr:uid="{00000000-0005-0000-0000-0000F20B0000}"/>
    <cellStyle name="SAPBEXaggData" xfId="570" xr:uid="{00000000-0005-0000-0000-0000F30B0000}"/>
    <cellStyle name="SAPBEXaggData 10" xfId="571" xr:uid="{00000000-0005-0000-0000-0000F40B0000}"/>
    <cellStyle name="SAPBEXaggData 10 2" xfId="2060" xr:uid="{00000000-0005-0000-0000-0000F50B0000}"/>
    <cellStyle name="SAPBEXaggData 10 2 2" xfId="4888" xr:uid="{00000000-0005-0000-0000-0000F60B0000}"/>
    <cellStyle name="SAPBEXaggData 10 2 3" xfId="7359" xr:uid="{00000000-0005-0000-0000-0000F70B0000}"/>
    <cellStyle name="SAPBEXaggData 10 2 4" xfId="9652" xr:uid="{00000000-0005-0000-0000-0000F80B0000}"/>
    <cellStyle name="SAPBEXaggData 10 3" xfId="3425" xr:uid="{00000000-0005-0000-0000-0000F90B0000}"/>
    <cellStyle name="SAPBEXaggData 10 4" xfId="5930" xr:uid="{00000000-0005-0000-0000-0000FA0B0000}"/>
    <cellStyle name="SAPBEXaggData 10 5" xfId="8259" xr:uid="{00000000-0005-0000-0000-0000FB0B0000}"/>
    <cellStyle name="SAPBEXaggData 11" xfId="572" xr:uid="{00000000-0005-0000-0000-0000FC0B0000}"/>
    <cellStyle name="SAPBEXaggData 11 2" xfId="2061" xr:uid="{00000000-0005-0000-0000-0000FD0B0000}"/>
    <cellStyle name="SAPBEXaggData 11 2 2" xfId="4889" xr:uid="{00000000-0005-0000-0000-0000FE0B0000}"/>
    <cellStyle name="SAPBEXaggData 11 2 3" xfId="7360" xr:uid="{00000000-0005-0000-0000-0000FF0B0000}"/>
    <cellStyle name="SAPBEXaggData 11 2 4" xfId="9653" xr:uid="{00000000-0005-0000-0000-0000000C0000}"/>
    <cellStyle name="SAPBEXaggData 11 3" xfId="3426" xr:uid="{00000000-0005-0000-0000-0000010C0000}"/>
    <cellStyle name="SAPBEXaggData 11 4" xfId="5931" xr:uid="{00000000-0005-0000-0000-0000020C0000}"/>
    <cellStyle name="SAPBEXaggData 11 5" xfId="8260" xr:uid="{00000000-0005-0000-0000-0000030C0000}"/>
    <cellStyle name="SAPBEXaggData 12" xfId="2059" xr:uid="{00000000-0005-0000-0000-0000040C0000}"/>
    <cellStyle name="SAPBEXaggData 12 2" xfId="4887" xr:uid="{00000000-0005-0000-0000-0000050C0000}"/>
    <cellStyle name="SAPBEXaggData 12 3" xfId="7358" xr:uid="{00000000-0005-0000-0000-0000060C0000}"/>
    <cellStyle name="SAPBEXaggData 12 4" xfId="9651" xr:uid="{00000000-0005-0000-0000-0000070C0000}"/>
    <cellStyle name="SAPBEXaggData 13" xfId="3424" xr:uid="{00000000-0005-0000-0000-0000080C0000}"/>
    <cellStyle name="SAPBEXaggData 14" xfId="5929" xr:uid="{00000000-0005-0000-0000-0000090C0000}"/>
    <cellStyle name="SAPBEXaggData 15" xfId="8258" xr:uid="{00000000-0005-0000-0000-00000A0C0000}"/>
    <cellStyle name="SAPBEXaggData 2" xfId="573" xr:uid="{00000000-0005-0000-0000-00000B0C0000}"/>
    <cellStyle name="SAPBEXaggData 2 10" xfId="574" xr:uid="{00000000-0005-0000-0000-00000C0C0000}"/>
    <cellStyle name="SAPBEXaggData 2 10 2" xfId="2063" xr:uid="{00000000-0005-0000-0000-00000D0C0000}"/>
    <cellStyle name="SAPBEXaggData 2 10 2 2" xfId="4891" xr:uid="{00000000-0005-0000-0000-00000E0C0000}"/>
    <cellStyle name="SAPBEXaggData 2 10 2 3" xfId="7362" xr:uid="{00000000-0005-0000-0000-00000F0C0000}"/>
    <cellStyle name="SAPBEXaggData 2 10 2 4" xfId="9655" xr:uid="{00000000-0005-0000-0000-0000100C0000}"/>
    <cellStyle name="SAPBEXaggData 2 10 3" xfId="3428" xr:uid="{00000000-0005-0000-0000-0000110C0000}"/>
    <cellStyle name="SAPBEXaggData 2 10 4" xfId="5933" xr:uid="{00000000-0005-0000-0000-0000120C0000}"/>
    <cellStyle name="SAPBEXaggData 2 10 5" xfId="8262" xr:uid="{00000000-0005-0000-0000-0000130C0000}"/>
    <cellStyle name="SAPBEXaggData 2 11" xfId="1502" xr:uid="{00000000-0005-0000-0000-0000140C0000}"/>
    <cellStyle name="SAPBEXaggData 2 12" xfId="2062" xr:uid="{00000000-0005-0000-0000-0000150C0000}"/>
    <cellStyle name="SAPBEXaggData 2 12 2" xfId="4890" xr:uid="{00000000-0005-0000-0000-0000160C0000}"/>
    <cellStyle name="SAPBEXaggData 2 12 3" xfId="7361" xr:uid="{00000000-0005-0000-0000-0000170C0000}"/>
    <cellStyle name="SAPBEXaggData 2 12 4" xfId="9654" xr:uid="{00000000-0005-0000-0000-0000180C0000}"/>
    <cellStyle name="SAPBEXaggData 2 13" xfId="3427" xr:uid="{00000000-0005-0000-0000-0000190C0000}"/>
    <cellStyle name="SAPBEXaggData 2 14" xfId="5932" xr:uid="{00000000-0005-0000-0000-00001A0C0000}"/>
    <cellStyle name="SAPBEXaggData 2 15" xfId="8261" xr:uid="{00000000-0005-0000-0000-00001B0C0000}"/>
    <cellStyle name="SAPBEXaggData 2 2" xfId="575" xr:uid="{00000000-0005-0000-0000-00001C0C0000}"/>
    <cellStyle name="SAPBEXaggData 2 2 2" xfId="2064" xr:uid="{00000000-0005-0000-0000-00001D0C0000}"/>
    <cellStyle name="SAPBEXaggData 2 2 2 2" xfId="4892" xr:uid="{00000000-0005-0000-0000-00001E0C0000}"/>
    <cellStyle name="SAPBEXaggData 2 2 2 3" xfId="7363" xr:uid="{00000000-0005-0000-0000-00001F0C0000}"/>
    <cellStyle name="SAPBEXaggData 2 2 2 4" xfId="9656" xr:uid="{00000000-0005-0000-0000-0000200C0000}"/>
    <cellStyle name="SAPBEXaggData 2 2 3" xfId="3429" xr:uid="{00000000-0005-0000-0000-0000210C0000}"/>
    <cellStyle name="SAPBEXaggData 2 2 4" xfId="5934" xr:uid="{00000000-0005-0000-0000-0000220C0000}"/>
    <cellStyle name="SAPBEXaggData 2 2 5" xfId="8263" xr:uid="{00000000-0005-0000-0000-0000230C0000}"/>
    <cellStyle name="SAPBEXaggData 2 3" xfId="576" xr:uid="{00000000-0005-0000-0000-0000240C0000}"/>
    <cellStyle name="SAPBEXaggData 2 3 2" xfId="2065" xr:uid="{00000000-0005-0000-0000-0000250C0000}"/>
    <cellStyle name="SAPBEXaggData 2 3 2 2" xfId="4893" xr:uid="{00000000-0005-0000-0000-0000260C0000}"/>
    <cellStyle name="SAPBEXaggData 2 3 2 3" xfId="7364" xr:uid="{00000000-0005-0000-0000-0000270C0000}"/>
    <cellStyle name="SAPBEXaggData 2 3 2 4" xfId="9657" xr:uid="{00000000-0005-0000-0000-0000280C0000}"/>
    <cellStyle name="SAPBEXaggData 2 3 3" xfId="3430" xr:uid="{00000000-0005-0000-0000-0000290C0000}"/>
    <cellStyle name="SAPBEXaggData 2 3 4" xfId="5935" xr:uid="{00000000-0005-0000-0000-00002A0C0000}"/>
    <cellStyle name="SAPBEXaggData 2 3 5" xfId="8264" xr:uid="{00000000-0005-0000-0000-00002B0C0000}"/>
    <cellStyle name="SAPBEXaggData 2 4" xfId="577" xr:uid="{00000000-0005-0000-0000-00002C0C0000}"/>
    <cellStyle name="SAPBEXaggData 2 4 2" xfId="2066" xr:uid="{00000000-0005-0000-0000-00002D0C0000}"/>
    <cellStyle name="SAPBEXaggData 2 4 2 2" xfId="4894" xr:uid="{00000000-0005-0000-0000-00002E0C0000}"/>
    <cellStyle name="SAPBEXaggData 2 4 2 3" xfId="7365" xr:uid="{00000000-0005-0000-0000-00002F0C0000}"/>
    <cellStyle name="SAPBEXaggData 2 4 2 4" xfId="9658" xr:uid="{00000000-0005-0000-0000-0000300C0000}"/>
    <cellStyle name="SAPBEXaggData 2 4 3" xfId="3431" xr:uid="{00000000-0005-0000-0000-0000310C0000}"/>
    <cellStyle name="SAPBEXaggData 2 4 4" xfId="5936" xr:uid="{00000000-0005-0000-0000-0000320C0000}"/>
    <cellStyle name="SAPBEXaggData 2 4 5" xfId="8265" xr:uid="{00000000-0005-0000-0000-0000330C0000}"/>
    <cellStyle name="SAPBEXaggData 2 5" xfId="578" xr:uid="{00000000-0005-0000-0000-0000340C0000}"/>
    <cellStyle name="SAPBEXaggData 2 5 2" xfId="1900" xr:uid="{00000000-0005-0000-0000-0000350C0000}"/>
    <cellStyle name="SAPBEXaggData 2 5 2 2" xfId="4728" xr:uid="{00000000-0005-0000-0000-0000360C0000}"/>
    <cellStyle name="SAPBEXaggData 2 5 2 3" xfId="7200" xr:uid="{00000000-0005-0000-0000-0000370C0000}"/>
    <cellStyle name="SAPBEXaggData 2 5 2 4" xfId="9493" xr:uid="{00000000-0005-0000-0000-0000380C0000}"/>
    <cellStyle name="SAPBEXaggData 2 5 3" xfId="3432" xr:uid="{00000000-0005-0000-0000-0000390C0000}"/>
    <cellStyle name="SAPBEXaggData 2 5 4" xfId="5937" xr:uid="{00000000-0005-0000-0000-00003A0C0000}"/>
    <cellStyle name="SAPBEXaggData 2 5 5" xfId="8266" xr:uid="{00000000-0005-0000-0000-00003B0C0000}"/>
    <cellStyle name="SAPBEXaggData 2 6" xfId="579" xr:uid="{00000000-0005-0000-0000-00003C0C0000}"/>
    <cellStyle name="SAPBEXaggData 2 6 2" xfId="2067" xr:uid="{00000000-0005-0000-0000-00003D0C0000}"/>
    <cellStyle name="SAPBEXaggData 2 6 2 2" xfId="4895" xr:uid="{00000000-0005-0000-0000-00003E0C0000}"/>
    <cellStyle name="SAPBEXaggData 2 6 2 3" xfId="7366" xr:uid="{00000000-0005-0000-0000-00003F0C0000}"/>
    <cellStyle name="SAPBEXaggData 2 6 2 4" xfId="9659" xr:uid="{00000000-0005-0000-0000-0000400C0000}"/>
    <cellStyle name="SAPBEXaggData 2 6 3" xfId="3433" xr:uid="{00000000-0005-0000-0000-0000410C0000}"/>
    <cellStyle name="SAPBEXaggData 2 6 4" xfId="5938" xr:uid="{00000000-0005-0000-0000-0000420C0000}"/>
    <cellStyle name="SAPBEXaggData 2 6 5" xfId="8267" xr:uid="{00000000-0005-0000-0000-0000430C0000}"/>
    <cellStyle name="SAPBEXaggData 2 7" xfId="580" xr:uid="{00000000-0005-0000-0000-0000440C0000}"/>
    <cellStyle name="SAPBEXaggData 2 7 2" xfId="2385" xr:uid="{00000000-0005-0000-0000-0000450C0000}"/>
    <cellStyle name="SAPBEXaggData 2 7 2 2" xfId="5212" xr:uid="{00000000-0005-0000-0000-0000460C0000}"/>
    <cellStyle name="SAPBEXaggData 2 7 2 3" xfId="7683" xr:uid="{00000000-0005-0000-0000-0000470C0000}"/>
    <cellStyle name="SAPBEXaggData 2 7 2 4" xfId="9976" xr:uid="{00000000-0005-0000-0000-0000480C0000}"/>
    <cellStyle name="SAPBEXaggData 2 7 3" xfId="3434" xr:uid="{00000000-0005-0000-0000-0000490C0000}"/>
    <cellStyle name="SAPBEXaggData 2 7 4" xfId="5939" xr:uid="{00000000-0005-0000-0000-00004A0C0000}"/>
    <cellStyle name="SAPBEXaggData 2 7 5" xfId="8268" xr:uid="{00000000-0005-0000-0000-00004B0C0000}"/>
    <cellStyle name="SAPBEXaggData 2 8" xfId="581" xr:uid="{00000000-0005-0000-0000-00004C0C0000}"/>
    <cellStyle name="SAPBEXaggData 2 8 2" xfId="2068" xr:uid="{00000000-0005-0000-0000-00004D0C0000}"/>
    <cellStyle name="SAPBEXaggData 2 8 2 2" xfId="4896" xr:uid="{00000000-0005-0000-0000-00004E0C0000}"/>
    <cellStyle name="SAPBEXaggData 2 8 2 3" xfId="7367" xr:uid="{00000000-0005-0000-0000-00004F0C0000}"/>
    <cellStyle name="SAPBEXaggData 2 8 2 4" xfId="9660" xr:uid="{00000000-0005-0000-0000-0000500C0000}"/>
    <cellStyle name="SAPBEXaggData 2 8 3" xfId="3435" xr:uid="{00000000-0005-0000-0000-0000510C0000}"/>
    <cellStyle name="SAPBEXaggData 2 8 4" xfId="5940" xr:uid="{00000000-0005-0000-0000-0000520C0000}"/>
    <cellStyle name="SAPBEXaggData 2 8 5" xfId="8269" xr:uid="{00000000-0005-0000-0000-0000530C0000}"/>
    <cellStyle name="SAPBEXaggData 2 9" xfId="582" xr:uid="{00000000-0005-0000-0000-0000540C0000}"/>
    <cellStyle name="SAPBEXaggData 2 9 2" xfId="2431" xr:uid="{00000000-0005-0000-0000-0000550C0000}"/>
    <cellStyle name="SAPBEXaggData 2 9 2 2" xfId="5258" xr:uid="{00000000-0005-0000-0000-0000560C0000}"/>
    <cellStyle name="SAPBEXaggData 2 9 2 3" xfId="7729" xr:uid="{00000000-0005-0000-0000-0000570C0000}"/>
    <cellStyle name="SAPBEXaggData 2 9 2 4" xfId="10022" xr:uid="{00000000-0005-0000-0000-0000580C0000}"/>
    <cellStyle name="SAPBEXaggData 2 9 3" xfId="3436" xr:uid="{00000000-0005-0000-0000-0000590C0000}"/>
    <cellStyle name="SAPBEXaggData 2 9 4" xfId="5941" xr:uid="{00000000-0005-0000-0000-00005A0C0000}"/>
    <cellStyle name="SAPBEXaggData 2 9 5" xfId="8270" xr:uid="{00000000-0005-0000-0000-00005B0C0000}"/>
    <cellStyle name="SAPBEXaggData 3" xfId="583" xr:uid="{00000000-0005-0000-0000-00005C0C0000}"/>
    <cellStyle name="SAPBEXaggData 3 2" xfId="1789" xr:uid="{00000000-0005-0000-0000-00005D0C0000}"/>
    <cellStyle name="SAPBEXaggData 3 2 2" xfId="4617" xr:uid="{00000000-0005-0000-0000-00005E0C0000}"/>
    <cellStyle name="SAPBEXaggData 3 2 3" xfId="7090" xr:uid="{00000000-0005-0000-0000-00005F0C0000}"/>
    <cellStyle name="SAPBEXaggData 3 2 4" xfId="9384" xr:uid="{00000000-0005-0000-0000-0000600C0000}"/>
    <cellStyle name="SAPBEXaggData 3 3" xfId="3437" xr:uid="{00000000-0005-0000-0000-0000610C0000}"/>
    <cellStyle name="SAPBEXaggData 3 4" xfId="5942" xr:uid="{00000000-0005-0000-0000-0000620C0000}"/>
    <cellStyle name="SAPBEXaggData 3 5" xfId="8271" xr:uid="{00000000-0005-0000-0000-0000630C0000}"/>
    <cellStyle name="SAPBEXaggData 4" xfId="584" xr:uid="{00000000-0005-0000-0000-0000640C0000}"/>
    <cellStyle name="SAPBEXaggData 4 2" xfId="1624" xr:uid="{00000000-0005-0000-0000-0000650C0000}"/>
    <cellStyle name="SAPBEXaggData 4 2 2" xfId="4453" xr:uid="{00000000-0005-0000-0000-0000660C0000}"/>
    <cellStyle name="SAPBEXaggData 4 2 3" xfId="6926" xr:uid="{00000000-0005-0000-0000-0000670C0000}"/>
    <cellStyle name="SAPBEXaggData 4 2 4" xfId="9223" xr:uid="{00000000-0005-0000-0000-0000680C0000}"/>
    <cellStyle name="SAPBEXaggData 4 3" xfId="3438" xr:uid="{00000000-0005-0000-0000-0000690C0000}"/>
    <cellStyle name="SAPBEXaggData 4 4" xfId="5943" xr:uid="{00000000-0005-0000-0000-00006A0C0000}"/>
    <cellStyle name="SAPBEXaggData 4 5" xfId="8272" xr:uid="{00000000-0005-0000-0000-00006B0C0000}"/>
    <cellStyle name="SAPBEXaggData 5" xfId="585" xr:uid="{00000000-0005-0000-0000-00006C0C0000}"/>
    <cellStyle name="SAPBEXaggData 5 2" xfId="2611" xr:uid="{00000000-0005-0000-0000-00006D0C0000}"/>
    <cellStyle name="SAPBEXaggData 5 2 2" xfId="5437" xr:uid="{00000000-0005-0000-0000-00006E0C0000}"/>
    <cellStyle name="SAPBEXaggData 5 2 3" xfId="7907" xr:uid="{00000000-0005-0000-0000-00006F0C0000}"/>
    <cellStyle name="SAPBEXaggData 5 2 4" xfId="10200" xr:uid="{00000000-0005-0000-0000-0000700C0000}"/>
    <cellStyle name="SAPBEXaggData 5 3" xfId="3439" xr:uid="{00000000-0005-0000-0000-0000710C0000}"/>
    <cellStyle name="SAPBEXaggData 5 4" xfId="5944" xr:uid="{00000000-0005-0000-0000-0000720C0000}"/>
    <cellStyle name="SAPBEXaggData 5 5" xfId="8273" xr:uid="{00000000-0005-0000-0000-0000730C0000}"/>
    <cellStyle name="SAPBEXaggData 6" xfId="586" xr:uid="{00000000-0005-0000-0000-0000740C0000}"/>
    <cellStyle name="SAPBEXaggData 6 2" xfId="2069" xr:uid="{00000000-0005-0000-0000-0000750C0000}"/>
    <cellStyle name="SAPBEXaggData 6 2 2" xfId="4897" xr:uid="{00000000-0005-0000-0000-0000760C0000}"/>
    <cellStyle name="SAPBEXaggData 6 2 3" xfId="7368" xr:uid="{00000000-0005-0000-0000-0000770C0000}"/>
    <cellStyle name="SAPBEXaggData 6 2 4" xfId="9661" xr:uid="{00000000-0005-0000-0000-0000780C0000}"/>
    <cellStyle name="SAPBEXaggData 6 3" xfId="3440" xr:uid="{00000000-0005-0000-0000-0000790C0000}"/>
    <cellStyle name="SAPBEXaggData 6 4" xfId="5945" xr:uid="{00000000-0005-0000-0000-00007A0C0000}"/>
    <cellStyle name="SAPBEXaggData 6 5" xfId="8274" xr:uid="{00000000-0005-0000-0000-00007B0C0000}"/>
    <cellStyle name="SAPBEXaggData 7" xfId="587" xr:uid="{00000000-0005-0000-0000-00007C0C0000}"/>
    <cellStyle name="SAPBEXaggData 7 2" xfId="1821" xr:uid="{00000000-0005-0000-0000-00007D0C0000}"/>
    <cellStyle name="SAPBEXaggData 7 2 2" xfId="4649" xr:uid="{00000000-0005-0000-0000-00007E0C0000}"/>
    <cellStyle name="SAPBEXaggData 7 2 3" xfId="7121" xr:uid="{00000000-0005-0000-0000-00007F0C0000}"/>
    <cellStyle name="SAPBEXaggData 7 2 4" xfId="9414" xr:uid="{00000000-0005-0000-0000-0000800C0000}"/>
    <cellStyle name="SAPBEXaggData 7 3" xfId="3441" xr:uid="{00000000-0005-0000-0000-0000810C0000}"/>
    <cellStyle name="SAPBEXaggData 7 4" xfId="5946" xr:uid="{00000000-0005-0000-0000-0000820C0000}"/>
    <cellStyle name="SAPBEXaggData 7 5" xfId="8275" xr:uid="{00000000-0005-0000-0000-0000830C0000}"/>
    <cellStyle name="SAPBEXaggData 8" xfId="588" xr:uid="{00000000-0005-0000-0000-0000840C0000}"/>
    <cellStyle name="SAPBEXaggData 8 2" xfId="2371" xr:uid="{00000000-0005-0000-0000-0000850C0000}"/>
    <cellStyle name="SAPBEXaggData 8 2 2" xfId="5198" xr:uid="{00000000-0005-0000-0000-0000860C0000}"/>
    <cellStyle name="SAPBEXaggData 8 2 3" xfId="7669" xr:uid="{00000000-0005-0000-0000-0000870C0000}"/>
    <cellStyle name="SAPBEXaggData 8 2 4" xfId="9962" xr:uid="{00000000-0005-0000-0000-0000880C0000}"/>
    <cellStyle name="SAPBEXaggData 8 3" xfId="3442" xr:uid="{00000000-0005-0000-0000-0000890C0000}"/>
    <cellStyle name="SAPBEXaggData 8 4" xfId="5947" xr:uid="{00000000-0005-0000-0000-00008A0C0000}"/>
    <cellStyle name="SAPBEXaggData 8 5" xfId="8276" xr:uid="{00000000-0005-0000-0000-00008B0C0000}"/>
    <cellStyle name="SAPBEXaggData 9" xfId="589" xr:uid="{00000000-0005-0000-0000-00008C0C0000}"/>
    <cellStyle name="SAPBEXaggData 9 2" xfId="1663" xr:uid="{00000000-0005-0000-0000-00008D0C0000}"/>
    <cellStyle name="SAPBEXaggData 9 2 2" xfId="4492" xr:uid="{00000000-0005-0000-0000-00008E0C0000}"/>
    <cellStyle name="SAPBEXaggData 9 2 3" xfId="6965" xr:uid="{00000000-0005-0000-0000-00008F0C0000}"/>
    <cellStyle name="SAPBEXaggData 9 2 4" xfId="9259" xr:uid="{00000000-0005-0000-0000-0000900C0000}"/>
    <cellStyle name="SAPBEXaggData 9 3" xfId="3443" xr:uid="{00000000-0005-0000-0000-0000910C0000}"/>
    <cellStyle name="SAPBEXaggData 9 4" xfId="5948" xr:uid="{00000000-0005-0000-0000-0000920C0000}"/>
    <cellStyle name="SAPBEXaggData 9 5" xfId="8277" xr:uid="{00000000-0005-0000-0000-0000930C0000}"/>
    <cellStyle name="SAPBEXaggDataEmph" xfId="590" xr:uid="{00000000-0005-0000-0000-0000940C0000}"/>
    <cellStyle name="SAPBEXaggDataEmph 10" xfId="591" xr:uid="{00000000-0005-0000-0000-0000950C0000}"/>
    <cellStyle name="SAPBEXaggDataEmph 10 2" xfId="1770" xr:uid="{00000000-0005-0000-0000-0000960C0000}"/>
    <cellStyle name="SAPBEXaggDataEmph 10 2 2" xfId="4598" xr:uid="{00000000-0005-0000-0000-0000970C0000}"/>
    <cellStyle name="SAPBEXaggDataEmph 10 2 3" xfId="7071" xr:uid="{00000000-0005-0000-0000-0000980C0000}"/>
    <cellStyle name="SAPBEXaggDataEmph 10 2 4" xfId="9365" xr:uid="{00000000-0005-0000-0000-0000990C0000}"/>
    <cellStyle name="SAPBEXaggDataEmph 10 3" xfId="3445" xr:uid="{00000000-0005-0000-0000-00009A0C0000}"/>
    <cellStyle name="SAPBEXaggDataEmph 10 4" xfId="5950" xr:uid="{00000000-0005-0000-0000-00009B0C0000}"/>
    <cellStyle name="SAPBEXaggDataEmph 10 5" xfId="8279" xr:uid="{00000000-0005-0000-0000-00009C0C0000}"/>
    <cellStyle name="SAPBEXaggDataEmph 11" xfId="592" xr:uid="{00000000-0005-0000-0000-00009D0C0000}"/>
    <cellStyle name="SAPBEXaggDataEmph 11 2" xfId="2070" xr:uid="{00000000-0005-0000-0000-00009E0C0000}"/>
    <cellStyle name="SAPBEXaggDataEmph 11 2 2" xfId="4898" xr:uid="{00000000-0005-0000-0000-00009F0C0000}"/>
    <cellStyle name="SAPBEXaggDataEmph 11 2 3" xfId="7369" xr:uid="{00000000-0005-0000-0000-0000A00C0000}"/>
    <cellStyle name="SAPBEXaggDataEmph 11 2 4" xfId="9662" xr:uid="{00000000-0005-0000-0000-0000A10C0000}"/>
    <cellStyle name="SAPBEXaggDataEmph 11 3" xfId="3446" xr:uid="{00000000-0005-0000-0000-0000A20C0000}"/>
    <cellStyle name="SAPBEXaggDataEmph 11 4" xfId="5951" xr:uid="{00000000-0005-0000-0000-0000A30C0000}"/>
    <cellStyle name="SAPBEXaggDataEmph 11 5" xfId="8280" xr:uid="{00000000-0005-0000-0000-0000A40C0000}"/>
    <cellStyle name="SAPBEXaggDataEmph 12" xfId="1503" xr:uid="{00000000-0005-0000-0000-0000A50C0000}"/>
    <cellStyle name="SAPBEXaggDataEmph 13" xfId="1921" xr:uid="{00000000-0005-0000-0000-0000A60C0000}"/>
    <cellStyle name="SAPBEXaggDataEmph 13 2" xfId="4749" xr:uid="{00000000-0005-0000-0000-0000A70C0000}"/>
    <cellStyle name="SAPBEXaggDataEmph 13 3" xfId="7220" xr:uid="{00000000-0005-0000-0000-0000A80C0000}"/>
    <cellStyle name="SAPBEXaggDataEmph 13 4" xfId="9513" xr:uid="{00000000-0005-0000-0000-0000A90C0000}"/>
    <cellStyle name="SAPBEXaggDataEmph 14" xfId="3444" xr:uid="{00000000-0005-0000-0000-0000AA0C0000}"/>
    <cellStyle name="SAPBEXaggDataEmph 15" xfId="5949" xr:uid="{00000000-0005-0000-0000-0000AB0C0000}"/>
    <cellStyle name="SAPBEXaggDataEmph 16" xfId="8278" xr:uid="{00000000-0005-0000-0000-0000AC0C0000}"/>
    <cellStyle name="SAPBEXaggDataEmph 2" xfId="593" xr:uid="{00000000-0005-0000-0000-0000AD0C0000}"/>
    <cellStyle name="SAPBEXaggDataEmph 2 10" xfId="594" xr:uid="{00000000-0005-0000-0000-0000AE0C0000}"/>
    <cellStyle name="SAPBEXaggDataEmph 2 10 2" xfId="1734" xr:uid="{00000000-0005-0000-0000-0000AF0C0000}"/>
    <cellStyle name="SAPBEXaggDataEmph 2 10 2 2" xfId="4562" xr:uid="{00000000-0005-0000-0000-0000B00C0000}"/>
    <cellStyle name="SAPBEXaggDataEmph 2 10 2 3" xfId="7035" xr:uid="{00000000-0005-0000-0000-0000B10C0000}"/>
    <cellStyle name="SAPBEXaggDataEmph 2 10 2 4" xfId="9329" xr:uid="{00000000-0005-0000-0000-0000B20C0000}"/>
    <cellStyle name="SAPBEXaggDataEmph 2 10 3" xfId="3448" xr:uid="{00000000-0005-0000-0000-0000B30C0000}"/>
    <cellStyle name="SAPBEXaggDataEmph 2 10 4" xfId="5953" xr:uid="{00000000-0005-0000-0000-0000B40C0000}"/>
    <cellStyle name="SAPBEXaggDataEmph 2 10 5" xfId="8282" xr:uid="{00000000-0005-0000-0000-0000B50C0000}"/>
    <cellStyle name="SAPBEXaggDataEmph 2 11" xfId="1560" xr:uid="{00000000-0005-0000-0000-0000B60C0000}"/>
    <cellStyle name="SAPBEXaggDataEmph 2 11 2" xfId="4389" xr:uid="{00000000-0005-0000-0000-0000B70C0000}"/>
    <cellStyle name="SAPBEXaggDataEmph 2 11 3" xfId="6863" xr:uid="{00000000-0005-0000-0000-0000B80C0000}"/>
    <cellStyle name="SAPBEXaggDataEmph 2 11 4" xfId="9165" xr:uid="{00000000-0005-0000-0000-0000B90C0000}"/>
    <cellStyle name="SAPBEXaggDataEmph 2 12" xfId="3447" xr:uid="{00000000-0005-0000-0000-0000BA0C0000}"/>
    <cellStyle name="SAPBEXaggDataEmph 2 13" xfId="5952" xr:uid="{00000000-0005-0000-0000-0000BB0C0000}"/>
    <cellStyle name="SAPBEXaggDataEmph 2 14" xfId="8281" xr:uid="{00000000-0005-0000-0000-0000BC0C0000}"/>
    <cellStyle name="SAPBEXaggDataEmph 2 2" xfId="595" xr:uid="{00000000-0005-0000-0000-0000BD0C0000}"/>
    <cellStyle name="SAPBEXaggDataEmph 2 2 2" xfId="2071" xr:uid="{00000000-0005-0000-0000-0000BE0C0000}"/>
    <cellStyle name="SAPBEXaggDataEmph 2 2 2 2" xfId="4899" xr:uid="{00000000-0005-0000-0000-0000BF0C0000}"/>
    <cellStyle name="SAPBEXaggDataEmph 2 2 2 3" xfId="7370" xr:uid="{00000000-0005-0000-0000-0000C00C0000}"/>
    <cellStyle name="SAPBEXaggDataEmph 2 2 2 4" xfId="9663" xr:uid="{00000000-0005-0000-0000-0000C10C0000}"/>
    <cellStyle name="SAPBEXaggDataEmph 2 2 3" xfId="3449" xr:uid="{00000000-0005-0000-0000-0000C20C0000}"/>
    <cellStyle name="SAPBEXaggDataEmph 2 2 4" xfId="5954" xr:uid="{00000000-0005-0000-0000-0000C30C0000}"/>
    <cellStyle name="SAPBEXaggDataEmph 2 2 5" xfId="8283" xr:uid="{00000000-0005-0000-0000-0000C40C0000}"/>
    <cellStyle name="SAPBEXaggDataEmph 2 3" xfId="596" xr:uid="{00000000-0005-0000-0000-0000C50C0000}"/>
    <cellStyle name="SAPBEXaggDataEmph 2 3 2" xfId="2344" xr:uid="{00000000-0005-0000-0000-0000C60C0000}"/>
    <cellStyle name="SAPBEXaggDataEmph 2 3 2 2" xfId="5172" xr:uid="{00000000-0005-0000-0000-0000C70C0000}"/>
    <cellStyle name="SAPBEXaggDataEmph 2 3 2 3" xfId="7643" xr:uid="{00000000-0005-0000-0000-0000C80C0000}"/>
    <cellStyle name="SAPBEXaggDataEmph 2 3 2 4" xfId="9936" xr:uid="{00000000-0005-0000-0000-0000C90C0000}"/>
    <cellStyle name="SAPBEXaggDataEmph 2 3 3" xfId="3450" xr:uid="{00000000-0005-0000-0000-0000CA0C0000}"/>
    <cellStyle name="SAPBEXaggDataEmph 2 3 4" xfId="5955" xr:uid="{00000000-0005-0000-0000-0000CB0C0000}"/>
    <cellStyle name="SAPBEXaggDataEmph 2 3 5" xfId="8284" xr:uid="{00000000-0005-0000-0000-0000CC0C0000}"/>
    <cellStyle name="SAPBEXaggDataEmph 2 4" xfId="597" xr:uid="{00000000-0005-0000-0000-0000CD0C0000}"/>
    <cellStyle name="SAPBEXaggDataEmph 2 4 2" xfId="2072" xr:uid="{00000000-0005-0000-0000-0000CE0C0000}"/>
    <cellStyle name="SAPBEXaggDataEmph 2 4 2 2" xfId="4900" xr:uid="{00000000-0005-0000-0000-0000CF0C0000}"/>
    <cellStyle name="SAPBEXaggDataEmph 2 4 2 3" xfId="7371" xr:uid="{00000000-0005-0000-0000-0000D00C0000}"/>
    <cellStyle name="SAPBEXaggDataEmph 2 4 2 4" xfId="9664" xr:uid="{00000000-0005-0000-0000-0000D10C0000}"/>
    <cellStyle name="SAPBEXaggDataEmph 2 4 3" xfId="3451" xr:uid="{00000000-0005-0000-0000-0000D20C0000}"/>
    <cellStyle name="SAPBEXaggDataEmph 2 4 4" xfId="5956" xr:uid="{00000000-0005-0000-0000-0000D30C0000}"/>
    <cellStyle name="SAPBEXaggDataEmph 2 4 5" xfId="8285" xr:uid="{00000000-0005-0000-0000-0000D40C0000}"/>
    <cellStyle name="SAPBEXaggDataEmph 2 5" xfId="598" xr:uid="{00000000-0005-0000-0000-0000D50C0000}"/>
    <cellStyle name="SAPBEXaggDataEmph 2 5 2" xfId="2513" xr:uid="{00000000-0005-0000-0000-0000D60C0000}"/>
    <cellStyle name="SAPBEXaggDataEmph 2 5 2 2" xfId="5340" xr:uid="{00000000-0005-0000-0000-0000D70C0000}"/>
    <cellStyle name="SAPBEXaggDataEmph 2 5 2 3" xfId="7810" xr:uid="{00000000-0005-0000-0000-0000D80C0000}"/>
    <cellStyle name="SAPBEXaggDataEmph 2 5 2 4" xfId="10103" xr:uid="{00000000-0005-0000-0000-0000D90C0000}"/>
    <cellStyle name="SAPBEXaggDataEmph 2 5 3" xfId="3452" xr:uid="{00000000-0005-0000-0000-0000DA0C0000}"/>
    <cellStyle name="SAPBEXaggDataEmph 2 5 4" xfId="5957" xr:uid="{00000000-0005-0000-0000-0000DB0C0000}"/>
    <cellStyle name="SAPBEXaggDataEmph 2 5 5" xfId="8286" xr:uid="{00000000-0005-0000-0000-0000DC0C0000}"/>
    <cellStyle name="SAPBEXaggDataEmph 2 6" xfId="599" xr:uid="{00000000-0005-0000-0000-0000DD0C0000}"/>
    <cellStyle name="SAPBEXaggDataEmph 2 6 2" xfId="2698" xr:uid="{00000000-0005-0000-0000-0000DE0C0000}"/>
    <cellStyle name="SAPBEXaggDataEmph 2 6 2 2" xfId="5523" xr:uid="{00000000-0005-0000-0000-0000DF0C0000}"/>
    <cellStyle name="SAPBEXaggDataEmph 2 6 2 3" xfId="7988" xr:uid="{00000000-0005-0000-0000-0000E00C0000}"/>
    <cellStyle name="SAPBEXaggDataEmph 2 6 2 4" xfId="10268" xr:uid="{00000000-0005-0000-0000-0000E10C0000}"/>
    <cellStyle name="SAPBEXaggDataEmph 2 6 3" xfId="3453" xr:uid="{00000000-0005-0000-0000-0000E20C0000}"/>
    <cellStyle name="SAPBEXaggDataEmph 2 6 4" xfId="5958" xr:uid="{00000000-0005-0000-0000-0000E30C0000}"/>
    <cellStyle name="SAPBEXaggDataEmph 2 6 5" xfId="8287" xr:uid="{00000000-0005-0000-0000-0000E40C0000}"/>
    <cellStyle name="SAPBEXaggDataEmph 2 7" xfId="600" xr:uid="{00000000-0005-0000-0000-0000E50C0000}"/>
    <cellStyle name="SAPBEXaggDataEmph 2 7 2" xfId="2303" xr:uid="{00000000-0005-0000-0000-0000E60C0000}"/>
    <cellStyle name="SAPBEXaggDataEmph 2 7 2 2" xfId="5131" xr:uid="{00000000-0005-0000-0000-0000E70C0000}"/>
    <cellStyle name="SAPBEXaggDataEmph 2 7 2 3" xfId="7602" xr:uid="{00000000-0005-0000-0000-0000E80C0000}"/>
    <cellStyle name="SAPBEXaggDataEmph 2 7 2 4" xfId="9895" xr:uid="{00000000-0005-0000-0000-0000E90C0000}"/>
    <cellStyle name="SAPBEXaggDataEmph 2 7 3" xfId="3454" xr:uid="{00000000-0005-0000-0000-0000EA0C0000}"/>
    <cellStyle name="SAPBEXaggDataEmph 2 7 4" xfId="5959" xr:uid="{00000000-0005-0000-0000-0000EB0C0000}"/>
    <cellStyle name="SAPBEXaggDataEmph 2 7 5" xfId="8288" xr:uid="{00000000-0005-0000-0000-0000EC0C0000}"/>
    <cellStyle name="SAPBEXaggDataEmph 2 8" xfId="601" xr:uid="{00000000-0005-0000-0000-0000ED0C0000}"/>
    <cellStyle name="SAPBEXaggDataEmph 2 8 2" xfId="2073" xr:uid="{00000000-0005-0000-0000-0000EE0C0000}"/>
    <cellStyle name="SAPBEXaggDataEmph 2 8 2 2" xfId="4901" xr:uid="{00000000-0005-0000-0000-0000EF0C0000}"/>
    <cellStyle name="SAPBEXaggDataEmph 2 8 2 3" xfId="7372" xr:uid="{00000000-0005-0000-0000-0000F00C0000}"/>
    <cellStyle name="SAPBEXaggDataEmph 2 8 2 4" xfId="9665" xr:uid="{00000000-0005-0000-0000-0000F10C0000}"/>
    <cellStyle name="SAPBEXaggDataEmph 2 8 3" xfId="3455" xr:uid="{00000000-0005-0000-0000-0000F20C0000}"/>
    <cellStyle name="SAPBEXaggDataEmph 2 8 4" xfId="5960" xr:uid="{00000000-0005-0000-0000-0000F30C0000}"/>
    <cellStyle name="SAPBEXaggDataEmph 2 8 5" xfId="8289" xr:uid="{00000000-0005-0000-0000-0000F40C0000}"/>
    <cellStyle name="SAPBEXaggDataEmph 2 9" xfId="602" xr:uid="{00000000-0005-0000-0000-0000F50C0000}"/>
    <cellStyle name="SAPBEXaggDataEmph 2 9 2" xfId="2074" xr:uid="{00000000-0005-0000-0000-0000F60C0000}"/>
    <cellStyle name="SAPBEXaggDataEmph 2 9 2 2" xfId="4902" xr:uid="{00000000-0005-0000-0000-0000F70C0000}"/>
    <cellStyle name="SAPBEXaggDataEmph 2 9 2 3" xfId="7373" xr:uid="{00000000-0005-0000-0000-0000F80C0000}"/>
    <cellStyle name="SAPBEXaggDataEmph 2 9 2 4" xfId="9666" xr:uid="{00000000-0005-0000-0000-0000F90C0000}"/>
    <cellStyle name="SAPBEXaggDataEmph 2 9 3" xfId="3456" xr:uid="{00000000-0005-0000-0000-0000FA0C0000}"/>
    <cellStyle name="SAPBEXaggDataEmph 2 9 4" xfId="5961" xr:uid="{00000000-0005-0000-0000-0000FB0C0000}"/>
    <cellStyle name="SAPBEXaggDataEmph 2 9 5" xfId="8290" xr:uid="{00000000-0005-0000-0000-0000FC0C0000}"/>
    <cellStyle name="SAPBEXaggDataEmph 3" xfId="603" xr:uid="{00000000-0005-0000-0000-0000FD0C0000}"/>
    <cellStyle name="SAPBEXaggDataEmph 3 2" xfId="2320" xr:uid="{00000000-0005-0000-0000-0000FE0C0000}"/>
    <cellStyle name="SAPBEXaggDataEmph 3 2 2" xfId="5148" xr:uid="{00000000-0005-0000-0000-0000FF0C0000}"/>
    <cellStyle name="SAPBEXaggDataEmph 3 2 3" xfId="7619" xr:uid="{00000000-0005-0000-0000-0000000D0000}"/>
    <cellStyle name="SAPBEXaggDataEmph 3 2 4" xfId="9912" xr:uid="{00000000-0005-0000-0000-0000010D0000}"/>
    <cellStyle name="SAPBEXaggDataEmph 3 3" xfId="3457" xr:uid="{00000000-0005-0000-0000-0000020D0000}"/>
    <cellStyle name="SAPBEXaggDataEmph 3 4" xfId="5962" xr:uid="{00000000-0005-0000-0000-0000030D0000}"/>
    <cellStyle name="SAPBEXaggDataEmph 3 5" xfId="8291" xr:uid="{00000000-0005-0000-0000-0000040D0000}"/>
    <cellStyle name="SAPBEXaggDataEmph 4" xfId="604" xr:uid="{00000000-0005-0000-0000-0000050D0000}"/>
    <cellStyle name="SAPBEXaggDataEmph 4 2" xfId="2389" xr:uid="{00000000-0005-0000-0000-0000060D0000}"/>
    <cellStyle name="SAPBEXaggDataEmph 4 2 2" xfId="5216" xr:uid="{00000000-0005-0000-0000-0000070D0000}"/>
    <cellStyle name="SAPBEXaggDataEmph 4 2 3" xfId="7687" xr:uid="{00000000-0005-0000-0000-0000080D0000}"/>
    <cellStyle name="SAPBEXaggDataEmph 4 2 4" xfId="9980" xr:uid="{00000000-0005-0000-0000-0000090D0000}"/>
    <cellStyle name="SAPBEXaggDataEmph 4 3" xfId="3458" xr:uid="{00000000-0005-0000-0000-00000A0D0000}"/>
    <cellStyle name="SAPBEXaggDataEmph 4 4" xfId="5963" xr:uid="{00000000-0005-0000-0000-00000B0D0000}"/>
    <cellStyle name="SAPBEXaggDataEmph 4 5" xfId="8292" xr:uid="{00000000-0005-0000-0000-00000C0D0000}"/>
    <cellStyle name="SAPBEXaggDataEmph 5" xfId="605" xr:uid="{00000000-0005-0000-0000-00000D0D0000}"/>
    <cellStyle name="SAPBEXaggDataEmph 5 2" xfId="2075" xr:uid="{00000000-0005-0000-0000-00000E0D0000}"/>
    <cellStyle name="SAPBEXaggDataEmph 5 2 2" xfId="4903" xr:uid="{00000000-0005-0000-0000-00000F0D0000}"/>
    <cellStyle name="SAPBEXaggDataEmph 5 2 3" xfId="7374" xr:uid="{00000000-0005-0000-0000-0000100D0000}"/>
    <cellStyle name="SAPBEXaggDataEmph 5 2 4" xfId="9667" xr:uid="{00000000-0005-0000-0000-0000110D0000}"/>
    <cellStyle name="SAPBEXaggDataEmph 5 3" xfId="3459" xr:uid="{00000000-0005-0000-0000-0000120D0000}"/>
    <cellStyle name="SAPBEXaggDataEmph 5 4" xfId="5964" xr:uid="{00000000-0005-0000-0000-0000130D0000}"/>
    <cellStyle name="SAPBEXaggDataEmph 5 5" xfId="8293" xr:uid="{00000000-0005-0000-0000-0000140D0000}"/>
    <cellStyle name="SAPBEXaggDataEmph 6" xfId="606" xr:uid="{00000000-0005-0000-0000-0000150D0000}"/>
    <cellStyle name="SAPBEXaggDataEmph 6 2" xfId="2318" xr:uid="{00000000-0005-0000-0000-0000160D0000}"/>
    <cellStyle name="SAPBEXaggDataEmph 6 2 2" xfId="5146" xr:uid="{00000000-0005-0000-0000-0000170D0000}"/>
    <cellStyle name="SAPBEXaggDataEmph 6 2 3" xfId="7617" xr:uid="{00000000-0005-0000-0000-0000180D0000}"/>
    <cellStyle name="SAPBEXaggDataEmph 6 2 4" xfId="9910" xr:uid="{00000000-0005-0000-0000-0000190D0000}"/>
    <cellStyle name="SAPBEXaggDataEmph 6 3" xfId="3460" xr:uid="{00000000-0005-0000-0000-00001A0D0000}"/>
    <cellStyle name="SAPBEXaggDataEmph 6 4" xfId="5965" xr:uid="{00000000-0005-0000-0000-00001B0D0000}"/>
    <cellStyle name="SAPBEXaggDataEmph 6 5" xfId="8294" xr:uid="{00000000-0005-0000-0000-00001C0D0000}"/>
    <cellStyle name="SAPBEXaggDataEmph 7" xfId="607" xr:uid="{00000000-0005-0000-0000-00001D0D0000}"/>
    <cellStyle name="SAPBEXaggDataEmph 7 2" xfId="2641" xr:uid="{00000000-0005-0000-0000-00001E0D0000}"/>
    <cellStyle name="SAPBEXaggDataEmph 7 2 2" xfId="5466" xr:uid="{00000000-0005-0000-0000-00001F0D0000}"/>
    <cellStyle name="SAPBEXaggDataEmph 7 2 3" xfId="7934" xr:uid="{00000000-0005-0000-0000-0000200D0000}"/>
    <cellStyle name="SAPBEXaggDataEmph 7 2 4" xfId="10223" xr:uid="{00000000-0005-0000-0000-0000210D0000}"/>
    <cellStyle name="SAPBEXaggDataEmph 7 3" xfId="3461" xr:uid="{00000000-0005-0000-0000-0000220D0000}"/>
    <cellStyle name="SAPBEXaggDataEmph 7 4" xfId="5966" xr:uid="{00000000-0005-0000-0000-0000230D0000}"/>
    <cellStyle name="SAPBEXaggDataEmph 7 5" xfId="8295" xr:uid="{00000000-0005-0000-0000-0000240D0000}"/>
    <cellStyle name="SAPBEXaggDataEmph 8" xfId="608" xr:uid="{00000000-0005-0000-0000-0000250D0000}"/>
    <cellStyle name="SAPBEXaggDataEmph 8 2" xfId="1843" xr:uid="{00000000-0005-0000-0000-0000260D0000}"/>
    <cellStyle name="SAPBEXaggDataEmph 8 2 2" xfId="4671" xr:uid="{00000000-0005-0000-0000-0000270D0000}"/>
    <cellStyle name="SAPBEXaggDataEmph 8 2 3" xfId="7143" xr:uid="{00000000-0005-0000-0000-0000280D0000}"/>
    <cellStyle name="SAPBEXaggDataEmph 8 2 4" xfId="9436" xr:uid="{00000000-0005-0000-0000-0000290D0000}"/>
    <cellStyle name="SAPBEXaggDataEmph 8 3" xfId="3462" xr:uid="{00000000-0005-0000-0000-00002A0D0000}"/>
    <cellStyle name="SAPBEXaggDataEmph 8 4" xfId="5967" xr:uid="{00000000-0005-0000-0000-00002B0D0000}"/>
    <cellStyle name="SAPBEXaggDataEmph 8 5" xfId="8296" xr:uid="{00000000-0005-0000-0000-00002C0D0000}"/>
    <cellStyle name="SAPBEXaggDataEmph 9" xfId="609" xr:uid="{00000000-0005-0000-0000-00002D0D0000}"/>
    <cellStyle name="SAPBEXaggDataEmph 9 2" xfId="2076" xr:uid="{00000000-0005-0000-0000-00002E0D0000}"/>
    <cellStyle name="SAPBEXaggDataEmph 9 2 2" xfId="4904" xr:uid="{00000000-0005-0000-0000-00002F0D0000}"/>
    <cellStyle name="SAPBEXaggDataEmph 9 2 3" xfId="7375" xr:uid="{00000000-0005-0000-0000-0000300D0000}"/>
    <cellStyle name="SAPBEXaggDataEmph 9 2 4" xfId="9668" xr:uid="{00000000-0005-0000-0000-0000310D0000}"/>
    <cellStyle name="SAPBEXaggDataEmph 9 3" xfId="3463" xr:uid="{00000000-0005-0000-0000-0000320D0000}"/>
    <cellStyle name="SAPBEXaggDataEmph 9 4" xfId="5968" xr:uid="{00000000-0005-0000-0000-0000330D0000}"/>
    <cellStyle name="SAPBEXaggDataEmph 9 5" xfId="8297" xr:uid="{00000000-0005-0000-0000-0000340D0000}"/>
    <cellStyle name="SAPBEXaggItem" xfId="610" xr:uid="{00000000-0005-0000-0000-0000350D0000}"/>
    <cellStyle name="SAPBEXaggItem 10" xfId="611" xr:uid="{00000000-0005-0000-0000-0000360D0000}"/>
    <cellStyle name="SAPBEXaggItem 10 2" xfId="2347" xr:uid="{00000000-0005-0000-0000-0000370D0000}"/>
    <cellStyle name="SAPBEXaggItem 10 2 2" xfId="5175" xr:uid="{00000000-0005-0000-0000-0000380D0000}"/>
    <cellStyle name="SAPBEXaggItem 10 2 3" xfId="7646" xr:uid="{00000000-0005-0000-0000-0000390D0000}"/>
    <cellStyle name="SAPBEXaggItem 10 2 4" xfId="9939" xr:uid="{00000000-0005-0000-0000-00003A0D0000}"/>
    <cellStyle name="SAPBEXaggItem 10 3" xfId="3465" xr:uid="{00000000-0005-0000-0000-00003B0D0000}"/>
    <cellStyle name="SAPBEXaggItem 10 4" xfId="5970" xr:uid="{00000000-0005-0000-0000-00003C0D0000}"/>
    <cellStyle name="SAPBEXaggItem 10 5" xfId="8299" xr:uid="{00000000-0005-0000-0000-00003D0D0000}"/>
    <cellStyle name="SAPBEXaggItem 11" xfId="612" xr:uid="{00000000-0005-0000-0000-00003E0D0000}"/>
    <cellStyle name="SAPBEXaggItem 11 2" xfId="2078" xr:uid="{00000000-0005-0000-0000-00003F0D0000}"/>
    <cellStyle name="SAPBEXaggItem 11 2 2" xfId="4906" xr:uid="{00000000-0005-0000-0000-0000400D0000}"/>
    <cellStyle name="SAPBEXaggItem 11 2 3" xfId="7377" xr:uid="{00000000-0005-0000-0000-0000410D0000}"/>
    <cellStyle name="SAPBEXaggItem 11 2 4" xfId="9670" xr:uid="{00000000-0005-0000-0000-0000420D0000}"/>
    <cellStyle name="SAPBEXaggItem 11 3" xfId="3466" xr:uid="{00000000-0005-0000-0000-0000430D0000}"/>
    <cellStyle name="SAPBEXaggItem 11 4" xfId="5971" xr:uid="{00000000-0005-0000-0000-0000440D0000}"/>
    <cellStyle name="SAPBEXaggItem 11 5" xfId="8300" xr:uid="{00000000-0005-0000-0000-0000450D0000}"/>
    <cellStyle name="SAPBEXaggItem 12" xfId="2077" xr:uid="{00000000-0005-0000-0000-0000460D0000}"/>
    <cellStyle name="SAPBEXaggItem 12 2" xfId="4905" xr:uid="{00000000-0005-0000-0000-0000470D0000}"/>
    <cellStyle name="SAPBEXaggItem 12 3" xfId="7376" xr:uid="{00000000-0005-0000-0000-0000480D0000}"/>
    <cellStyle name="SAPBEXaggItem 12 4" xfId="9669" xr:uid="{00000000-0005-0000-0000-0000490D0000}"/>
    <cellStyle name="SAPBEXaggItem 13" xfId="3464" xr:uid="{00000000-0005-0000-0000-00004A0D0000}"/>
    <cellStyle name="SAPBEXaggItem 14" xfId="5969" xr:uid="{00000000-0005-0000-0000-00004B0D0000}"/>
    <cellStyle name="SAPBEXaggItem 15" xfId="8298" xr:uid="{00000000-0005-0000-0000-00004C0D0000}"/>
    <cellStyle name="SAPBEXaggItem 2" xfId="613" xr:uid="{00000000-0005-0000-0000-00004D0D0000}"/>
    <cellStyle name="SAPBEXaggItem 2 10" xfId="614" xr:uid="{00000000-0005-0000-0000-00004E0D0000}"/>
    <cellStyle name="SAPBEXaggItem 2 10 2" xfId="2079" xr:uid="{00000000-0005-0000-0000-00004F0D0000}"/>
    <cellStyle name="SAPBEXaggItem 2 10 2 2" xfId="4907" xr:uid="{00000000-0005-0000-0000-0000500D0000}"/>
    <cellStyle name="SAPBEXaggItem 2 10 2 3" xfId="7378" xr:uid="{00000000-0005-0000-0000-0000510D0000}"/>
    <cellStyle name="SAPBEXaggItem 2 10 2 4" xfId="9671" xr:uid="{00000000-0005-0000-0000-0000520D0000}"/>
    <cellStyle name="SAPBEXaggItem 2 10 3" xfId="3468" xr:uid="{00000000-0005-0000-0000-0000530D0000}"/>
    <cellStyle name="SAPBEXaggItem 2 10 4" xfId="5973" xr:uid="{00000000-0005-0000-0000-0000540D0000}"/>
    <cellStyle name="SAPBEXaggItem 2 10 5" xfId="8302" xr:uid="{00000000-0005-0000-0000-0000550D0000}"/>
    <cellStyle name="SAPBEXaggItem 2 11" xfId="1504" xr:uid="{00000000-0005-0000-0000-0000560D0000}"/>
    <cellStyle name="SAPBEXaggItem 2 12" xfId="1839" xr:uid="{00000000-0005-0000-0000-0000570D0000}"/>
    <cellStyle name="SAPBEXaggItem 2 12 2" xfId="4667" xr:uid="{00000000-0005-0000-0000-0000580D0000}"/>
    <cellStyle name="SAPBEXaggItem 2 12 3" xfId="7139" xr:uid="{00000000-0005-0000-0000-0000590D0000}"/>
    <cellStyle name="SAPBEXaggItem 2 12 4" xfId="9432" xr:uid="{00000000-0005-0000-0000-00005A0D0000}"/>
    <cellStyle name="SAPBEXaggItem 2 13" xfId="3467" xr:uid="{00000000-0005-0000-0000-00005B0D0000}"/>
    <cellStyle name="SAPBEXaggItem 2 14" xfId="5972" xr:uid="{00000000-0005-0000-0000-00005C0D0000}"/>
    <cellStyle name="SAPBEXaggItem 2 15" xfId="8301" xr:uid="{00000000-0005-0000-0000-00005D0D0000}"/>
    <cellStyle name="SAPBEXaggItem 2 2" xfId="615" xr:uid="{00000000-0005-0000-0000-00005E0D0000}"/>
    <cellStyle name="SAPBEXaggItem 2 2 2" xfId="2080" xr:uid="{00000000-0005-0000-0000-00005F0D0000}"/>
    <cellStyle name="SAPBEXaggItem 2 2 2 2" xfId="4908" xr:uid="{00000000-0005-0000-0000-0000600D0000}"/>
    <cellStyle name="SAPBEXaggItem 2 2 2 3" xfId="7379" xr:uid="{00000000-0005-0000-0000-0000610D0000}"/>
    <cellStyle name="SAPBEXaggItem 2 2 2 4" xfId="9672" xr:uid="{00000000-0005-0000-0000-0000620D0000}"/>
    <cellStyle name="SAPBEXaggItem 2 2 3" xfId="3469" xr:uid="{00000000-0005-0000-0000-0000630D0000}"/>
    <cellStyle name="SAPBEXaggItem 2 2 4" xfId="5974" xr:uid="{00000000-0005-0000-0000-0000640D0000}"/>
    <cellStyle name="SAPBEXaggItem 2 2 5" xfId="8303" xr:uid="{00000000-0005-0000-0000-0000650D0000}"/>
    <cellStyle name="SAPBEXaggItem 2 3" xfId="616" xr:uid="{00000000-0005-0000-0000-0000660D0000}"/>
    <cellStyle name="SAPBEXaggItem 2 3 2" xfId="1754" xr:uid="{00000000-0005-0000-0000-0000670D0000}"/>
    <cellStyle name="SAPBEXaggItem 2 3 2 2" xfId="4582" xr:uid="{00000000-0005-0000-0000-0000680D0000}"/>
    <cellStyle name="SAPBEXaggItem 2 3 2 3" xfId="7055" xr:uid="{00000000-0005-0000-0000-0000690D0000}"/>
    <cellStyle name="SAPBEXaggItem 2 3 2 4" xfId="9349" xr:uid="{00000000-0005-0000-0000-00006A0D0000}"/>
    <cellStyle name="SAPBEXaggItem 2 3 3" xfId="3470" xr:uid="{00000000-0005-0000-0000-00006B0D0000}"/>
    <cellStyle name="SAPBEXaggItem 2 3 4" xfId="5975" xr:uid="{00000000-0005-0000-0000-00006C0D0000}"/>
    <cellStyle name="SAPBEXaggItem 2 3 5" xfId="8304" xr:uid="{00000000-0005-0000-0000-00006D0D0000}"/>
    <cellStyle name="SAPBEXaggItem 2 4" xfId="617" xr:uid="{00000000-0005-0000-0000-00006E0D0000}"/>
    <cellStyle name="SAPBEXaggItem 2 4 2" xfId="2081" xr:uid="{00000000-0005-0000-0000-00006F0D0000}"/>
    <cellStyle name="SAPBEXaggItem 2 4 2 2" xfId="4909" xr:uid="{00000000-0005-0000-0000-0000700D0000}"/>
    <cellStyle name="SAPBEXaggItem 2 4 2 3" xfId="7380" xr:uid="{00000000-0005-0000-0000-0000710D0000}"/>
    <cellStyle name="SAPBEXaggItem 2 4 2 4" xfId="9673" xr:uid="{00000000-0005-0000-0000-0000720D0000}"/>
    <cellStyle name="SAPBEXaggItem 2 4 3" xfId="3471" xr:uid="{00000000-0005-0000-0000-0000730D0000}"/>
    <cellStyle name="SAPBEXaggItem 2 4 4" xfId="5976" xr:uid="{00000000-0005-0000-0000-0000740D0000}"/>
    <cellStyle name="SAPBEXaggItem 2 4 5" xfId="8305" xr:uid="{00000000-0005-0000-0000-0000750D0000}"/>
    <cellStyle name="SAPBEXaggItem 2 5" xfId="618" xr:uid="{00000000-0005-0000-0000-0000760D0000}"/>
    <cellStyle name="SAPBEXaggItem 2 5 2" xfId="1582" xr:uid="{00000000-0005-0000-0000-0000770D0000}"/>
    <cellStyle name="SAPBEXaggItem 2 5 2 2" xfId="4411" xr:uid="{00000000-0005-0000-0000-0000780D0000}"/>
    <cellStyle name="SAPBEXaggItem 2 5 2 3" xfId="6885" xr:uid="{00000000-0005-0000-0000-0000790D0000}"/>
    <cellStyle name="SAPBEXaggItem 2 5 2 4" xfId="9187" xr:uid="{00000000-0005-0000-0000-00007A0D0000}"/>
    <cellStyle name="SAPBEXaggItem 2 5 3" xfId="3472" xr:uid="{00000000-0005-0000-0000-00007B0D0000}"/>
    <cellStyle name="SAPBEXaggItem 2 5 4" xfId="5977" xr:uid="{00000000-0005-0000-0000-00007C0D0000}"/>
    <cellStyle name="SAPBEXaggItem 2 5 5" xfId="8306" xr:uid="{00000000-0005-0000-0000-00007D0D0000}"/>
    <cellStyle name="SAPBEXaggItem 2 6" xfId="619" xr:uid="{00000000-0005-0000-0000-00007E0D0000}"/>
    <cellStyle name="SAPBEXaggItem 2 6 2" xfId="2082" xr:uid="{00000000-0005-0000-0000-00007F0D0000}"/>
    <cellStyle name="SAPBEXaggItem 2 6 2 2" xfId="4910" xr:uid="{00000000-0005-0000-0000-0000800D0000}"/>
    <cellStyle name="SAPBEXaggItem 2 6 2 3" xfId="7381" xr:uid="{00000000-0005-0000-0000-0000810D0000}"/>
    <cellStyle name="SAPBEXaggItem 2 6 2 4" xfId="9674" xr:uid="{00000000-0005-0000-0000-0000820D0000}"/>
    <cellStyle name="SAPBEXaggItem 2 6 3" xfId="3473" xr:uid="{00000000-0005-0000-0000-0000830D0000}"/>
    <cellStyle name="SAPBEXaggItem 2 6 4" xfId="5978" xr:uid="{00000000-0005-0000-0000-0000840D0000}"/>
    <cellStyle name="SAPBEXaggItem 2 6 5" xfId="8307" xr:uid="{00000000-0005-0000-0000-0000850D0000}"/>
    <cellStyle name="SAPBEXaggItem 2 7" xfId="620" xr:uid="{00000000-0005-0000-0000-0000860D0000}"/>
    <cellStyle name="SAPBEXaggItem 2 7 2" xfId="1881" xr:uid="{00000000-0005-0000-0000-0000870D0000}"/>
    <cellStyle name="SAPBEXaggItem 2 7 2 2" xfId="4709" xr:uid="{00000000-0005-0000-0000-0000880D0000}"/>
    <cellStyle name="SAPBEXaggItem 2 7 2 3" xfId="7181" xr:uid="{00000000-0005-0000-0000-0000890D0000}"/>
    <cellStyle name="SAPBEXaggItem 2 7 2 4" xfId="9474" xr:uid="{00000000-0005-0000-0000-00008A0D0000}"/>
    <cellStyle name="SAPBEXaggItem 2 7 3" xfId="3474" xr:uid="{00000000-0005-0000-0000-00008B0D0000}"/>
    <cellStyle name="SAPBEXaggItem 2 7 4" xfId="5979" xr:uid="{00000000-0005-0000-0000-00008C0D0000}"/>
    <cellStyle name="SAPBEXaggItem 2 7 5" xfId="8308" xr:uid="{00000000-0005-0000-0000-00008D0D0000}"/>
    <cellStyle name="SAPBEXaggItem 2 8" xfId="621" xr:uid="{00000000-0005-0000-0000-00008E0D0000}"/>
    <cellStyle name="SAPBEXaggItem 2 8 2" xfId="2083" xr:uid="{00000000-0005-0000-0000-00008F0D0000}"/>
    <cellStyle name="SAPBEXaggItem 2 8 2 2" xfId="4911" xr:uid="{00000000-0005-0000-0000-0000900D0000}"/>
    <cellStyle name="SAPBEXaggItem 2 8 2 3" xfId="7382" xr:uid="{00000000-0005-0000-0000-0000910D0000}"/>
    <cellStyle name="SAPBEXaggItem 2 8 2 4" xfId="9675" xr:uid="{00000000-0005-0000-0000-0000920D0000}"/>
    <cellStyle name="SAPBEXaggItem 2 8 3" xfId="3475" xr:uid="{00000000-0005-0000-0000-0000930D0000}"/>
    <cellStyle name="SAPBEXaggItem 2 8 4" xfId="5980" xr:uid="{00000000-0005-0000-0000-0000940D0000}"/>
    <cellStyle name="SAPBEXaggItem 2 8 5" xfId="8309" xr:uid="{00000000-0005-0000-0000-0000950D0000}"/>
    <cellStyle name="SAPBEXaggItem 2 9" xfId="622" xr:uid="{00000000-0005-0000-0000-0000960D0000}"/>
    <cellStyle name="SAPBEXaggItem 2 9 2" xfId="1600" xr:uid="{00000000-0005-0000-0000-0000970D0000}"/>
    <cellStyle name="SAPBEXaggItem 2 9 2 2" xfId="4429" xr:uid="{00000000-0005-0000-0000-0000980D0000}"/>
    <cellStyle name="SAPBEXaggItem 2 9 2 3" xfId="6903" xr:uid="{00000000-0005-0000-0000-0000990D0000}"/>
    <cellStyle name="SAPBEXaggItem 2 9 2 4" xfId="9204" xr:uid="{00000000-0005-0000-0000-00009A0D0000}"/>
    <cellStyle name="SAPBEXaggItem 2 9 3" xfId="3476" xr:uid="{00000000-0005-0000-0000-00009B0D0000}"/>
    <cellStyle name="SAPBEXaggItem 2 9 4" xfId="5981" xr:uid="{00000000-0005-0000-0000-00009C0D0000}"/>
    <cellStyle name="SAPBEXaggItem 2 9 5" xfId="8310" xr:uid="{00000000-0005-0000-0000-00009D0D0000}"/>
    <cellStyle name="SAPBEXaggItem 3" xfId="623" xr:uid="{00000000-0005-0000-0000-00009E0D0000}"/>
    <cellStyle name="SAPBEXaggItem 3 2" xfId="2084" xr:uid="{00000000-0005-0000-0000-00009F0D0000}"/>
    <cellStyle name="SAPBEXaggItem 3 2 2" xfId="4912" xr:uid="{00000000-0005-0000-0000-0000A00D0000}"/>
    <cellStyle name="SAPBEXaggItem 3 2 3" xfId="7383" xr:uid="{00000000-0005-0000-0000-0000A10D0000}"/>
    <cellStyle name="SAPBEXaggItem 3 2 4" xfId="9676" xr:uid="{00000000-0005-0000-0000-0000A20D0000}"/>
    <cellStyle name="SAPBEXaggItem 3 3" xfId="3477" xr:uid="{00000000-0005-0000-0000-0000A30D0000}"/>
    <cellStyle name="SAPBEXaggItem 3 4" xfId="5982" xr:uid="{00000000-0005-0000-0000-0000A40D0000}"/>
    <cellStyle name="SAPBEXaggItem 3 5" xfId="8311" xr:uid="{00000000-0005-0000-0000-0000A50D0000}"/>
    <cellStyle name="SAPBEXaggItem 4" xfId="624" xr:uid="{00000000-0005-0000-0000-0000A60D0000}"/>
    <cellStyle name="SAPBEXaggItem 4 2" xfId="2420" xr:uid="{00000000-0005-0000-0000-0000A70D0000}"/>
    <cellStyle name="SAPBEXaggItem 4 2 2" xfId="5247" xr:uid="{00000000-0005-0000-0000-0000A80D0000}"/>
    <cellStyle name="SAPBEXaggItem 4 2 3" xfId="7718" xr:uid="{00000000-0005-0000-0000-0000A90D0000}"/>
    <cellStyle name="SAPBEXaggItem 4 2 4" xfId="10011" xr:uid="{00000000-0005-0000-0000-0000AA0D0000}"/>
    <cellStyle name="SAPBEXaggItem 4 3" xfId="3478" xr:uid="{00000000-0005-0000-0000-0000AB0D0000}"/>
    <cellStyle name="SAPBEXaggItem 4 4" xfId="5983" xr:uid="{00000000-0005-0000-0000-0000AC0D0000}"/>
    <cellStyle name="SAPBEXaggItem 4 5" xfId="8312" xr:uid="{00000000-0005-0000-0000-0000AD0D0000}"/>
    <cellStyle name="SAPBEXaggItem 5" xfId="625" xr:uid="{00000000-0005-0000-0000-0000AE0D0000}"/>
    <cellStyle name="SAPBEXaggItem 5 2" xfId="2085" xr:uid="{00000000-0005-0000-0000-0000AF0D0000}"/>
    <cellStyle name="SAPBEXaggItem 5 2 2" xfId="4913" xr:uid="{00000000-0005-0000-0000-0000B00D0000}"/>
    <cellStyle name="SAPBEXaggItem 5 2 3" xfId="7384" xr:uid="{00000000-0005-0000-0000-0000B10D0000}"/>
    <cellStyle name="SAPBEXaggItem 5 2 4" xfId="9677" xr:uid="{00000000-0005-0000-0000-0000B20D0000}"/>
    <cellStyle name="SAPBEXaggItem 5 3" xfId="3479" xr:uid="{00000000-0005-0000-0000-0000B30D0000}"/>
    <cellStyle name="SAPBEXaggItem 5 4" xfId="5984" xr:uid="{00000000-0005-0000-0000-0000B40D0000}"/>
    <cellStyle name="SAPBEXaggItem 5 5" xfId="8313" xr:uid="{00000000-0005-0000-0000-0000B50D0000}"/>
    <cellStyle name="SAPBEXaggItem 6" xfId="626" xr:uid="{00000000-0005-0000-0000-0000B60D0000}"/>
    <cellStyle name="SAPBEXaggItem 6 2" xfId="2711" xr:uid="{00000000-0005-0000-0000-0000B70D0000}"/>
    <cellStyle name="SAPBEXaggItem 6 2 2" xfId="5536" xr:uid="{00000000-0005-0000-0000-0000B80D0000}"/>
    <cellStyle name="SAPBEXaggItem 6 2 3" xfId="8001" xr:uid="{00000000-0005-0000-0000-0000B90D0000}"/>
    <cellStyle name="SAPBEXaggItem 6 2 4" xfId="10281" xr:uid="{00000000-0005-0000-0000-0000BA0D0000}"/>
    <cellStyle name="SAPBEXaggItem 6 3" xfId="3480" xr:uid="{00000000-0005-0000-0000-0000BB0D0000}"/>
    <cellStyle name="SAPBEXaggItem 6 4" xfId="5985" xr:uid="{00000000-0005-0000-0000-0000BC0D0000}"/>
    <cellStyle name="SAPBEXaggItem 6 5" xfId="8314" xr:uid="{00000000-0005-0000-0000-0000BD0D0000}"/>
    <cellStyle name="SAPBEXaggItem 7" xfId="627" xr:uid="{00000000-0005-0000-0000-0000BE0D0000}"/>
    <cellStyle name="SAPBEXaggItem 7 2" xfId="1790" xr:uid="{00000000-0005-0000-0000-0000BF0D0000}"/>
    <cellStyle name="SAPBEXaggItem 7 2 2" xfId="4618" xr:uid="{00000000-0005-0000-0000-0000C00D0000}"/>
    <cellStyle name="SAPBEXaggItem 7 2 3" xfId="7091" xr:uid="{00000000-0005-0000-0000-0000C10D0000}"/>
    <cellStyle name="SAPBEXaggItem 7 2 4" xfId="9385" xr:uid="{00000000-0005-0000-0000-0000C20D0000}"/>
    <cellStyle name="SAPBEXaggItem 7 3" xfId="3481" xr:uid="{00000000-0005-0000-0000-0000C30D0000}"/>
    <cellStyle name="SAPBEXaggItem 7 4" xfId="5986" xr:uid="{00000000-0005-0000-0000-0000C40D0000}"/>
    <cellStyle name="SAPBEXaggItem 7 5" xfId="8315" xr:uid="{00000000-0005-0000-0000-0000C50D0000}"/>
    <cellStyle name="SAPBEXaggItem 8" xfId="628" xr:uid="{00000000-0005-0000-0000-0000C60D0000}"/>
    <cellStyle name="SAPBEXaggItem 8 2" xfId="1690" xr:uid="{00000000-0005-0000-0000-0000C70D0000}"/>
    <cellStyle name="SAPBEXaggItem 8 2 2" xfId="4519" xr:uid="{00000000-0005-0000-0000-0000C80D0000}"/>
    <cellStyle name="SAPBEXaggItem 8 2 3" xfId="6992" xr:uid="{00000000-0005-0000-0000-0000C90D0000}"/>
    <cellStyle name="SAPBEXaggItem 8 2 4" xfId="9286" xr:uid="{00000000-0005-0000-0000-0000CA0D0000}"/>
    <cellStyle name="SAPBEXaggItem 8 3" xfId="3482" xr:uid="{00000000-0005-0000-0000-0000CB0D0000}"/>
    <cellStyle name="SAPBEXaggItem 8 4" xfId="5987" xr:uid="{00000000-0005-0000-0000-0000CC0D0000}"/>
    <cellStyle name="SAPBEXaggItem 8 5" xfId="8316" xr:uid="{00000000-0005-0000-0000-0000CD0D0000}"/>
    <cellStyle name="SAPBEXaggItem 9" xfId="629" xr:uid="{00000000-0005-0000-0000-0000CE0D0000}"/>
    <cellStyle name="SAPBEXaggItem 9 2" xfId="1811" xr:uid="{00000000-0005-0000-0000-0000CF0D0000}"/>
    <cellStyle name="SAPBEXaggItem 9 2 2" xfId="4639" xr:uid="{00000000-0005-0000-0000-0000D00D0000}"/>
    <cellStyle name="SAPBEXaggItem 9 2 3" xfId="7112" xr:uid="{00000000-0005-0000-0000-0000D10D0000}"/>
    <cellStyle name="SAPBEXaggItem 9 2 4" xfId="9405" xr:uid="{00000000-0005-0000-0000-0000D20D0000}"/>
    <cellStyle name="SAPBEXaggItem 9 3" xfId="3483" xr:uid="{00000000-0005-0000-0000-0000D30D0000}"/>
    <cellStyle name="SAPBEXaggItem 9 4" xfId="5988" xr:uid="{00000000-0005-0000-0000-0000D40D0000}"/>
    <cellStyle name="SAPBEXaggItem 9 5" xfId="8317" xr:uid="{00000000-0005-0000-0000-0000D50D0000}"/>
    <cellStyle name="SAPBEXaggItemX" xfId="630" xr:uid="{00000000-0005-0000-0000-0000D60D0000}"/>
    <cellStyle name="SAPBEXaggItemX 10" xfId="631" xr:uid="{00000000-0005-0000-0000-0000D70D0000}"/>
    <cellStyle name="SAPBEXaggItemX 10 2" xfId="2592" xr:uid="{00000000-0005-0000-0000-0000D80D0000}"/>
    <cellStyle name="SAPBEXaggItemX 10 2 2" xfId="5418" xr:uid="{00000000-0005-0000-0000-0000D90D0000}"/>
    <cellStyle name="SAPBEXaggItemX 10 2 3" xfId="7888" xr:uid="{00000000-0005-0000-0000-0000DA0D0000}"/>
    <cellStyle name="SAPBEXaggItemX 10 2 4" xfId="10181" xr:uid="{00000000-0005-0000-0000-0000DB0D0000}"/>
    <cellStyle name="SAPBEXaggItemX 10 3" xfId="3485" xr:uid="{00000000-0005-0000-0000-0000DC0D0000}"/>
    <cellStyle name="SAPBEXaggItemX 10 4" xfId="5990" xr:uid="{00000000-0005-0000-0000-0000DD0D0000}"/>
    <cellStyle name="SAPBEXaggItemX 10 5" xfId="8319" xr:uid="{00000000-0005-0000-0000-0000DE0D0000}"/>
    <cellStyle name="SAPBEXaggItemX 11" xfId="632" xr:uid="{00000000-0005-0000-0000-0000DF0D0000}"/>
    <cellStyle name="SAPBEXaggItemX 11 2" xfId="2087" xr:uid="{00000000-0005-0000-0000-0000E00D0000}"/>
    <cellStyle name="SAPBEXaggItemX 11 2 2" xfId="4915" xr:uid="{00000000-0005-0000-0000-0000E10D0000}"/>
    <cellStyle name="SAPBEXaggItemX 11 2 3" xfId="7386" xr:uid="{00000000-0005-0000-0000-0000E20D0000}"/>
    <cellStyle name="SAPBEXaggItemX 11 2 4" xfId="9679" xr:uid="{00000000-0005-0000-0000-0000E30D0000}"/>
    <cellStyle name="SAPBEXaggItemX 11 3" xfId="3486" xr:uid="{00000000-0005-0000-0000-0000E40D0000}"/>
    <cellStyle name="SAPBEXaggItemX 11 4" xfId="5991" xr:uid="{00000000-0005-0000-0000-0000E50D0000}"/>
    <cellStyle name="SAPBEXaggItemX 11 5" xfId="8320" xr:uid="{00000000-0005-0000-0000-0000E60D0000}"/>
    <cellStyle name="SAPBEXaggItemX 12" xfId="1505" xr:uid="{00000000-0005-0000-0000-0000E70D0000}"/>
    <cellStyle name="SAPBEXaggItemX 13" xfId="2086" xr:uid="{00000000-0005-0000-0000-0000E80D0000}"/>
    <cellStyle name="SAPBEXaggItemX 13 2" xfId="4914" xr:uid="{00000000-0005-0000-0000-0000E90D0000}"/>
    <cellStyle name="SAPBEXaggItemX 13 3" xfId="7385" xr:uid="{00000000-0005-0000-0000-0000EA0D0000}"/>
    <cellStyle name="SAPBEXaggItemX 13 4" xfId="9678" xr:uid="{00000000-0005-0000-0000-0000EB0D0000}"/>
    <cellStyle name="SAPBEXaggItemX 14" xfId="3484" xr:uid="{00000000-0005-0000-0000-0000EC0D0000}"/>
    <cellStyle name="SAPBEXaggItemX 15" xfId="5989" xr:uid="{00000000-0005-0000-0000-0000ED0D0000}"/>
    <cellStyle name="SAPBEXaggItemX 16" xfId="8318" xr:uid="{00000000-0005-0000-0000-0000EE0D0000}"/>
    <cellStyle name="SAPBEXaggItemX 2" xfId="633" xr:uid="{00000000-0005-0000-0000-0000EF0D0000}"/>
    <cellStyle name="SAPBEXaggItemX 2 10" xfId="634" xr:uid="{00000000-0005-0000-0000-0000F00D0000}"/>
    <cellStyle name="SAPBEXaggItemX 2 10 2" xfId="2088" xr:uid="{00000000-0005-0000-0000-0000F10D0000}"/>
    <cellStyle name="SAPBEXaggItemX 2 10 2 2" xfId="4916" xr:uid="{00000000-0005-0000-0000-0000F20D0000}"/>
    <cellStyle name="SAPBEXaggItemX 2 10 2 3" xfId="7387" xr:uid="{00000000-0005-0000-0000-0000F30D0000}"/>
    <cellStyle name="SAPBEXaggItemX 2 10 2 4" xfId="9680" xr:uid="{00000000-0005-0000-0000-0000F40D0000}"/>
    <cellStyle name="SAPBEXaggItemX 2 10 3" xfId="3488" xr:uid="{00000000-0005-0000-0000-0000F50D0000}"/>
    <cellStyle name="SAPBEXaggItemX 2 10 4" xfId="5993" xr:uid="{00000000-0005-0000-0000-0000F60D0000}"/>
    <cellStyle name="SAPBEXaggItemX 2 10 5" xfId="8322" xr:uid="{00000000-0005-0000-0000-0000F70D0000}"/>
    <cellStyle name="SAPBEXaggItemX 2 11" xfId="1801" xr:uid="{00000000-0005-0000-0000-0000F80D0000}"/>
    <cellStyle name="SAPBEXaggItemX 2 11 2" xfId="4629" xr:uid="{00000000-0005-0000-0000-0000F90D0000}"/>
    <cellStyle name="SAPBEXaggItemX 2 11 3" xfId="7102" xr:uid="{00000000-0005-0000-0000-0000FA0D0000}"/>
    <cellStyle name="SAPBEXaggItemX 2 11 4" xfId="9396" xr:uid="{00000000-0005-0000-0000-0000FB0D0000}"/>
    <cellStyle name="SAPBEXaggItemX 2 12" xfId="3487" xr:uid="{00000000-0005-0000-0000-0000FC0D0000}"/>
    <cellStyle name="SAPBEXaggItemX 2 13" xfId="5992" xr:uid="{00000000-0005-0000-0000-0000FD0D0000}"/>
    <cellStyle name="SAPBEXaggItemX 2 14" xfId="8321" xr:uid="{00000000-0005-0000-0000-0000FE0D0000}"/>
    <cellStyle name="SAPBEXaggItemX 2 2" xfId="635" xr:uid="{00000000-0005-0000-0000-0000FF0D0000}"/>
    <cellStyle name="SAPBEXaggItemX 2 2 2" xfId="1568" xr:uid="{00000000-0005-0000-0000-0000000E0000}"/>
    <cellStyle name="SAPBEXaggItemX 2 2 2 2" xfId="4397" xr:uid="{00000000-0005-0000-0000-0000010E0000}"/>
    <cellStyle name="SAPBEXaggItemX 2 2 2 3" xfId="6871" xr:uid="{00000000-0005-0000-0000-0000020E0000}"/>
    <cellStyle name="SAPBEXaggItemX 2 2 2 4" xfId="9173" xr:uid="{00000000-0005-0000-0000-0000030E0000}"/>
    <cellStyle name="SAPBEXaggItemX 2 2 3" xfId="3489" xr:uid="{00000000-0005-0000-0000-0000040E0000}"/>
    <cellStyle name="SAPBEXaggItemX 2 2 4" xfId="5994" xr:uid="{00000000-0005-0000-0000-0000050E0000}"/>
    <cellStyle name="SAPBEXaggItemX 2 2 5" xfId="8323" xr:uid="{00000000-0005-0000-0000-0000060E0000}"/>
    <cellStyle name="SAPBEXaggItemX 2 3" xfId="636" xr:uid="{00000000-0005-0000-0000-0000070E0000}"/>
    <cellStyle name="SAPBEXaggItemX 2 3 2" xfId="2304" xr:uid="{00000000-0005-0000-0000-0000080E0000}"/>
    <cellStyle name="SAPBEXaggItemX 2 3 2 2" xfId="5132" xr:uid="{00000000-0005-0000-0000-0000090E0000}"/>
    <cellStyle name="SAPBEXaggItemX 2 3 2 3" xfId="7603" xr:uid="{00000000-0005-0000-0000-00000A0E0000}"/>
    <cellStyle name="SAPBEXaggItemX 2 3 2 4" xfId="9896" xr:uid="{00000000-0005-0000-0000-00000B0E0000}"/>
    <cellStyle name="SAPBEXaggItemX 2 3 3" xfId="3490" xr:uid="{00000000-0005-0000-0000-00000C0E0000}"/>
    <cellStyle name="SAPBEXaggItemX 2 3 4" xfId="5995" xr:uid="{00000000-0005-0000-0000-00000D0E0000}"/>
    <cellStyle name="SAPBEXaggItemX 2 3 5" xfId="8324" xr:uid="{00000000-0005-0000-0000-00000E0E0000}"/>
    <cellStyle name="SAPBEXaggItemX 2 4" xfId="637" xr:uid="{00000000-0005-0000-0000-00000F0E0000}"/>
    <cellStyle name="SAPBEXaggItemX 2 4 2" xfId="1664" xr:uid="{00000000-0005-0000-0000-0000100E0000}"/>
    <cellStyle name="SAPBEXaggItemX 2 4 2 2" xfId="4493" xr:uid="{00000000-0005-0000-0000-0000110E0000}"/>
    <cellStyle name="SAPBEXaggItemX 2 4 2 3" xfId="6966" xr:uid="{00000000-0005-0000-0000-0000120E0000}"/>
    <cellStyle name="SAPBEXaggItemX 2 4 2 4" xfId="9260" xr:uid="{00000000-0005-0000-0000-0000130E0000}"/>
    <cellStyle name="SAPBEXaggItemX 2 4 3" xfId="3491" xr:uid="{00000000-0005-0000-0000-0000140E0000}"/>
    <cellStyle name="SAPBEXaggItemX 2 4 4" xfId="5996" xr:uid="{00000000-0005-0000-0000-0000150E0000}"/>
    <cellStyle name="SAPBEXaggItemX 2 4 5" xfId="8325" xr:uid="{00000000-0005-0000-0000-0000160E0000}"/>
    <cellStyle name="SAPBEXaggItemX 2 5" xfId="638" xr:uid="{00000000-0005-0000-0000-0000170E0000}"/>
    <cellStyle name="SAPBEXaggItemX 2 5 2" xfId="2089" xr:uid="{00000000-0005-0000-0000-0000180E0000}"/>
    <cellStyle name="SAPBEXaggItemX 2 5 2 2" xfId="4917" xr:uid="{00000000-0005-0000-0000-0000190E0000}"/>
    <cellStyle name="SAPBEXaggItemX 2 5 2 3" xfId="7388" xr:uid="{00000000-0005-0000-0000-00001A0E0000}"/>
    <cellStyle name="SAPBEXaggItemX 2 5 2 4" xfId="9681" xr:uid="{00000000-0005-0000-0000-00001B0E0000}"/>
    <cellStyle name="SAPBEXaggItemX 2 5 3" xfId="3492" xr:uid="{00000000-0005-0000-0000-00001C0E0000}"/>
    <cellStyle name="SAPBEXaggItemX 2 5 4" xfId="5997" xr:uid="{00000000-0005-0000-0000-00001D0E0000}"/>
    <cellStyle name="SAPBEXaggItemX 2 5 5" xfId="8326" xr:uid="{00000000-0005-0000-0000-00001E0E0000}"/>
    <cellStyle name="SAPBEXaggItemX 2 6" xfId="639" xr:uid="{00000000-0005-0000-0000-00001F0E0000}"/>
    <cellStyle name="SAPBEXaggItemX 2 6 2" xfId="2090" xr:uid="{00000000-0005-0000-0000-0000200E0000}"/>
    <cellStyle name="SAPBEXaggItemX 2 6 2 2" xfId="4918" xr:uid="{00000000-0005-0000-0000-0000210E0000}"/>
    <cellStyle name="SAPBEXaggItemX 2 6 2 3" xfId="7389" xr:uid="{00000000-0005-0000-0000-0000220E0000}"/>
    <cellStyle name="SAPBEXaggItemX 2 6 2 4" xfId="9682" xr:uid="{00000000-0005-0000-0000-0000230E0000}"/>
    <cellStyle name="SAPBEXaggItemX 2 6 3" xfId="3493" xr:uid="{00000000-0005-0000-0000-0000240E0000}"/>
    <cellStyle name="SAPBEXaggItemX 2 6 4" xfId="5998" xr:uid="{00000000-0005-0000-0000-0000250E0000}"/>
    <cellStyle name="SAPBEXaggItemX 2 6 5" xfId="8327" xr:uid="{00000000-0005-0000-0000-0000260E0000}"/>
    <cellStyle name="SAPBEXaggItemX 2 7" xfId="640" xr:uid="{00000000-0005-0000-0000-0000270E0000}"/>
    <cellStyle name="SAPBEXaggItemX 2 7 2" xfId="1592" xr:uid="{00000000-0005-0000-0000-0000280E0000}"/>
    <cellStyle name="SAPBEXaggItemX 2 7 2 2" xfId="4421" xr:uid="{00000000-0005-0000-0000-0000290E0000}"/>
    <cellStyle name="SAPBEXaggItemX 2 7 2 3" xfId="6895" xr:uid="{00000000-0005-0000-0000-00002A0E0000}"/>
    <cellStyle name="SAPBEXaggItemX 2 7 2 4" xfId="9196" xr:uid="{00000000-0005-0000-0000-00002B0E0000}"/>
    <cellStyle name="SAPBEXaggItemX 2 7 3" xfId="3494" xr:uid="{00000000-0005-0000-0000-00002C0E0000}"/>
    <cellStyle name="SAPBEXaggItemX 2 7 4" xfId="5999" xr:uid="{00000000-0005-0000-0000-00002D0E0000}"/>
    <cellStyle name="SAPBEXaggItemX 2 7 5" xfId="8328" xr:uid="{00000000-0005-0000-0000-00002E0E0000}"/>
    <cellStyle name="SAPBEXaggItemX 2 8" xfId="641" xr:uid="{00000000-0005-0000-0000-00002F0E0000}"/>
    <cellStyle name="SAPBEXaggItemX 2 8 2" xfId="1700" xr:uid="{00000000-0005-0000-0000-0000300E0000}"/>
    <cellStyle name="SAPBEXaggItemX 2 8 2 2" xfId="4529" xr:uid="{00000000-0005-0000-0000-0000310E0000}"/>
    <cellStyle name="SAPBEXaggItemX 2 8 2 3" xfId="7002" xr:uid="{00000000-0005-0000-0000-0000320E0000}"/>
    <cellStyle name="SAPBEXaggItemX 2 8 2 4" xfId="9296" xr:uid="{00000000-0005-0000-0000-0000330E0000}"/>
    <cellStyle name="SAPBEXaggItemX 2 8 3" xfId="3495" xr:uid="{00000000-0005-0000-0000-0000340E0000}"/>
    <cellStyle name="SAPBEXaggItemX 2 8 4" xfId="6000" xr:uid="{00000000-0005-0000-0000-0000350E0000}"/>
    <cellStyle name="SAPBEXaggItemX 2 8 5" xfId="8329" xr:uid="{00000000-0005-0000-0000-0000360E0000}"/>
    <cellStyle name="SAPBEXaggItemX 2 9" xfId="642" xr:uid="{00000000-0005-0000-0000-0000370E0000}"/>
    <cellStyle name="SAPBEXaggItemX 2 9 2" xfId="2514" xr:uid="{00000000-0005-0000-0000-0000380E0000}"/>
    <cellStyle name="SAPBEXaggItemX 2 9 2 2" xfId="5341" xr:uid="{00000000-0005-0000-0000-0000390E0000}"/>
    <cellStyle name="SAPBEXaggItemX 2 9 2 3" xfId="7811" xr:uid="{00000000-0005-0000-0000-00003A0E0000}"/>
    <cellStyle name="SAPBEXaggItemX 2 9 2 4" xfId="10104" xr:uid="{00000000-0005-0000-0000-00003B0E0000}"/>
    <cellStyle name="SAPBEXaggItemX 2 9 3" xfId="3496" xr:uid="{00000000-0005-0000-0000-00003C0E0000}"/>
    <cellStyle name="SAPBEXaggItemX 2 9 4" xfId="6001" xr:uid="{00000000-0005-0000-0000-00003D0E0000}"/>
    <cellStyle name="SAPBEXaggItemX 2 9 5" xfId="8330" xr:uid="{00000000-0005-0000-0000-00003E0E0000}"/>
    <cellStyle name="SAPBEXaggItemX 3" xfId="643" xr:uid="{00000000-0005-0000-0000-00003F0E0000}"/>
    <cellStyle name="SAPBEXaggItemX 3 2" xfId="1699" xr:uid="{00000000-0005-0000-0000-0000400E0000}"/>
    <cellStyle name="SAPBEXaggItemX 3 2 2" xfId="4528" xr:uid="{00000000-0005-0000-0000-0000410E0000}"/>
    <cellStyle name="SAPBEXaggItemX 3 2 3" xfId="7001" xr:uid="{00000000-0005-0000-0000-0000420E0000}"/>
    <cellStyle name="SAPBEXaggItemX 3 2 4" xfId="9295" xr:uid="{00000000-0005-0000-0000-0000430E0000}"/>
    <cellStyle name="SAPBEXaggItemX 3 3" xfId="3497" xr:uid="{00000000-0005-0000-0000-0000440E0000}"/>
    <cellStyle name="SAPBEXaggItemX 3 4" xfId="6002" xr:uid="{00000000-0005-0000-0000-0000450E0000}"/>
    <cellStyle name="SAPBEXaggItemX 3 5" xfId="8331" xr:uid="{00000000-0005-0000-0000-0000460E0000}"/>
    <cellStyle name="SAPBEXaggItemX 4" xfId="644" xr:uid="{00000000-0005-0000-0000-0000470E0000}"/>
    <cellStyle name="SAPBEXaggItemX 4 2" xfId="2390" xr:uid="{00000000-0005-0000-0000-0000480E0000}"/>
    <cellStyle name="SAPBEXaggItemX 4 2 2" xfId="5217" xr:uid="{00000000-0005-0000-0000-0000490E0000}"/>
    <cellStyle name="SAPBEXaggItemX 4 2 3" xfId="7688" xr:uid="{00000000-0005-0000-0000-00004A0E0000}"/>
    <cellStyle name="SAPBEXaggItemX 4 2 4" xfId="9981" xr:uid="{00000000-0005-0000-0000-00004B0E0000}"/>
    <cellStyle name="SAPBEXaggItemX 4 3" xfId="3498" xr:uid="{00000000-0005-0000-0000-00004C0E0000}"/>
    <cellStyle name="SAPBEXaggItemX 4 4" xfId="6003" xr:uid="{00000000-0005-0000-0000-00004D0E0000}"/>
    <cellStyle name="SAPBEXaggItemX 4 5" xfId="8332" xr:uid="{00000000-0005-0000-0000-00004E0E0000}"/>
    <cellStyle name="SAPBEXaggItemX 5" xfId="645" xr:uid="{00000000-0005-0000-0000-00004F0E0000}"/>
    <cellStyle name="SAPBEXaggItemX 5 2" xfId="2091" xr:uid="{00000000-0005-0000-0000-0000500E0000}"/>
    <cellStyle name="SAPBEXaggItemX 5 2 2" xfId="4919" xr:uid="{00000000-0005-0000-0000-0000510E0000}"/>
    <cellStyle name="SAPBEXaggItemX 5 2 3" xfId="7390" xr:uid="{00000000-0005-0000-0000-0000520E0000}"/>
    <cellStyle name="SAPBEXaggItemX 5 2 4" xfId="9683" xr:uid="{00000000-0005-0000-0000-0000530E0000}"/>
    <cellStyle name="SAPBEXaggItemX 5 3" xfId="3499" xr:uid="{00000000-0005-0000-0000-0000540E0000}"/>
    <cellStyle name="SAPBEXaggItemX 5 4" xfId="6004" xr:uid="{00000000-0005-0000-0000-0000550E0000}"/>
    <cellStyle name="SAPBEXaggItemX 5 5" xfId="8333" xr:uid="{00000000-0005-0000-0000-0000560E0000}"/>
    <cellStyle name="SAPBEXaggItemX 6" xfId="646" xr:uid="{00000000-0005-0000-0000-0000570E0000}"/>
    <cellStyle name="SAPBEXaggItemX 6 2" xfId="2092" xr:uid="{00000000-0005-0000-0000-0000580E0000}"/>
    <cellStyle name="SAPBEXaggItemX 6 2 2" xfId="4920" xr:uid="{00000000-0005-0000-0000-0000590E0000}"/>
    <cellStyle name="SAPBEXaggItemX 6 2 3" xfId="7391" xr:uid="{00000000-0005-0000-0000-00005A0E0000}"/>
    <cellStyle name="SAPBEXaggItemX 6 2 4" xfId="9684" xr:uid="{00000000-0005-0000-0000-00005B0E0000}"/>
    <cellStyle name="SAPBEXaggItemX 6 3" xfId="3500" xr:uid="{00000000-0005-0000-0000-00005C0E0000}"/>
    <cellStyle name="SAPBEXaggItemX 6 4" xfId="6005" xr:uid="{00000000-0005-0000-0000-00005D0E0000}"/>
    <cellStyle name="SAPBEXaggItemX 6 5" xfId="8334" xr:uid="{00000000-0005-0000-0000-00005E0E0000}"/>
    <cellStyle name="SAPBEXaggItemX 7" xfId="647" xr:uid="{00000000-0005-0000-0000-00005F0E0000}"/>
    <cellStyle name="SAPBEXaggItemX 7 2" xfId="2093" xr:uid="{00000000-0005-0000-0000-0000600E0000}"/>
    <cellStyle name="SAPBEXaggItemX 7 2 2" xfId="4921" xr:uid="{00000000-0005-0000-0000-0000610E0000}"/>
    <cellStyle name="SAPBEXaggItemX 7 2 3" xfId="7392" xr:uid="{00000000-0005-0000-0000-0000620E0000}"/>
    <cellStyle name="SAPBEXaggItemX 7 2 4" xfId="9685" xr:uid="{00000000-0005-0000-0000-0000630E0000}"/>
    <cellStyle name="SAPBEXaggItemX 7 3" xfId="3501" xr:uid="{00000000-0005-0000-0000-0000640E0000}"/>
    <cellStyle name="SAPBEXaggItemX 7 4" xfId="6006" xr:uid="{00000000-0005-0000-0000-0000650E0000}"/>
    <cellStyle name="SAPBEXaggItemX 7 5" xfId="8335" xr:uid="{00000000-0005-0000-0000-0000660E0000}"/>
    <cellStyle name="SAPBEXaggItemX 8" xfId="648" xr:uid="{00000000-0005-0000-0000-0000670E0000}"/>
    <cellStyle name="SAPBEXaggItemX 8 2" xfId="2330" xr:uid="{00000000-0005-0000-0000-0000680E0000}"/>
    <cellStyle name="SAPBEXaggItemX 8 2 2" xfId="5158" xr:uid="{00000000-0005-0000-0000-0000690E0000}"/>
    <cellStyle name="SAPBEXaggItemX 8 2 3" xfId="7629" xr:uid="{00000000-0005-0000-0000-00006A0E0000}"/>
    <cellStyle name="SAPBEXaggItemX 8 2 4" xfId="9922" xr:uid="{00000000-0005-0000-0000-00006B0E0000}"/>
    <cellStyle name="SAPBEXaggItemX 8 3" xfId="3502" xr:uid="{00000000-0005-0000-0000-00006C0E0000}"/>
    <cellStyle name="SAPBEXaggItemX 8 4" xfId="6007" xr:uid="{00000000-0005-0000-0000-00006D0E0000}"/>
    <cellStyle name="SAPBEXaggItemX 8 5" xfId="8336" xr:uid="{00000000-0005-0000-0000-00006E0E0000}"/>
    <cellStyle name="SAPBEXaggItemX 9" xfId="649" xr:uid="{00000000-0005-0000-0000-00006F0E0000}"/>
    <cellStyle name="SAPBEXaggItemX 9 2" xfId="1636" xr:uid="{00000000-0005-0000-0000-0000700E0000}"/>
    <cellStyle name="SAPBEXaggItemX 9 2 2" xfId="4465" xr:uid="{00000000-0005-0000-0000-0000710E0000}"/>
    <cellStyle name="SAPBEXaggItemX 9 2 3" xfId="6938" xr:uid="{00000000-0005-0000-0000-0000720E0000}"/>
    <cellStyle name="SAPBEXaggItemX 9 2 4" xfId="9234" xr:uid="{00000000-0005-0000-0000-0000730E0000}"/>
    <cellStyle name="SAPBEXaggItemX 9 3" xfId="3503" xr:uid="{00000000-0005-0000-0000-0000740E0000}"/>
    <cellStyle name="SAPBEXaggItemX 9 4" xfId="6008" xr:uid="{00000000-0005-0000-0000-0000750E0000}"/>
    <cellStyle name="SAPBEXaggItemX 9 5" xfId="8337" xr:uid="{00000000-0005-0000-0000-0000760E0000}"/>
    <cellStyle name="SAPBEXexcBad7" xfId="650" xr:uid="{00000000-0005-0000-0000-0000770E0000}"/>
    <cellStyle name="SAPBEXexcBad7 10" xfId="651" xr:uid="{00000000-0005-0000-0000-0000780E0000}"/>
    <cellStyle name="SAPBEXexcBad7 10 2" xfId="2094" xr:uid="{00000000-0005-0000-0000-0000790E0000}"/>
    <cellStyle name="SAPBEXexcBad7 10 2 2" xfId="4922" xr:uid="{00000000-0005-0000-0000-00007A0E0000}"/>
    <cellStyle name="SAPBEXexcBad7 10 2 3" xfId="7393" xr:uid="{00000000-0005-0000-0000-00007B0E0000}"/>
    <cellStyle name="SAPBEXexcBad7 10 2 4" xfId="9686" xr:uid="{00000000-0005-0000-0000-00007C0E0000}"/>
    <cellStyle name="SAPBEXexcBad7 10 3" xfId="3505" xr:uid="{00000000-0005-0000-0000-00007D0E0000}"/>
    <cellStyle name="SAPBEXexcBad7 10 4" xfId="6010" xr:uid="{00000000-0005-0000-0000-00007E0E0000}"/>
    <cellStyle name="SAPBEXexcBad7 10 5" xfId="8339" xr:uid="{00000000-0005-0000-0000-00007F0E0000}"/>
    <cellStyle name="SAPBEXexcBad7 11" xfId="652" xr:uid="{00000000-0005-0000-0000-0000800E0000}"/>
    <cellStyle name="SAPBEXexcBad7 11 2" xfId="1887" xr:uid="{00000000-0005-0000-0000-0000810E0000}"/>
    <cellStyle name="SAPBEXexcBad7 11 2 2" xfId="4715" xr:uid="{00000000-0005-0000-0000-0000820E0000}"/>
    <cellStyle name="SAPBEXexcBad7 11 2 3" xfId="7187" xr:uid="{00000000-0005-0000-0000-0000830E0000}"/>
    <cellStyle name="SAPBEXexcBad7 11 2 4" xfId="9480" xr:uid="{00000000-0005-0000-0000-0000840E0000}"/>
    <cellStyle name="SAPBEXexcBad7 11 3" xfId="3506" xr:uid="{00000000-0005-0000-0000-0000850E0000}"/>
    <cellStyle name="SAPBEXexcBad7 11 4" xfId="6011" xr:uid="{00000000-0005-0000-0000-0000860E0000}"/>
    <cellStyle name="SAPBEXexcBad7 11 5" xfId="8340" xr:uid="{00000000-0005-0000-0000-0000870E0000}"/>
    <cellStyle name="SAPBEXexcBad7 12" xfId="1506" xr:uid="{00000000-0005-0000-0000-0000880E0000}"/>
    <cellStyle name="SAPBEXexcBad7 13" xfId="2283" xr:uid="{00000000-0005-0000-0000-0000890E0000}"/>
    <cellStyle name="SAPBEXexcBad7 13 2" xfId="5111" xr:uid="{00000000-0005-0000-0000-00008A0E0000}"/>
    <cellStyle name="SAPBEXexcBad7 13 3" xfId="7582" xr:uid="{00000000-0005-0000-0000-00008B0E0000}"/>
    <cellStyle name="SAPBEXexcBad7 13 4" xfId="9875" xr:uid="{00000000-0005-0000-0000-00008C0E0000}"/>
    <cellStyle name="SAPBEXexcBad7 14" xfId="3504" xr:uid="{00000000-0005-0000-0000-00008D0E0000}"/>
    <cellStyle name="SAPBEXexcBad7 15" xfId="6009" xr:uid="{00000000-0005-0000-0000-00008E0E0000}"/>
    <cellStyle name="SAPBEXexcBad7 16" xfId="8338" xr:uid="{00000000-0005-0000-0000-00008F0E0000}"/>
    <cellStyle name="SAPBEXexcBad7 2" xfId="653" xr:uid="{00000000-0005-0000-0000-0000900E0000}"/>
    <cellStyle name="SAPBEXexcBad7 2 10" xfId="654" xr:uid="{00000000-0005-0000-0000-0000910E0000}"/>
    <cellStyle name="SAPBEXexcBad7 2 10 2" xfId="2642" xr:uid="{00000000-0005-0000-0000-0000920E0000}"/>
    <cellStyle name="SAPBEXexcBad7 2 10 2 2" xfId="5467" xr:uid="{00000000-0005-0000-0000-0000930E0000}"/>
    <cellStyle name="SAPBEXexcBad7 2 10 2 3" xfId="7935" xr:uid="{00000000-0005-0000-0000-0000940E0000}"/>
    <cellStyle name="SAPBEXexcBad7 2 10 2 4" xfId="10224" xr:uid="{00000000-0005-0000-0000-0000950E0000}"/>
    <cellStyle name="SAPBEXexcBad7 2 10 3" xfId="3508" xr:uid="{00000000-0005-0000-0000-0000960E0000}"/>
    <cellStyle name="SAPBEXexcBad7 2 10 4" xfId="6013" xr:uid="{00000000-0005-0000-0000-0000970E0000}"/>
    <cellStyle name="SAPBEXexcBad7 2 10 5" xfId="8342" xr:uid="{00000000-0005-0000-0000-0000980E0000}"/>
    <cellStyle name="SAPBEXexcBad7 2 11" xfId="2095" xr:uid="{00000000-0005-0000-0000-0000990E0000}"/>
    <cellStyle name="SAPBEXexcBad7 2 11 2" xfId="4923" xr:uid="{00000000-0005-0000-0000-00009A0E0000}"/>
    <cellStyle name="SAPBEXexcBad7 2 11 3" xfId="7394" xr:uid="{00000000-0005-0000-0000-00009B0E0000}"/>
    <cellStyle name="SAPBEXexcBad7 2 11 4" xfId="9687" xr:uid="{00000000-0005-0000-0000-00009C0E0000}"/>
    <cellStyle name="SAPBEXexcBad7 2 12" xfId="3507" xr:uid="{00000000-0005-0000-0000-00009D0E0000}"/>
    <cellStyle name="SAPBEXexcBad7 2 13" xfId="6012" xr:uid="{00000000-0005-0000-0000-00009E0E0000}"/>
    <cellStyle name="SAPBEXexcBad7 2 14" xfId="8341" xr:uid="{00000000-0005-0000-0000-00009F0E0000}"/>
    <cellStyle name="SAPBEXexcBad7 2 2" xfId="655" xr:uid="{00000000-0005-0000-0000-0000A00E0000}"/>
    <cellStyle name="SAPBEXexcBad7 2 2 2" xfId="2096" xr:uid="{00000000-0005-0000-0000-0000A10E0000}"/>
    <cellStyle name="SAPBEXexcBad7 2 2 2 2" xfId="4924" xr:uid="{00000000-0005-0000-0000-0000A20E0000}"/>
    <cellStyle name="SAPBEXexcBad7 2 2 2 3" xfId="7395" xr:uid="{00000000-0005-0000-0000-0000A30E0000}"/>
    <cellStyle name="SAPBEXexcBad7 2 2 2 4" xfId="9688" xr:uid="{00000000-0005-0000-0000-0000A40E0000}"/>
    <cellStyle name="SAPBEXexcBad7 2 2 3" xfId="3509" xr:uid="{00000000-0005-0000-0000-0000A50E0000}"/>
    <cellStyle name="SAPBEXexcBad7 2 2 4" xfId="6014" xr:uid="{00000000-0005-0000-0000-0000A60E0000}"/>
    <cellStyle name="SAPBEXexcBad7 2 2 5" xfId="8343" xr:uid="{00000000-0005-0000-0000-0000A70E0000}"/>
    <cellStyle name="SAPBEXexcBad7 2 3" xfId="656" xr:uid="{00000000-0005-0000-0000-0000A80E0000}"/>
    <cellStyle name="SAPBEXexcBad7 2 3 2" xfId="2097" xr:uid="{00000000-0005-0000-0000-0000A90E0000}"/>
    <cellStyle name="SAPBEXexcBad7 2 3 2 2" xfId="4925" xr:uid="{00000000-0005-0000-0000-0000AA0E0000}"/>
    <cellStyle name="SAPBEXexcBad7 2 3 2 3" xfId="7396" xr:uid="{00000000-0005-0000-0000-0000AB0E0000}"/>
    <cellStyle name="SAPBEXexcBad7 2 3 2 4" xfId="9689" xr:uid="{00000000-0005-0000-0000-0000AC0E0000}"/>
    <cellStyle name="SAPBEXexcBad7 2 3 3" xfId="3510" xr:uid="{00000000-0005-0000-0000-0000AD0E0000}"/>
    <cellStyle name="SAPBEXexcBad7 2 3 4" xfId="6015" xr:uid="{00000000-0005-0000-0000-0000AE0E0000}"/>
    <cellStyle name="SAPBEXexcBad7 2 3 5" xfId="8344" xr:uid="{00000000-0005-0000-0000-0000AF0E0000}"/>
    <cellStyle name="SAPBEXexcBad7 2 4" xfId="657" xr:uid="{00000000-0005-0000-0000-0000B00E0000}"/>
    <cellStyle name="SAPBEXexcBad7 2 4 2" xfId="2683" xr:uid="{00000000-0005-0000-0000-0000B10E0000}"/>
    <cellStyle name="SAPBEXexcBad7 2 4 2 2" xfId="5508" xr:uid="{00000000-0005-0000-0000-0000B20E0000}"/>
    <cellStyle name="SAPBEXexcBad7 2 4 2 3" xfId="7973" xr:uid="{00000000-0005-0000-0000-0000B30E0000}"/>
    <cellStyle name="SAPBEXexcBad7 2 4 2 4" xfId="10253" xr:uid="{00000000-0005-0000-0000-0000B40E0000}"/>
    <cellStyle name="SAPBEXexcBad7 2 4 3" xfId="3511" xr:uid="{00000000-0005-0000-0000-0000B50E0000}"/>
    <cellStyle name="SAPBEXexcBad7 2 4 4" xfId="6016" xr:uid="{00000000-0005-0000-0000-0000B60E0000}"/>
    <cellStyle name="SAPBEXexcBad7 2 4 5" xfId="8345" xr:uid="{00000000-0005-0000-0000-0000B70E0000}"/>
    <cellStyle name="SAPBEXexcBad7 2 5" xfId="658" xr:uid="{00000000-0005-0000-0000-0000B80E0000}"/>
    <cellStyle name="SAPBEXexcBad7 2 5 2" xfId="2411" xr:uid="{00000000-0005-0000-0000-0000B90E0000}"/>
    <cellStyle name="SAPBEXexcBad7 2 5 2 2" xfId="5238" xr:uid="{00000000-0005-0000-0000-0000BA0E0000}"/>
    <cellStyle name="SAPBEXexcBad7 2 5 2 3" xfId="7709" xr:uid="{00000000-0005-0000-0000-0000BB0E0000}"/>
    <cellStyle name="SAPBEXexcBad7 2 5 2 4" xfId="10002" xr:uid="{00000000-0005-0000-0000-0000BC0E0000}"/>
    <cellStyle name="SAPBEXexcBad7 2 5 3" xfId="3512" xr:uid="{00000000-0005-0000-0000-0000BD0E0000}"/>
    <cellStyle name="SAPBEXexcBad7 2 5 4" xfId="6017" xr:uid="{00000000-0005-0000-0000-0000BE0E0000}"/>
    <cellStyle name="SAPBEXexcBad7 2 5 5" xfId="8346" xr:uid="{00000000-0005-0000-0000-0000BF0E0000}"/>
    <cellStyle name="SAPBEXexcBad7 2 6" xfId="659" xr:uid="{00000000-0005-0000-0000-0000C00E0000}"/>
    <cellStyle name="SAPBEXexcBad7 2 6 2" xfId="2348" xr:uid="{00000000-0005-0000-0000-0000C10E0000}"/>
    <cellStyle name="SAPBEXexcBad7 2 6 2 2" xfId="5176" xr:uid="{00000000-0005-0000-0000-0000C20E0000}"/>
    <cellStyle name="SAPBEXexcBad7 2 6 2 3" xfId="7647" xr:uid="{00000000-0005-0000-0000-0000C30E0000}"/>
    <cellStyle name="SAPBEXexcBad7 2 6 2 4" xfId="9940" xr:uid="{00000000-0005-0000-0000-0000C40E0000}"/>
    <cellStyle name="SAPBEXexcBad7 2 6 3" xfId="3513" xr:uid="{00000000-0005-0000-0000-0000C50E0000}"/>
    <cellStyle name="SAPBEXexcBad7 2 6 4" xfId="6018" xr:uid="{00000000-0005-0000-0000-0000C60E0000}"/>
    <cellStyle name="SAPBEXexcBad7 2 6 5" xfId="8347" xr:uid="{00000000-0005-0000-0000-0000C70E0000}"/>
    <cellStyle name="SAPBEXexcBad7 2 7" xfId="660" xr:uid="{00000000-0005-0000-0000-0000C80E0000}"/>
    <cellStyle name="SAPBEXexcBad7 2 7 2" xfId="2098" xr:uid="{00000000-0005-0000-0000-0000C90E0000}"/>
    <cellStyle name="SAPBEXexcBad7 2 7 2 2" xfId="4926" xr:uid="{00000000-0005-0000-0000-0000CA0E0000}"/>
    <cellStyle name="SAPBEXexcBad7 2 7 2 3" xfId="7397" xr:uid="{00000000-0005-0000-0000-0000CB0E0000}"/>
    <cellStyle name="SAPBEXexcBad7 2 7 2 4" xfId="9690" xr:uid="{00000000-0005-0000-0000-0000CC0E0000}"/>
    <cellStyle name="SAPBEXexcBad7 2 7 3" xfId="3514" xr:uid="{00000000-0005-0000-0000-0000CD0E0000}"/>
    <cellStyle name="SAPBEXexcBad7 2 7 4" xfId="6019" xr:uid="{00000000-0005-0000-0000-0000CE0E0000}"/>
    <cellStyle name="SAPBEXexcBad7 2 7 5" xfId="8348" xr:uid="{00000000-0005-0000-0000-0000CF0E0000}"/>
    <cellStyle name="SAPBEXexcBad7 2 8" xfId="661" xr:uid="{00000000-0005-0000-0000-0000D00E0000}"/>
    <cellStyle name="SAPBEXexcBad7 2 8 2" xfId="2345" xr:uid="{00000000-0005-0000-0000-0000D10E0000}"/>
    <cellStyle name="SAPBEXexcBad7 2 8 2 2" xfId="5173" xr:uid="{00000000-0005-0000-0000-0000D20E0000}"/>
    <cellStyle name="SAPBEXexcBad7 2 8 2 3" xfId="7644" xr:uid="{00000000-0005-0000-0000-0000D30E0000}"/>
    <cellStyle name="SAPBEXexcBad7 2 8 2 4" xfId="9937" xr:uid="{00000000-0005-0000-0000-0000D40E0000}"/>
    <cellStyle name="SAPBEXexcBad7 2 8 3" xfId="3515" xr:uid="{00000000-0005-0000-0000-0000D50E0000}"/>
    <cellStyle name="SAPBEXexcBad7 2 8 4" xfId="6020" xr:uid="{00000000-0005-0000-0000-0000D60E0000}"/>
    <cellStyle name="SAPBEXexcBad7 2 8 5" xfId="8349" xr:uid="{00000000-0005-0000-0000-0000D70E0000}"/>
    <cellStyle name="SAPBEXexcBad7 2 9" xfId="662" xr:uid="{00000000-0005-0000-0000-0000D80E0000}"/>
    <cellStyle name="SAPBEXexcBad7 2 9 2" xfId="1873" xr:uid="{00000000-0005-0000-0000-0000D90E0000}"/>
    <cellStyle name="SAPBEXexcBad7 2 9 2 2" xfId="4701" xr:uid="{00000000-0005-0000-0000-0000DA0E0000}"/>
    <cellStyle name="SAPBEXexcBad7 2 9 2 3" xfId="7173" xr:uid="{00000000-0005-0000-0000-0000DB0E0000}"/>
    <cellStyle name="SAPBEXexcBad7 2 9 2 4" xfId="9466" xr:uid="{00000000-0005-0000-0000-0000DC0E0000}"/>
    <cellStyle name="SAPBEXexcBad7 2 9 3" xfId="3516" xr:uid="{00000000-0005-0000-0000-0000DD0E0000}"/>
    <cellStyle name="SAPBEXexcBad7 2 9 4" xfId="6021" xr:uid="{00000000-0005-0000-0000-0000DE0E0000}"/>
    <cellStyle name="SAPBEXexcBad7 2 9 5" xfId="8350" xr:uid="{00000000-0005-0000-0000-0000DF0E0000}"/>
    <cellStyle name="SAPBEXexcBad7 3" xfId="663" xr:uid="{00000000-0005-0000-0000-0000E00E0000}"/>
    <cellStyle name="SAPBEXexcBad7 3 2" xfId="2099" xr:uid="{00000000-0005-0000-0000-0000E10E0000}"/>
    <cellStyle name="SAPBEXexcBad7 3 2 2" xfId="4927" xr:uid="{00000000-0005-0000-0000-0000E20E0000}"/>
    <cellStyle name="SAPBEXexcBad7 3 2 3" xfId="7398" xr:uid="{00000000-0005-0000-0000-0000E30E0000}"/>
    <cellStyle name="SAPBEXexcBad7 3 2 4" xfId="9691" xr:uid="{00000000-0005-0000-0000-0000E40E0000}"/>
    <cellStyle name="SAPBEXexcBad7 3 3" xfId="3517" xr:uid="{00000000-0005-0000-0000-0000E50E0000}"/>
    <cellStyle name="SAPBEXexcBad7 3 4" xfId="6022" xr:uid="{00000000-0005-0000-0000-0000E60E0000}"/>
    <cellStyle name="SAPBEXexcBad7 3 5" xfId="8351" xr:uid="{00000000-0005-0000-0000-0000E70E0000}"/>
    <cellStyle name="SAPBEXexcBad7 4" xfId="664" xr:uid="{00000000-0005-0000-0000-0000E80E0000}"/>
    <cellStyle name="SAPBEXexcBad7 4 2" xfId="2100" xr:uid="{00000000-0005-0000-0000-0000E90E0000}"/>
    <cellStyle name="SAPBEXexcBad7 4 2 2" xfId="4928" xr:uid="{00000000-0005-0000-0000-0000EA0E0000}"/>
    <cellStyle name="SAPBEXexcBad7 4 2 3" xfId="7399" xr:uid="{00000000-0005-0000-0000-0000EB0E0000}"/>
    <cellStyle name="SAPBEXexcBad7 4 2 4" xfId="9692" xr:uid="{00000000-0005-0000-0000-0000EC0E0000}"/>
    <cellStyle name="SAPBEXexcBad7 4 3" xfId="3518" xr:uid="{00000000-0005-0000-0000-0000ED0E0000}"/>
    <cellStyle name="SAPBEXexcBad7 4 4" xfId="6023" xr:uid="{00000000-0005-0000-0000-0000EE0E0000}"/>
    <cellStyle name="SAPBEXexcBad7 4 5" xfId="8352" xr:uid="{00000000-0005-0000-0000-0000EF0E0000}"/>
    <cellStyle name="SAPBEXexcBad7 5" xfId="665" xr:uid="{00000000-0005-0000-0000-0000F00E0000}"/>
    <cellStyle name="SAPBEXexcBad7 5 2" xfId="2101" xr:uid="{00000000-0005-0000-0000-0000F10E0000}"/>
    <cellStyle name="SAPBEXexcBad7 5 2 2" xfId="4929" xr:uid="{00000000-0005-0000-0000-0000F20E0000}"/>
    <cellStyle name="SAPBEXexcBad7 5 2 3" xfId="7400" xr:uid="{00000000-0005-0000-0000-0000F30E0000}"/>
    <cellStyle name="SAPBEXexcBad7 5 2 4" xfId="9693" xr:uid="{00000000-0005-0000-0000-0000F40E0000}"/>
    <cellStyle name="SAPBEXexcBad7 5 3" xfId="3519" xr:uid="{00000000-0005-0000-0000-0000F50E0000}"/>
    <cellStyle name="SAPBEXexcBad7 5 4" xfId="6024" xr:uid="{00000000-0005-0000-0000-0000F60E0000}"/>
    <cellStyle name="SAPBEXexcBad7 5 5" xfId="8353" xr:uid="{00000000-0005-0000-0000-0000F70E0000}"/>
    <cellStyle name="SAPBEXexcBad7 6" xfId="666" xr:uid="{00000000-0005-0000-0000-0000F80E0000}"/>
    <cellStyle name="SAPBEXexcBad7 6 2" xfId="2102" xr:uid="{00000000-0005-0000-0000-0000F90E0000}"/>
    <cellStyle name="SAPBEXexcBad7 6 2 2" xfId="4930" xr:uid="{00000000-0005-0000-0000-0000FA0E0000}"/>
    <cellStyle name="SAPBEXexcBad7 6 2 3" xfId="7401" xr:uid="{00000000-0005-0000-0000-0000FB0E0000}"/>
    <cellStyle name="SAPBEXexcBad7 6 2 4" xfId="9694" xr:uid="{00000000-0005-0000-0000-0000FC0E0000}"/>
    <cellStyle name="SAPBEXexcBad7 6 3" xfId="3520" xr:uid="{00000000-0005-0000-0000-0000FD0E0000}"/>
    <cellStyle name="SAPBEXexcBad7 6 4" xfId="6025" xr:uid="{00000000-0005-0000-0000-0000FE0E0000}"/>
    <cellStyle name="SAPBEXexcBad7 6 5" xfId="8354" xr:uid="{00000000-0005-0000-0000-0000FF0E0000}"/>
    <cellStyle name="SAPBEXexcBad7 7" xfId="667" xr:uid="{00000000-0005-0000-0000-0000000F0000}"/>
    <cellStyle name="SAPBEXexcBad7 7 2" xfId="1735" xr:uid="{00000000-0005-0000-0000-0000010F0000}"/>
    <cellStyle name="SAPBEXexcBad7 7 2 2" xfId="4563" xr:uid="{00000000-0005-0000-0000-0000020F0000}"/>
    <cellStyle name="SAPBEXexcBad7 7 2 3" xfId="7036" xr:uid="{00000000-0005-0000-0000-0000030F0000}"/>
    <cellStyle name="SAPBEXexcBad7 7 2 4" xfId="9330" xr:uid="{00000000-0005-0000-0000-0000040F0000}"/>
    <cellStyle name="SAPBEXexcBad7 7 3" xfId="3521" xr:uid="{00000000-0005-0000-0000-0000050F0000}"/>
    <cellStyle name="SAPBEXexcBad7 7 4" xfId="6026" xr:uid="{00000000-0005-0000-0000-0000060F0000}"/>
    <cellStyle name="SAPBEXexcBad7 7 5" xfId="8355" xr:uid="{00000000-0005-0000-0000-0000070F0000}"/>
    <cellStyle name="SAPBEXexcBad7 8" xfId="668" xr:uid="{00000000-0005-0000-0000-0000080F0000}"/>
    <cellStyle name="SAPBEXexcBad7 8 2" xfId="1777" xr:uid="{00000000-0005-0000-0000-0000090F0000}"/>
    <cellStyle name="SAPBEXexcBad7 8 2 2" xfId="4605" xr:uid="{00000000-0005-0000-0000-00000A0F0000}"/>
    <cellStyle name="SAPBEXexcBad7 8 2 3" xfId="7078" xr:uid="{00000000-0005-0000-0000-00000B0F0000}"/>
    <cellStyle name="SAPBEXexcBad7 8 2 4" xfId="9372" xr:uid="{00000000-0005-0000-0000-00000C0F0000}"/>
    <cellStyle name="SAPBEXexcBad7 8 3" xfId="3522" xr:uid="{00000000-0005-0000-0000-00000D0F0000}"/>
    <cellStyle name="SAPBEXexcBad7 8 4" xfId="6027" xr:uid="{00000000-0005-0000-0000-00000E0F0000}"/>
    <cellStyle name="SAPBEXexcBad7 8 5" xfId="8356" xr:uid="{00000000-0005-0000-0000-00000F0F0000}"/>
    <cellStyle name="SAPBEXexcBad7 9" xfId="669" xr:uid="{00000000-0005-0000-0000-0000100F0000}"/>
    <cellStyle name="SAPBEXexcBad7 9 2" xfId="2255" xr:uid="{00000000-0005-0000-0000-0000110F0000}"/>
    <cellStyle name="SAPBEXexcBad7 9 2 2" xfId="5083" xr:uid="{00000000-0005-0000-0000-0000120F0000}"/>
    <cellStyle name="SAPBEXexcBad7 9 2 3" xfId="7554" xr:uid="{00000000-0005-0000-0000-0000130F0000}"/>
    <cellStyle name="SAPBEXexcBad7 9 2 4" xfId="9847" xr:uid="{00000000-0005-0000-0000-0000140F0000}"/>
    <cellStyle name="SAPBEXexcBad7 9 3" xfId="3523" xr:uid="{00000000-0005-0000-0000-0000150F0000}"/>
    <cellStyle name="SAPBEXexcBad7 9 4" xfId="6028" xr:uid="{00000000-0005-0000-0000-0000160F0000}"/>
    <cellStyle name="SAPBEXexcBad7 9 5" xfId="8357" xr:uid="{00000000-0005-0000-0000-0000170F0000}"/>
    <cellStyle name="SAPBEXexcBad8" xfId="670" xr:uid="{00000000-0005-0000-0000-0000180F0000}"/>
    <cellStyle name="SAPBEXexcBad8 10" xfId="671" xr:uid="{00000000-0005-0000-0000-0000190F0000}"/>
    <cellStyle name="SAPBEXexcBad8 10 2" xfId="2305" xr:uid="{00000000-0005-0000-0000-00001A0F0000}"/>
    <cellStyle name="SAPBEXexcBad8 10 2 2" xfId="5133" xr:uid="{00000000-0005-0000-0000-00001B0F0000}"/>
    <cellStyle name="SAPBEXexcBad8 10 2 3" xfId="7604" xr:uid="{00000000-0005-0000-0000-00001C0F0000}"/>
    <cellStyle name="SAPBEXexcBad8 10 2 4" xfId="9897" xr:uid="{00000000-0005-0000-0000-00001D0F0000}"/>
    <cellStyle name="SAPBEXexcBad8 10 3" xfId="3525" xr:uid="{00000000-0005-0000-0000-00001E0F0000}"/>
    <cellStyle name="SAPBEXexcBad8 10 4" xfId="6030" xr:uid="{00000000-0005-0000-0000-00001F0F0000}"/>
    <cellStyle name="SAPBEXexcBad8 10 5" xfId="8359" xr:uid="{00000000-0005-0000-0000-0000200F0000}"/>
    <cellStyle name="SAPBEXexcBad8 11" xfId="672" xr:uid="{00000000-0005-0000-0000-0000210F0000}"/>
    <cellStyle name="SAPBEXexcBad8 11 2" xfId="2659" xr:uid="{00000000-0005-0000-0000-0000220F0000}"/>
    <cellStyle name="SAPBEXexcBad8 11 2 2" xfId="5484" xr:uid="{00000000-0005-0000-0000-0000230F0000}"/>
    <cellStyle name="SAPBEXexcBad8 11 2 3" xfId="7952" xr:uid="{00000000-0005-0000-0000-0000240F0000}"/>
    <cellStyle name="SAPBEXexcBad8 11 2 4" xfId="10240" xr:uid="{00000000-0005-0000-0000-0000250F0000}"/>
    <cellStyle name="SAPBEXexcBad8 11 3" xfId="3526" xr:uid="{00000000-0005-0000-0000-0000260F0000}"/>
    <cellStyle name="SAPBEXexcBad8 11 4" xfId="6031" xr:uid="{00000000-0005-0000-0000-0000270F0000}"/>
    <cellStyle name="SAPBEXexcBad8 11 5" xfId="8360" xr:uid="{00000000-0005-0000-0000-0000280F0000}"/>
    <cellStyle name="SAPBEXexcBad8 12" xfId="1507" xr:uid="{00000000-0005-0000-0000-0000290F0000}"/>
    <cellStyle name="SAPBEXexcBad8 13" xfId="1791" xr:uid="{00000000-0005-0000-0000-00002A0F0000}"/>
    <cellStyle name="SAPBEXexcBad8 13 2" xfId="4619" xr:uid="{00000000-0005-0000-0000-00002B0F0000}"/>
    <cellStyle name="SAPBEXexcBad8 13 3" xfId="7092" xr:uid="{00000000-0005-0000-0000-00002C0F0000}"/>
    <cellStyle name="SAPBEXexcBad8 13 4" xfId="9386" xr:uid="{00000000-0005-0000-0000-00002D0F0000}"/>
    <cellStyle name="SAPBEXexcBad8 14" xfId="3524" xr:uid="{00000000-0005-0000-0000-00002E0F0000}"/>
    <cellStyle name="SAPBEXexcBad8 15" xfId="6029" xr:uid="{00000000-0005-0000-0000-00002F0F0000}"/>
    <cellStyle name="SAPBEXexcBad8 16" xfId="8358" xr:uid="{00000000-0005-0000-0000-0000300F0000}"/>
    <cellStyle name="SAPBEXexcBad8 2" xfId="673" xr:uid="{00000000-0005-0000-0000-0000310F0000}"/>
    <cellStyle name="SAPBEXexcBad8 2 10" xfId="674" xr:uid="{00000000-0005-0000-0000-0000320F0000}"/>
    <cellStyle name="SAPBEXexcBad8 2 10 2" xfId="2103" xr:uid="{00000000-0005-0000-0000-0000330F0000}"/>
    <cellStyle name="SAPBEXexcBad8 2 10 2 2" xfId="4931" xr:uid="{00000000-0005-0000-0000-0000340F0000}"/>
    <cellStyle name="SAPBEXexcBad8 2 10 2 3" xfId="7402" xr:uid="{00000000-0005-0000-0000-0000350F0000}"/>
    <cellStyle name="SAPBEXexcBad8 2 10 2 4" xfId="9695" xr:uid="{00000000-0005-0000-0000-0000360F0000}"/>
    <cellStyle name="SAPBEXexcBad8 2 10 3" xfId="3528" xr:uid="{00000000-0005-0000-0000-0000370F0000}"/>
    <cellStyle name="SAPBEXexcBad8 2 10 4" xfId="6033" xr:uid="{00000000-0005-0000-0000-0000380F0000}"/>
    <cellStyle name="SAPBEXexcBad8 2 10 5" xfId="8362" xr:uid="{00000000-0005-0000-0000-0000390F0000}"/>
    <cellStyle name="SAPBEXexcBad8 2 11" xfId="1841" xr:uid="{00000000-0005-0000-0000-00003A0F0000}"/>
    <cellStyle name="SAPBEXexcBad8 2 11 2" xfId="4669" xr:uid="{00000000-0005-0000-0000-00003B0F0000}"/>
    <cellStyle name="SAPBEXexcBad8 2 11 3" xfId="7141" xr:uid="{00000000-0005-0000-0000-00003C0F0000}"/>
    <cellStyle name="SAPBEXexcBad8 2 11 4" xfId="9434" xr:uid="{00000000-0005-0000-0000-00003D0F0000}"/>
    <cellStyle name="SAPBEXexcBad8 2 12" xfId="3527" xr:uid="{00000000-0005-0000-0000-00003E0F0000}"/>
    <cellStyle name="SAPBEXexcBad8 2 13" xfId="6032" xr:uid="{00000000-0005-0000-0000-00003F0F0000}"/>
    <cellStyle name="SAPBEXexcBad8 2 14" xfId="8361" xr:uid="{00000000-0005-0000-0000-0000400F0000}"/>
    <cellStyle name="SAPBEXexcBad8 2 2" xfId="675" xr:uid="{00000000-0005-0000-0000-0000410F0000}"/>
    <cellStyle name="SAPBEXexcBad8 2 2 2" xfId="2104" xr:uid="{00000000-0005-0000-0000-0000420F0000}"/>
    <cellStyle name="SAPBEXexcBad8 2 2 2 2" xfId="4932" xr:uid="{00000000-0005-0000-0000-0000430F0000}"/>
    <cellStyle name="SAPBEXexcBad8 2 2 2 3" xfId="7403" xr:uid="{00000000-0005-0000-0000-0000440F0000}"/>
    <cellStyle name="SAPBEXexcBad8 2 2 2 4" xfId="9696" xr:uid="{00000000-0005-0000-0000-0000450F0000}"/>
    <cellStyle name="SAPBEXexcBad8 2 2 3" xfId="3529" xr:uid="{00000000-0005-0000-0000-0000460F0000}"/>
    <cellStyle name="SAPBEXexcBad8 2 2 4" xfId="6034" xr:uid="{00000000-0005-0000-0000-0000470F0000}"/>
    <cellStyle name="SAPBEXexcBad8 2 2 5" xfId="8363" xr:uid="{00000000-0005-0000-0000-0000480F0000}"/>
    <cellStyle name="SAPBEXexcBad8 2 3" xfId="676" xr:uid="{00000000-0005-0000-0000-0000490F0000}"/>
    <cellStyle name="SAPBEXexcBad8 2 3 2" xfId="2105" xr:uid="{00000000-0005-0000-0000-00004A0F0000}"/>
    <cellStyle name="SAPBEXexcBad8 2 3 2 2" xfId="4933" xr:uid="{00000000-0005-0000-0000-00004B0F0000}"/>
    <cellStyle name="SAPBEXexcBad8 2 3 2 3" xfId="7404" xr:uid="{00000000-0005-0000-0000-00004C0F0000}"/>
    <cellStyle name="SAPBEXexcBad8 2 3 2 4" xfId="9697" xr:uid="{00000000-0005-0000-0000-00004D0F0000}"/>
    <cellStyle name="SAPBEXexcBad8 2 3 3" xfId="3530" xr:uid="{00000000-0005-0000-0000-00004E0F0000}"/>
    <cellStyle name="SAPBEXexcBad8 2 3 4" xfId="6035" xr:uid="{00000000-0005-0000-0000-00004F0F0000}"/>
    <cellStyle name="SAPBEXexcBad8 2 3 5" xfId="8364" xr:uid="{00000000-0005-0000-0000-0000500F0000}"/>
    <cellStyle name="SAPBEXexcBad8 2 4" xfId="677" xr:uid="{00000000-0005-0000-0000-0000510F0000}"/>
    <cellStyle name="SAPBEXexcBad8 2 4 2" xfId="2106" xr:uid="{00000000-0005-0000-0000-0000520F0000}"/>
    <cellStyle name="SAPBEXexcBad8 2 4 2 2" xfId="4934" xr:uid="{00000000-0005-0000-0000-0000530F0000}"/>
    <cellStyle name="SAPBEXexcBad8 2 4 2 3" xfId="7405" xr:uid="{00000000-0005-0000-0000-0000540F0000}"/>
    <cellStyle name="SAPBEXexcBad8 2 4 2 4" xfId="9698" xr:uid="{00000000-0005-0000-0000-0000550F0000}"/>
    <cellStyle name="SAPBEXexcBad8 2 4 3" xfId="3531" xr:uid="{00000000-0005-0000-0000-0000560F0000}"/>
    <cellStyle name="SAPBEXexcBad8 2 4 4" xfId="6036" xr:uid="{00000000-0005-0000-0000-0000570F0000}"/>
    <cellStyle name="SAPBEXexcBad8 2 4 5" xfId="8365" xr:uid="{00000000-0005-0000-0000-0000580F0000}"/>
    <cellStyle name="SAPBEXexcBad8 2 5" xfId="678" xr:uid="{00000000-0005-0000-0000-0000590F0000}"/>
    <cellStyle name="SAPBEXexcBad8 2 5 2" xfId="2107" xr:uid="{00000000-0005-0000-0000-00005A0F0000}"/>
    <cellStyle name="SAPBEXexcBad8 2 5 2 2" xfId="4935" xr:uid="{00000000-0005-0000-0000-00005B0F0000}"/>
    <cellStyle name="SAPBEXexcBad8 2 5 2 3" xfId="7406" xr:uid="{00000000-0005-0000-0000-00005C0F0000}"/>
    <cellStyle name="SAPBEXexcBad8 2 5 2 4" xfId="9699" xr:uid="{00000000-0005-0000-0000-00005D0F0000}"/>
    <cellStyle name="SAPBEXexcBad8 2 5 3" xfId="3532" xr:uid="{00000000-0005-0000-0000-00005E0F0000}"/>
    <cellStyle name="SAPBEXexcBad8 2 5 4" xfId="6037" xr:uid="{00000000-0005-0000-0000-00005F0F0000}"/>
    <cellStyle name="SAPBEXexcBad8 2 5 5" xfId="8366" xr:uid="{00000000-0005-0000-0000-0000600F0000}"/>
    <cellStyle name="SAPBEXexcBad8 2 6" xfId="679" xr:uid="{00000000-0005-0000-0000-0000610F0000}"/>
    <cellStyle name="SAPBEXexcBad8 2 6 2" xfId="1583" xr:uid="{00000000-0005-0000-0000-0000620F0000}"/>
    <cellStyle name="SAPBEXexcBad8 2 6 2 2" xfId="4412" xr:uid="{00000000-0005-0000-0000-0000630F0000}"/>
    <cellStyle name="SAPBEXexcBad8 2 6 2 3" xfId="6886" xr:uid="{00000000-0005-0000-0000-0000640F0000}"/>
    <cellStyle name="SAPBEXexcBad8 2 6 2 4" xfId="9188" xr:uid="{00000000-0005-0000-0000-0000650F0000}"/>
    <cellStyle name="SAPBEXexcBad8 2 6 3" xfId="3533" xr:uid="{00000000-0005-0000-0000-0000660F0000}"/>
    <cellStyle name="SAPBEXexcBad8 2 6 4" xfId="6038" xr:uid="{00000000-0005-0000-0000-0000670F0000}"/>
    <cellStyle name="SAPBEXexcBad8 2 6 5" xfId="8367" xr:uid="{00000000-0005-0000-0000-0000680F0000}"/>
    <cellStyle name="SAPBEXexcBad8 2 7" xfId="680" xr:uid="{00000000-0005-0000-0000-0000690F0000}"/>
    <cellStyle name="SAPBEXexcBad8 2 7 2" xfId="2279" xr:uid="{00000000-0005-0000-0000-00006A0F0000}"/>
    <cellStyle name="SAPBEXexcBad8 2 7 2 2" xfId="5107" xr:uid="{00000000-0005-0000-0000-00006B0F0000}"/>
    <cellStyle name="SAPBEXexcBad8 2 7 2 3" xfId="7578" xr:uid="{00000000-0005-0000-0000-00006C0F0000}"/>
    <cellStyle name="SAPBEXexcBad8 2 7 2 4" xfId="9871" xr:uid="{00000000-0005-0000-0000-00006D0F0000}"/>
    <cellStyle name="SAPBEXexcBad8 2 7 3" xfId="3534" xr:uid="{00000000-0005-0000-0000-00006E0F0000}"/>
    <cellStyle name="SAPBEXexcBad8 2 7 4" xfId="6039" xr:uid="{00000000-0005-0000-0000-00006F0F0000}"/>
    <cellStyle name="SAPBEXexcBad8 2 7 5" xfId="8368" xr:uid="{00000000-0005-0000-0000-0000700F0000}"/>
    <cellStyle name="SAPBEXexcBad8 2 8" xfId="681" xr:uid="{00000000-0005-0000-0000-0000710F0000}"/>
    <cellStyle name="SAPBEXexcBad8 2 8 2" xfId="1665" xr:uid="{00000000-0005-0000-0000-0000720F0000}"/>
    <cellStyle name="SAPBEXexcBad8 2 8 2 2" xfId="4494" xr:uid="{00000000-0005-0000-0000-0000730F0000}"/>
    <cellStyle name="SAPBEXexcBad8 2 8 2 3" xfId="6967" xr:uid="{00000000-0005-0000-0000-0000740F0000}"/>
    <cellStyle name="SAPBEXexcBad8 2 8 2 4" xfId="9261" xr:uid="{00000000-0005-0000-0000-0000750F0000}"/>
    <cellStyle name="SAPBEXexcBad8 2 8 3" xfId="3535" xr:uid="{00000000-0005-0000-0000-0000760F0000}"/>
    <cellStyle name="SAPBEXexcBad8 2 8 4" xfId="6040" xr:uid="{00000000-0005-0000-0000-0000770F0000}"/>
    <cellStyle name="SAPBEXexcBad8 2 8 5" xfId="8369" xr:uid="{00000000-0005-0000-0000-0000780F0000}"/>
    <cellStyle name="SAPBEXexcBad8 2 9" xfId="682" xr:uid="{00000000-0005-0000-0000-0000790F0000}"/>
    <cellStyle name="SAPBEXexcBad8 2 9 2" xfId="2391" xr:uid="{00000000-0005-0000-0000-00007A0F0000}"/>
    <cellStyle name="SAPBEXexcBad8 2 9 2 2" xfId="5218" xr:uid="{00000000-0005-0000-0000-00007B0F0000}"/>
    <cellStyle name="SAPBEXexcBad8 2 9 2 3" xfId="7689" xr:uid="{00000000-0005-0000-0000-00007C0F0000}"/>
    <cellStyle name="SAPBEXexcBad8 2 9 2 4" xfId="9982" xr:uid="{00000000-0005-0000-0000-00007D0F0000}"/>
    <cellStyle name="SAPBEXexcBad8 2 9 3" xfId="3536" xr:uid="{00000000-0005-0000-0000-00007E0F0000}"/>
    <cellStyle name="SAPBEXexcBad8 2 9 4" xfId="6041" xr:uid="{00000000-0005-0000-0000-00007F0F0000}"/>
    <cellStyle name="SAPBEXexcBad8 2 9 5" xfId="8370" xr:uid="{00000000-0005-0000-0000-0000800F0000}"/>
    <cellStyle name="SAPBEXexcBad8 3" xfId="683" xr:uid="{00000000-0005-0000-0000-0000810F0000}"/>
    <cellStyle name="SAPBEXexcBad8 3 2" xfId="1680" xr:uid="{00000000-0005-0000-0000-0000820F0000}"/>
    <cellStyle name="SAPBEXexcBad8 3 2 2" xfId="4509" xr:uid="{00000000-0005-0000-0000-0000830F0000}"/>
    <cellStyle name="SAPBEXexcBad8 3 2 3" xfId="6982" xr:uid="{00000000-0005-0000-0000-0000840F0000}"/>
    <cellStyle name="SAPBEXexcBad8 3 2 4" xfId="9276" xr:uid="{00000000-0005-0000-0000-0000850F0000}"/>
    <cellStyle name="SAPBEXexcBad8 3 3" xfId="3537" xr:uid="{00000000-0005-0000-0000-0000860F0000}"/>
    <cellStyle name="SAPBEXexcBad8 3 4" xfId="6042" xr:uid="{00000000-0005-0000-0000-0000870F0000}"/>
    <cellStyle name="SAPBEXexcBad8 3 5" xfId="8371" xr:uid="{00000000-0005-0000-0000-0000880F0000}"/>
    <cellStyle name="SAPBEXexcBad8 4" xfId="684" xr:uid="{00000000-0005-0000-0000-0000890F0000}"/>
    <cellStyle name="SAPBEXexcBad8 4 2" xfId="1850" xr:uid="{00000000-0005-0000-0000-00008A0F0000}"/>
    <cellStyle name="SAPBEXexcBad8 4 2 2" xfId="4678" xr:uid="{00000000-0005-0000-0000-00008B0F0000}"/>
    <cellStyle name="SAPBEXexcBad8 4 2 3" xfId="7150" xr:uid="{00000000-0005-0000-0000-00008C0F0000}"/>
    <cellStyle name="SAPBEXexcBad8 4 2 4" xfId="9443" xr:uid="{00000000-0005-0000-0000-00008D0F0000}"/>
    <cellStyle name="SAPBEXexcBad8 4 3" xfId="3538" xr:uid="{00000000-0005-0000-0000-00008E0F0000}"/>
    <cellStyle name="SAPBEXexcBad8 4 4" xfId="6043" xr:uid="{00000000-0005-0000-0000-00008F0F0000}"/>
    <cellStyle name="SAPBEXexcBad8 4 5" xfId="8372" xr:uid="{00000000-0005-0000-0000-0000900F0000}"/>
    <cellStyle name="SAPBEXexcBad8 5" xfId="685" xr:uid="{00000000-0005-0000-0000-0000910F0000}"/>
    <cellStyle name="SAPBEXexcBad8 5 2" xfId="1698" xr:uid="{00000000-0005-0000-0000-0000920F0000}"/>
    <cellStyle name="SAPBEXexcBad8 5 2 2" xfId="4527" xr:uid="{00000000-0005-0000-0000-0000930F0000}"/>
    <cellStyle name="SAPBEXexcBad8 5 2 3" xfId="7000" xr:uid="{00000000-0005-0000-0000-0000940F0000}"/>
    <cellStyle name="SAPBEXexcBad8 5 2 4" xfId="9294" xr:uid="{00000000-0005-0000-0000-0000950F0000}"/>
    <cellStyle name="SAPBEXexcBad8 5 3" xfId="3539" xr:uid="{00000000-0005-0000-0000-0000960F0000}"/>
    <cellStyle name="SAPBEXexcBad8 5 4" xfId="6044" xr:uid="{00000000-0005-0000-0000-0000970F0000}"/>
    <cellStyle name="SAPBEXexcBad8 5 5" xfId="8373" xr:uid="{00000000-0005-0000-0000-0000980F0000}"/>
    <cellStyle name="SAPBEXexcBad8 6" xfId="686" xr:uid="{00000000-0005-0000-0000-0000990F0000}"/>
    <cellStyle name="SAPBEXexcBad8 6 2" xfId="2108" xr:uid="{00000000-0005-0000-0000-00009A0F0000}"/>
    <cellStyle name="SAPBEXexcBad8 6 2 2" xfId="4936" xr:uid="{00000000-0005-0000-0000-00009B0F0000}"/>
    <cellStyle name="SAPBEXexcBad8 6 2 3" xfId="7407" xr:uid="{00000000-0005-0000-0000-00009C0F0000}"/>
    <cellStyle name="SAPBEXexcBad8 6 2 4" xfId="9700" xr:uid="{00000000-0005-0000-0000-00009D0F0000}"/>
    <cellStyle name="SAPBEXexcBad8 6 3" xfId="3540" xr:uid="{00000000-0005-0000-0000-00009E0F0000}"/>
    <cellStyle name="SAPBEXexcBad8 6 4" xfId="6045" xr:uid="{00000000-0005-0000-0000-00009F0F0000}"/>
    <cellStyle name="SAPBEXexcBad8 6 5" xfId="8374" xr:uid="{00000000-0005-0000-0000-0000A00F0000}"/>
    <cellStyle name="SAPBEXexcBad8 7" xfId="687" xr:uid="{00000000-0005-0000-0000-0000A10F0000}"/>
    <cellStyle name="SAPBEXexcBad8 7 2" xfId="2515" xr:uid="{00000000-0005-0000-0000-0000A20F0000}"/>
    <cellStyle name="SAPBEXexcBad8 7 2 2" xfId="5342" xr:uid="{00000000-0005-0000-0000-0000A30F0000}"/>
    <cellStyle name="SAPBEXexcBad8 7 2 3" xfId="7812" xr:uid="{00000000-0005-0000-0000-0000A40F0000}"/>
    <cellStyle name="SAPBEXexcBad8 7 2 4" xfId="10105" xr:uid="{00000000-0005-0000-0000-0000A50F0000}"/>
    <cellStyle name="SAPBEXexcBad8 7 3" xfId="3541" xr:uid="{00000000-0005-0000-0000-0000A60F0000}"/>
    <cellStyle name="SAPBEXexcBad8 7 4" xfId="6046" xr:uid="{00000000-0005-0000-0000-0000A70F0000}"/>
    <cellStyle name="SAPBEXexcBad8 7 5" xfId="8375" xr:uid="{00000000-0005-0000-0000-0000A80F0000}"/>
    <cellStyle name="SAPBEXexcBad8 8" xfId="688" xr:uid="{00000000-0005-0000-0000-0000A90F0000}"/>
    <cellStyle name="SAPBEXexcBad8 8 2" xfId="2109" xr:uid="{00000000-0005-0000-0000-0000AA0F0000}"/>
    <cellStyle name="SAPBEXexcBad8 8 2 2" xfId="4937" xr:uid="{00000000-0005-0000-0000-0000AB0F0000}"/>
    <cellStyle name="SAPBEXexcBad8 8 2 3" xfId="7408" xr:uid="{00000000-0005-0000-0000-0000AC0F0000}"/>
    <cellStyle name="SAPBEXexcBad8 8 2 4" xfId="9701" xr:uid="{00000000-0005-0000-0000-0000AD0F0000}"/>
    <cellStyle name="SAPBEXexcBad8 8 3" xfId="3542" xr:uid="{00000000-0005-0000-0000-0000AE0F0000}"/>
    <cellStyle name="SAPBEXexcBad8 8 4" xfId="6047" xr:uid="{00000000-0005-0000-0000-0000AF0F0000}"/>
    <cellStyle name="SAPBEXexcBad8 8 5" xfId="8376" xr:uid="{00000000-0005-0000-0000-0000B00F0000}"/>
    <cellStyle name="SAPBEXexcBad8 9" xfId="689" xr:uid="{00000000-0005-0000-0000-0000B10F0000}"/>
    <cellStyle name="SAPBEXexcBad8 9 2" xfId="2110" xr:uid="{00000000-0005-0000-0000-0000B20F0000}"/>
    <cellStyle name="SAPBEXexcBad8 9 2 2" xfId="4938" xr:uid="{00000000-0005-0000-0000-0000B30F0000}"/>
    <cellStyle name="SAPBEXexcBad8 9 2 3" xfId="7409" xr:uid="{00000000-0005-0000-0000-0000B40F0000}"/>
    <cellStyle name="SAPBEXexcBad8 9 2 4" xfId="9702" xr:uid="{00000000-0005-0000-0000-0000B50F0000}"/>
    <cellStyle name="SAPBEXexcBad8 9 3" xfId="3543" xr:uid="{00000000-0005-0000-0000-0000B60F0000}"/>
    <cellStyle name="SAPBEXexcBad8 9 4" xfId="6048" xr:uid="{00000000-0005-0000-0000-0000B70F0000}"/>
    <cellStyle name="SAPBEXexcBad8 9 5" xfId="8377" xr:uid="{00000000-0005-0000-0000-0000B80F0000}"/>
    <cellStyle name="SAPBEXexcBad9" xfId="690" xr:uid="{00000000-0005-0000-0000-0000B90F0000}"/>
    <cellStyle name="SAPBEXexcBad9 10" xfId="691" xr:uid="{00000000-0005-0000-0000-0000BA0F0000}"/>
    <cellStyle name="SAPBEXexcBad9 10 2" xfId="2464" xr:uid="{00000000-0005-0000-0000-0000BB0F0000}"/>
    <cellStyle name="SAPBEXexcBad9 10 2 2" xfId="5291" xr:uid="{00000000-0005-0000-0000-0000BC0F0000}"/>
    <cellStyle name="SAPBEXexcBad9 10 2 3" xfId="7761" xr:uid="{00000000-0005-0000-0000-0000BD0F0000}"/>
    <cellStyle name="SAPBEXexcBad9 10 2 4" xfId="10054" xr:uid="{00000000-0005-0000-0000-0000BE0F0000}"/>
    <cellStyle name="SAPBEXexcBad9 10 3" xfId="3545" xr:uid="{00000000-0005-0000-0000-0000BF0F0000}"/>
    <cellStyle name="SAPBEXexcBad9 10 4" xfId="6050" xr:uid="{00000000-0005-0000-0000-0000C00F0000}"/>
    <cellStyle name="SAPBEXexcBad9 10 5" xfId="8379" xr:uid="{00000000-0005-0000-0000-0000C10F0000}"/>
    <cellStyle name="SAPBEXexcBad9 11" xfId="692" xr:uid="{00000000-0005-0000-0000-0000C20F0000}"/>
    <cellStyle name="SAPBEXexcBad9 11 2" xfId="1848" xr:uid="{00000000-0005-0000-0000-0000C30F0000}"/>
    <cellStyle name="SAPBEXexcBad9 11 2 2" xfId="4676" xr:uid="{00000000-0005-0000-0000-0000C40F0000}"/>
    <cellStyle name="SAPBEXexcBad9 11 2 3" xfId="7148" xr:uid="{00000000-0005-0000-0000-0000C50F0000}"/>
    <cellStyle name="SAPBEXexcBad9 11 2 4" xfId="9441" xr:uid="{00000000-0005-0000-0000-0000C60F0000}"/>
    <cellStyle name="SAPBEXexcBad9 11 3" xfId="3546" xr:uid="{00000000-0005-0000-0000-0000C70F0000}"/>
    <cellStyle name="SAPBEXexcBad9 11 4" xfId="6051" xr:uid="{00000000-0005-0000-0000-0000C80F0000}"/>
    <cellStyle name="SAPBEXexcBad9 11 5" xfId="8380" xr:uid="{00000000-0005-0000-0000-0000C90F0000}"/>
    <cellStyle name="SAPBEXexcBad9 12" xfId="1508" xr:uid="{00000000-0005-0000-0000-0000CA0F0000}"/>
    <cellStyle name="SAPBEXexcBad9 13" xfId="2111" xr:uid="{00000000-0005-0000-0000-0000CB0F0000}"/>
    <cellStyle name="SAPBEXexcBad9 13 2" xfId="4939" xr:uid="{00000000-0005-0000-0000-0000CC0F0000}"/>
    <cellStyle name="SAPBEXexcBad9 13 3" xfId="7410" xr:uid="{00000000-0005-0000-0000-0000CD0F0000}"/>
    <cellStyle name="SAPBEXexcBad9 13 4" xfId="9703" xr:uid="{00000000-0005-0000-0000-0000CE0F0000}"/>
    <cellStyle name="SAPBEXexcBad9 14" xfId="3544" xr:uid="{00000000-0005-0000-0000-0000CF0F0000}"/>
    <cellStyle name="SAPBEXexcBad9 15" xfId="6049" xr:uid="{00000000-0005-0000-0000-0000D00F0000}"/>
    <cellStyle name="SAPBEXexcBad9 16" xfId="8378" xr:uid="{00000000-0005-0000-0000-0000D10F0000}"/>
    <cellStyle name="SAPBEXexcBad9 2" xfId="693" xr:uid="{00000000-0005-0000-0000-0000D20F0000}"/>
    <cellStyle name="SAPBEXexcBad9 2 10" xfId="694" xr:uid="{00000000-0005-0000-0000-0000D30F0000}"/>
    <cellStyle name="SAPBEXexcBad9 2 10 2" xfId="2284" xr:uid="{00000000-0005-0000-0000-0000D40F0000}"/>
    <cellStyle name="SAPBEXexcBad9 2 10 2 2" xfId="5112" xr:uid="{00000000-0005-0000-0000-0000D50F0000}"/>
    <cellStyle name="SAPBEXexcBad9 2 10 2 3" xfId="7583" xr:uid="{00000000-0005-0000-0000-0000D60F0000}"/>
    <cellStyle name="SAPBEXexcBad9 2 10 2 4" xfId="9876" xr:uid="{00000000-0005-0000-0000-0000D70F0000}"/>
    <cellStyle name="SAPBEXexcBad9 2 10 3" xfId="3548" xr:uid="{00000000-0005-0000-0000-0000D80F0000}"/>
    <cellStyle name="SAPBEXexcBad9 2 10 4" xfId="6053" xr:uid="{00000000-0005-0000-0000-0000D90F0000}"/>
    <cellStyle name="SAPBEXexcBad9 2 10 5" xfId="8382" xr:uid="{00000000-0005-0000-0000-0000DA0F0000}"/>
    <cellStyle name="SAPBEXexcBad9 2 11" xfId="2112" xr:uid="{00000000-0005-0000-0000-0000DB0F0000}"/>
    <cellStyle name="SAPBEXexcBad9 2 11 2" xfId="4940" xr:uid="{00000000-0005-0000-0000-0000DC0F0000}"/>
    <cellStyle name="SAPBEXexcBad9 2 11 3" xfId="7411" xr:uid="{00000000-0005-0000-0000-0000DD0F0000}"/>
    <cellStyle name="SAPBEXexcBad9 2 11 4" xfId="9704" xr:uid="{00000000-0005-0000-0000-0000DE0F0000}"/>
    <cellStyle name="SAPBEXexcBad9 2 12" xfId="3547" xr:uid="{00000000-0005-0000-0000-0000DF0F0000}"/>
    <cellStyle name="SAPBEXexcBad9 2 13" xfId="6052" xr:uid="{00000000-0005-0000-0000-0000E00F0000}"/>
    <cellStyle name="SAPBEXexcBad9 2 14" xfId="8381" xr:uid="{00000000-0005-0000-0000-0000E10F0000}"/>
    <cellStyle name="SAPBEXexcBad9 2 2" xfId="695" xr:uid="{00000000-0005-0000-0000-0000E20F0000}"/>
    <cellStyle name="SAPBEXexcBad9 2 2 2" xfId="2113" xr:uid="{00000000-0005-0000-0000-0000E30F0000}"/>
    <cellStyle name="SAPBEXexcBad9 2 2 2 2" xfId="4941" xr:uid="{00000000-0005-0000-0000-0000E40F0000}"/>
    <cellStyle name="SAPBEXexcBad9 2 2 2 3" xfId="7412" xr:uid="{00000000-0005-0000-0000-0000E50F0000}"/>
    <cellStyle name="SAPBEXexcBad9 2 2 2 4" xfId="9705" xr:uid="{00000000-0005-0000-0000-0000E60F0000}"/>
    <cellStyle name="SAPBEXexcBad9 2 2 3" xfId="3549" xr:uid="{00000000-0005-0000-0000-0000E70F0000}"/>
    <cellStyle name="SAPBEXexcBad9 2 2 4" xfId="6054" xr:uid="{00000000-0005-0000-0000-0000E80F0000}"/>
    <cellStyle name="SAPBEXexcBad9 2 2 5" xfId="8383" xr:uid="{00000000-0005-0000-0000-0000E90F0000}"/>
    <cellStyle name="SAPBEXexcBad9 2 3" xfId="696" xr:uid="{00000000-0005-0000-0000-0000EA0F0000}"/>
    <cellStyle name="SAPBEXexcBad9 2 3 2" xfId="2321" xr:uid="{00000000-0005-0000-0000-0000EB0F0000}"/>
    <cellStyle name="SAPBEXexcBad9 2 3 2 2" xfId="5149" xr:uid="{00000000-0005-0000-0000-0000EC0F0000}"/>
    <cellStyle name="SAPBEXexcBad9 2 3 2 3" xfId="7620" xr:uid="{00000000-0005-0000-0000-0000ED0F0000}"/>
    <cellStyle name="SAPBEXexcBad9 2 3 2 4" xfId="9913" xr:uid="{00000000-0005-0000-0000-0000EE0F0000}"/>
    <cellStyle name="SAPBEXexcBad9 2 3 3" xfId="3550" xr:uid="{00000000-0005-0000-0000-0000EF0F0000}"/>
    <cellStyle name="SAPBEXexcBad9 2 3 4" xfId="6055" xr:uid="{00000000-0005-0000-0000-0000F00F0000}"/>
    <cellStyle name="SAPBEXexcBad9 2 3 5" xfId="8384" xr:uid="{00000000-0005-0000-0000-0000F10F0000}"/>
    <cellStyle name="SAPBEXexcBad9 2 4" xfId="697" xr:uid="{00000000-0005-0000-0000-0000F20F0000}"/>
    <cellStyle name="SAPBEXexcBad9 2 4 2" xfId="1702" xr:uid="{00000000-0005-0000-0000-0000F30F0000}"/>
    <cellStyle name="SAPBEXexcBad9 2 4 2 2" xfId="4531" xr:uid="{00000000-0005-0000-0000-0000F40F0000}"/>
    <cellStyle name="SAPBEXexcBad9 2 4 2 3" xfId="7004" xr:uid="{00000000-0005-0000-0000-0000F50F0000}"/>
    <cellStyle name="SAPBEXexcBad9 2 4 2 4" xfId="9298" xr:uid="{00000000-0005-0000-0000-0000F60F0000}"/>
    <cellStyle name="SAPBEXexcBad9 2 4 3" xfId="3551" xr:uid="{00000000-0005-0000-0000-0000F70F0000}"/>
    <cellStyle name="SAPBEXexcBad9 2 4 4" xfId="6056" xr:uid="{00000000-0005-0000-0000-0000F80F0000}"/>
    <cellStyle name="SAPBEXexcBad9 2 4 5" xfId="8385" xr:uid="{00000000-0005-0000-0000-0000F90F0000}"/>
    <cellStyle name="SAPBEXexcBad9 2 5" xfId="698" xr:uid="{00000000-0005-0000-0000-0000FA0F0000}"/>
    <cellStyle name="SAPBEXexcBad9 2 5 2" xfId="1882" xr:uid="{00000000-0005-0000-0000-0000FB0F0000}"/>
    <cellStyle name="SAPBEXexcBad9 2 5 2 2" xfId="4710" xr:uid="{00000000-0005-0000-0000-0000FC0F0000}"/>
    <cellStyle name="SAPBEXexcBad9 2 5 2 3" xfId="7182" xr:uid="{00000000-0005-0000-0000-0000FD0F0000}"/>
    <cellStyle name="SAPBEXexcBad9 2 5 2 4" xfId="9475" xr:uid="{00000000-0005-0000-0000-0000FE0F0000}"/>
    <cellStyle name="SAPBEXexcBad9 2 5 3" xfId="3552" xr:uid="{00000000-0005-0000-0000-0000FF0F0000}"/>
    <cellStyle name="SAPBEXexcBad9 2 5 4" xfId="6057" xr:uid="{00000000-0005-0000-0000-000000100000}"/>
    <cellStyle name="SAPBEXexcBad9 2 5 5" xfId="8386" xr:uid="{00000000-0005-0000-0000-000001100000}"/>
    <cellStyle name="SAPBEXexcBad9 2 6" xfId="699" xr:uid="{00000000-0005-0000-0000-000002100000}"/>
    <cellStyle name="SAPBEXexcBad9 2 6 2" xfId="2114" xr:uid="{00000000-0005-0000-0000-000003100000}"/>
    <cellStyle name="SAPBEXexcBad9 2 6 2 2" xfId="4942" xr:uid="{00000000-0005-0000-0000-000004100000}"/>
    <cellStyle name="SAPBEXexcBad9 2 6 2 3" xfId="7413" xr:uid="{00000000-0005-0000-0000-000005100000}"/>
    <cellStyle name="SAPBEXexcBad9 2 6 2 4" xfId="9706" xr:uid="{00000000-0005-0000-0000-000006100000}"/>
    <cellStyle name="SAPBEXexcBad9 2 6 3" xfId="3553" xr:uid="{00000000-0005-0000-0000-000007100000}"/>
    <cellStyle name="SAPBEXexcBad9 2 6 4" xfId="6058" xr:uid="{00000000-0005-0000-0000-000008100000}"/>
    <cellStyle name="SAPBEXexcBad9 2 6 5" xfId="8387" xr:uid="{00000000-0005-0000-0000-000009100000}"/>
    <cellStyle name="SAPBEXexcBad9 2 7" xfId="700" xr:uid="{00000000-0005-0000-0000-00000A100000}"/>
    <cellStyle name="SAPBEXexcBad9 2 7 2" xfId="2115" xr:uid="{00000000-0005-0000-0000-00000B100000}"/>
    <cellStyle name="SAPBEXexcBad9 2 7 2 2" xfId="4943" xr:uid="{00000000-0005-0000-0000-00000C100000}"/>
    <cellStyle name="SAPBEXexcBad9 2 7 2 3" xfId="7414" xr:uid="{00000000-0005-0000-0000-00000D100000}"/>
    <cellStyle name="SAPBEXexcBad9 2 7 2 4" xfId="9707" xr:uid="{00000000-0005-0000-0000-00000E100000}"/>
    <cellStyle name="SAPBEXexcBad9 2 7 3" xfId="3554" xr:uid="{00000000-0005-0000-0000-00000F100000}"/>
    <cellStyle name="SAPBEXexcBad9 2 7 4" xfId="6059" xr:uid="{00000000-0005-0000-0000-000010100000}"/>
    <cellStyle name="SAPBEXexcBad9 2 7 5" xfId="8388" xr:uid="{00000000-0005-0000-0000-000011100000}"/>
    <cellStyle name="SAPBEXexcBad9 2 8" xfId="701" xr:uid="{00000000-0005-0000-0000-000012100000}"/>
    <cellStyle name="SAPBEXexcBad9 2 8 2" xfId="2643" xr:uid="{00000000-0005-0000-0000-000013100000}"/>
    <cellStyle name="SAPBEXexcBad9 2 8 2 2" xfId="5468" xr:uid="{00000000-0005-0000-0000-000014100000}"/>
    <cellStyle name="SAPBEXexcBad9 2 8 2 3" xfId="7936" xr:uid="{00000000-0005-0000-0000-000015100000}"/>
    <cellStyle name="SAPBEXexcBad9 2 8 2 4" xfId="10225" xr:uid="{00000000-0005-0000-0000-000016100000}"/>
    <cellStyle name="SAPBEXexcBad9 2 8 3" xfId="3555" xr:uid="{00000000-0005-0000-0000-000017100000}"/>
    <cellStyle name="SAPBEXexcBad9 2 8 4" xfId="6060" xr:uid="{00000000-0005-0000-0000-000018100000}"/>
    <cellStyle name="SAPBEXexcBad9 2 8 5" xfId="8389" xr:uid="{00000000-0005-0000-0000-000019100000}"/>
    <cellStyle name="SAPBEXexcBad9 2 9" xfId="702" xr:uid="{00000000-0005-0000-0000-00001A100000}"/>
    <cellStyle name="SAPBEXexcBad9 2 9 2" xfId="2116" xr:uid="{00000000-0005-0000-0000-00001B100000}"/>
    <cellStyle name="SAPBEXexcBad9 2 9 2 2" xfId="4944" xr:uid="{00000000-0005-0000-0000-00001C100000}"/>
    <cellStyle name="SAPBEXexcBad9 2 9 2 3" xfId="7415" xr:uid="{00000000-0005-0000-0000-00001D100000}"/>
    <cellStyle name="SAPBEXexcBad9 2 9 2 4" xfId="9708" xr:uid="{00000000-0005-0000-0000-00001E100000}"/>
    <cellStyle name="SAPBEXexcBad9 2 9 3" xfId="3556" xr:uid="{00000000-0005-0000-0000-00001F100000}"/>
    <cellStyle name="SAPBEXexcBad9 2 9 4" xfId="6061" xr:uid="{00000000-0005-0000-0000-000020100000}"/>
    <cellStyle name="SAPBEXexcBad9 2 9 5" xfId="8390" xr:uid="{00000000-0005-0000-0000-000021100000}"/>
    <cellStyle name="SAPBEXexcBad9 3" xfId="703" xr:uid="{00000000-0005-0000-0000-000022100000}"/>
    <cellStyle name="SAPBEXexcBad9 3 2" xfId="2117" xr:uid="{00000000-0005-0000-0000-000023100000}"/>
    <cellStyle name="SAPBEXexcBad9 3 2 2" xfId="4945" xr:uid="{00000000-0005-0000-0000-000024100000}"/>
    <cellStyle name="SAPBEXexcBad9 3 2 3" xfId="7416" xr:uid="{00000000-0005-0000-0000-000025100000}"/>
    <cellStyle name="SAPBEXexcBad9 3 2 4" xfId="9709" xr:uid="{00000000-0005-0000-0000-000026100000}"/>
    <cellStyle name="SAPBEXexcBad9 3 3" xfId="3557" xr:uid="{00000000-0005-0000-0000-000027100000}"/>
    <cellStyle name="SAPBEXexcBad9 3 4" xfId="6062" xr:uid="{00000000-0005-0000-0000-000028100000}"/>
    <cellStyle name="SAPBEXexcBad9 3 5" xfId="8391" xr:uid="{00000000-0005-0000-0000-000029100000}"/>
    <cellStyle name="SAPBEXexcBad9 4" xfId="704" xr:uid="{00000000-0005-0000-0000-00002A100000}"/>
    <cellStyle name="SAPBEXexcBad9 4 2" xfId="1586" xr:uid="{00000000-0005-0000-0000-00002B100000}"/>
    <cellStyle name="SAPBEXexcBad9 4 2 2" xfId="4415" xr:uid="{00000000-0005-0000-0000-00002C100000}"/>
    <cellStyle name="SAPBEXexcBad9 4 2 3" xfId="6889" xr:uid="{00000000-0005-0000-0000-00002D100000}"/>
    <cellStyle name="SAPBEXexcBad9 4 2 4" xfId="9191" xr:uid="{00000000-0005-0000-0000-00002E100000}"/>
    <cellStyle name="SAPBEXexcBad9 4 3" xfId="3558" xr:uid="{00000000-0005-0000-0000-00002F100000}"/>
    <cellStyle name="SAPBEXexcBad9 4 4" xfId="6063" xr:uid="{00000000-0005-0000-0000-000030100000}"/>
    <cellStyle name="SAPBEXexcBad9 4 5" xfId="8392" xr:uid="{00000000-0005-0000-0000-000031100000}"/>
    <cellStyle name="SAPBEXexcBad9 5" xfId="705" xr:uid="{00000000-0005-0000-0000-000032100000}"/>
    <cellStyle name="SAPBEXexcBad9 5 2" xfId="2543" xr:uid="{00000000-0005-0000-0000-000033100000}"/>
    <cellStyle name="SAPBEXexcBad9 5 2 2" xfId="5370" xr:uid="{00000000-0005-0000-0000-000034100000}"/>
    <cellStyle name="SAPBEXexcBad9 5 2 3" xfId="7840" xr:uid="{00000000-0005-0000-0000-000035100000}"/>
    <cellStyle name="SAPBEXexcBad9 5 2 4" xfId="10133" xr:uid="{00000000-0005-0000-0000-000036100000}"/>
    <cellStyle name="SAPBEXexcBad9 5 3" xfId="3559" xr:uid="{00000000-0005-0000-0000-000037100000}"/>
    <cellStyle name="SAPBEXexcBad9 5 4" xfId="6064" xr:uid="{00000000-0005-0000-0000-000038100000}"/>
    <cellStyle name="SAPBEXexcBad9 5 5" xfId="8393" xr:uid="{00000000-0005-0000-0000-000039100000}"/>
    <cellStyle name="SAPBEXexcBad9 6" xfId="706" xr:uid="{00000000-0005-0000-0000-00003A100000}"/>
    <cellStyle name="SAPBEXexcBad9 6 2" xfId="2306" xr:uid="{00000000-0005-0000-0000-00003B100000}"/>
    <cellStyle name="SAPBEXexcBad9 6 2 2" xfId="5134" xr:uid="{00000000-0005-0000-0000-00003C100000}"/>
    <cellStyle name="SAPBEXexcBad9 6 2 3" xfId="7605" xr:uid="{00000000-0005-0000-0000-00003D100000}"/>
    <cellStyle name="SAPBEXexcBad9 6 2 4" xfId="9898" xr:uid="{00000000-0005-0000-0000-00003E100000}"/>
    <cellStyle name="SAPBEXexcBad9 6 3" xfId="3560" xr:uid="{00000000-0005-0000-0000-00003F100000}"/>
    <cellStyle name="SAPBEXexcBad9 6 4" xfId="6065" xr:uid="{00000000-0005-0000-0000-000040100000}"/>
    <cellStyle name="SAPBEXexcBad9 6 5" xfId="8394" xr:uid="{00000000-0005-0000-0000-000041100000}"/>
    <cellStyle name="SAPBEXexcBad9 7" xfId="707" xr:uid="{00000000-0005-0000-0000-000042100000}"/>
    <cellStyle name="SAPBEXexcBad9 7 2" xfId="2118" xr:uid="{00000000-0005-0000-0000-000043100000}"/>
    <cellStyle name="SAPBEXexcBad9 7 2 2" xfId="4946" xr:uid="{00000000-0005-0000-0000-000044100000}"/>
    <cellStyle name="SAPBEXexcBad9 7 2 3" xfId="7417" xr:uid="{00000000-0005-0000-0000-000045100000}"/>
    <cellStyle name="SAPBEXexcBad9 7 2 4" xfId="9710" xr:uid="{00000000-0005-0000-0000-000046100000}"/>
    <cellStyle name="SAPBEXexcBad9 7 3" xfId="3561" xr:uid="{00000000-0005-0000-0000-000047100000}"/>
    <cellStyle name="SAPBEXexcBad9 7 4" xfId="6066" xr:uid="{00000000-0005-0000-0000-000048100000}"/>
    <cellStyle name="SAPBEXexcBad9 7 5" xfId="8395" xr:uid="{00000000-0005-0000-0000-000049100000}"/>
    <cellStyle name="SAPBEXexcBad9 8" xfId="708" xr:uid="{00000000-0005-0000-0000-00004A100000}"/>
    <cellStyle name="SAPBEXexcBad9 8 2" xfId="2349" xr:uid="{00000000-0005-0000-0000-00004B100000}"/>
    <cellStyle name="SAPBEXexcBad9 8 2 2" xfId="5177" xr:uid="{00000000-0005-0000-0000-00004C100000}"/>
    <cellStyle name="SAPBEXexcBad9 8 2 3" xfId="7648" xr:uid="{00000000-0005-0000-0000-00004D100000}"/>
    <cellStyle name="SAPBEXexcBad9 8 2 4" xfId="9941" xr:uid="{00000000-0005-0000-0000-00004E100000}"/>
    <cellStyle name="SAPBEXexcBad9 8 3" xfId="3562" xr:uid="{00000000-0005-0000-0000-00004F100000}"/>
    <cellStyle name="SAPBEXexcBad9 8 4" xfId="6067" xr:uid="{00000000-0005-0000-0000-000050100000}"/>
    <cellStyle name="SAPBEXexcBad9 8 5" xfId="8396" xr:uid="{00000000-0005-0000-0000-000051100000}"/>
    <cellStyle name="SAPBEXexcBad9 9" xfId="709" xr:uid="{00000000-0005-0000-0000-000052100000}"/>
    <cellStyle name="SAPBEXexcBad9 9 2" xfId="2119" xr:uid="{00000000-0005-0000-0000-000053100000}"/>
    <cellStyle name="SAPBEXexcBad9 9 2 2" xfId="4947" xr:uid="{00000000-0005-0000-0000-000054100000}"/>
    <cellStyle name="SAPBEXexcBad9 9 2 3" xfId="7418" xr:uid="{00000000-0005-0000-0000-000055100000}"/>
    <cellStyle name="SAPBEXexcBad9 9 2 4" xfId="9711" xr:uid="{00000000-0005-0000-0000-000056100000}"/>
    <cellStyle name="SAPBEXexcBad9 9 3" xfId="3563" xr:uid="{00000000-0005-0000-0000-000057100000}"/>
    <cellStyle name="SAPBEXexcBad9 9 4" xfId="6068" xr:uid="{00000000-0005-0000-0000-000058100000}"/>
    <cellStyle name="SAPBEXexcBad9 9 5" xfId="8397" xr:uid="{00000000-0005-0000-0000-000059100000}"/>
    <cellStyle name="SAPBEXexcCritical4" xfId="710" xr:uid="{00000000-0005-0000-0000-00005A100000}"/>
    <cellStyle name="SAPBEXexcCritical4 10" xfId="711" xr:uid="{00000000-0005-0000-0000-00005B100000}"/>
    <cellStyle name="SAPBEXexcCritical4 10 2" xfId="1611" xr:uid="{00000000-0005-0000-0000-00005C100000}"/>
    <cellStyle name="SAPBEXexcCritical4 10 2 2" xfId="4440" xr:uid="{00000000-0005-0000-0000-00005D100000}"/>
    <cellStyle name="SAPBEXexcCritical4 10 2 3" xfId="6913" xr:uid="{00000000-0005-0000-0000-00005E100000}"/>
    <cellStyle name="SAPBEXexcCritical4 10 2 4" xfId="9214" xr:uid="{00000000-0005-0000-0000-00005F100000}"/>
    <cellStyle name="SAPBEXexcCritical4 10 3" xfId="3565" xr:uid="{00000000-0005-0000-0000-000060100000}"/>
    <cellStyle name="SAPBEXexcCritical4 10 4" xfId="6070" xr:uid="{00000000-0005-0000-0000-000061100000}"/>
    <cellStyle name="SAPBEXexcCritical4 10 5" xfId="8399" xr:uid="{00000000-0005-0000-0000-000062100000}"/>
    <cellStyle name="SAPBEXexcCritical4 11" xfId="712" xr:uid="{00000000-0005-0000-0000-000063100000}"/>
    <cellStyle name="SAPBEXexcCritical4 11 2" xfId="2466" xr:uid="{00000000-0005-0000-0000-000064100000}"/>
    <cellStyle name="SAPBEXexcCritical4 11 2 2" xfId="5293" xr:uid="{00000000-0005-0000-0000-000065100000}"/>
    <cellStyle name="SAPBEXexcCritical4 11 2 3" xfId="7763" xr:uid="{00000000-0005-0000-0000-000066100000}"/>
    <cellStyle name="SAPBEXexcCritical4 11 2 4" xfId="10056" xr:uid="{00000000-0005-0000-0000-000067100000}"/>
    <cellStyle name="SAPBEXexcCritical4 11 3" xfId="3566" xr:uid="{00000000-0005-0000-0000-000068100000}"/>
    <cellStyle name="SAPBEXexcCritical4 11 4" xfId="6071" xr:uid="{00000000-0005-0000-0000-000069100000}"/>
    <cellStyle name="SAPBEXexcCritical4 11 5" xfId="8400" xr:uid="{00000000-0005-0000-0000-00006A100000}"/>
    <cellStyle name="SAPBEXexcCritical4 12" xfId="1509" xr:uid="{00000000-0005-0000-0000-00006B100000}"/>
    <cellStyle name="SAPBEXexcCritical4 13" xfId="1814" xr:uid="{00000000-0005-0000-0000-00006C100000}"/>
    <cellStyle name="SAPBEXexcCritical4 13 2" xfId="4642" xr:uid="{00000000-0005-0000-0000-00006D100000}"/>
    <cellStyle name="SAPBEXexcCritical4 13 3" xfId="7114" xr:uid="{00000000-0005-0000-0000-00006E100000}"/>
    <cellStyle name="SAPBEXexcCritical4 13 4" xfId="9407" xr:uid="{00000000-0005-0000-0000-00006F100000}"/>
    <cellStyle name="SAPBEXexcCritical4 14" xfId="3564" xr:uid="{00000000-0005-0000-0000-000070100000}"/>
    <cellStyle name="SAPBEXexcCritical4 15" xfId="6069" xr:uid="{00000000-0005-0000-0000-000071100000}"/>
    <cellStyle name="SAPBEXexcCritical4 16" xfId="8398" xr:uid="{00000000-0005-0000-0000-000072100000}"/>
    <cellStyle name="SAPBEXexcCritical4 2" xfId="713" xr:uid="{00000000-0005-0000-0000-000073100000}"/>
    <cellStyle name="SAPBEXexcCritical4 2 10" xfId="714" xr:uid="{00000000-0005-0000-0000-000074100000}"/>
    <cellStyle name="SAPBEXexcCritical4 2 10 2" xfId="2120" xr:uid="{00000000-0005-0000-0000-000075100000}"/>
    <cellStyle name="SAPBEXexcCritical4 2 10 2 2" xfId="4948" xr:uid="{00000000-0005-0000-0000-000076100000}"/>
    <cellStyle name="SAPBEXexcCritical4 2 10 2 3" xfId="7419" xr:uid="{00000000-0005-0000-0000-000077100000}"/>
    <cellStyle name="SAPBEXexcCritical4 2 10 2 4" xfId="9712" xr:uid="{00000000-0005-0000-0000-000078100000}"/>
    <cellStyle name="SAPBEXexcCritical4 2 10 3" xfId="3568" xr:uid="{00000000-0005-0000-0000-000079100000}"/>
    <cellStyle name="SAPBEXexcCritical4 2 10 4" xfId="6073" xr:uid="{00000000-0005-0000-0000-00007A100000}"/>
    <cellStyle name="SAPBEXexcCritical4 2 10 5" xfId="8402" xr:uid="{00000000-0005-0000-0000-00007B100000}"/>
    <cellStyle name="SAPBEXexcCritical4 2 11" xfId="1792" xr:uid="{00000000-0005-0000-0000-00007C100000}"/>
    <cellStyle name="SAPBEXexcCritical4 2 11 2" xfId="4620" xr:uid="{00000000-0005-0000-0000-00007D100000}"/>
    <cellStyle name="SAPBEXexcCritical4 2 11 3" xfId="7093" xr:uid="{00000000-0005-0000-0000-00007E100000}"/>
    <cellStyle name="SAPBEXexcCritical4 2 11 4" xfId="9387" xr:uid="{00000000-0005-0000-0000-00007F100000}"/>
    <cellStyle name="SAPBEXexcCritical4 2 12" xfId="3567" xr:uid="{00000000-0005-0000-0000-000080100000}"/>
    <cellStyle name="SAPBEXexcCritical4 2 13" xfId="6072" xr:uid="{00000000-0005-0000-0000-000081100000}"/>
    <cellStyle name="SAPBEXexcCritical4 2 14" xfId="8401" xr:uid="{00000000-0005-0000-0000-000082100000}"/>
    <cellStyle name="SAPBEXexcCritical4 2 2" xfId="715" xr:uid="{00000000-0005-0000-0000-000083100000}"/>
    <cellStyle name="SAPBEXexcCritical4 2 2 2" xfId="2121" xr:uid="{00000000-0005-0000-0000-000084100000}"/>
    <cellStyle name="SAPBEXexcCritical4 2 2 2 2" xfId="4949" xr:uid="{00000000-0005-0000-0000-000085100000}"/>
    <cellStyle name="SAPBEXexcCritical4 2 2 2 3" xfId="7420" xr:uid="{00000000-0005-0000-0000-000086100000}"/>
    <cellStyle name="SAPBEXexcCritical4 2 2 2 4" xfId="9713" xr:uid="{00000000-0005-0000-0000-000087100000}"/>
    <cellStyle name="SAPBEXexcCritical4 2 2 3" xfId="3569" xr:uid="{00000000-0005-0000-0000-000088100000}"/>
    <cellStyle name="SAPBEXexcCritical4 2 2 4" xfId="6074" xr:uid="{00000000-0005-0000-0000-000089100000}"/>
    <cellStyle name="SAPBEXexcCritical4 2 2 5" xfId="8403" xr:uid="{00000000-0005-0000-0000-00008A100000}"/>
    <cellStyle name="SAPBEXexcCritical4 2 3" xfId="716" xr:uid="{00000000-0005-0000-0000-00008B100000}"/>
    <cellStyle name="SAPBEXexcCritical4 2 3 2" xfId="1608" xr:uid="{00000000-0005-0000-0000-00008C100000}"/>
    <cellStyle name="SAPBEXexcCritical4 2 3 2 2" xfId="4437" xr:uid="{00000000-0005-0000-0000-00008D100000}"/>
    <cellStyle name="SAPBEXexcCritical4 2 3 2 3" xfId="6910" xr:uid="{00000000-0005-0000-0000-00008E100000}"/>
    <cellStyle name="SAPBEXexcCritical4 2 3 2 4" xfId="9211" xr:uid="{00000000-0005-0000-0000-00008F100000}"/>
    <cellStyle name="SAPBEXexcCritical4 2 3 3" xfId="3570" xr:uid="{00000000-0005-0000-0000-000090100000}"/>
    <cellStyle name="SAPBEXexcCritical4 2 3 4" xfId="6075" xr:uid="{00000000-0005-0000-0000-000091100000}"/>
    <cellStyle name="SAPBEXexcCritical4 2 3 5" xfId="8404" xr:uid="{00000000-0005-0000-0000-000092100000}"/>
    <cellStyle name="SAPBEXexcCritical4 2 4" xfId="717" xr:uid="{00000000-0005-0000-0000-000093100000}"/>
    <cellStyle name="SAPBEXexcCritical4 2 4 2" xfId="2122" xr:uid="{00000000-0005-0000-0000-000094100000}"/>
    <cellStyle name="SAPBEXexcCritical4 2 4 2 2" xfId="4950" xr:uid="{00000000-0005-0000-0000-000095100000}"/>
    <cellStyle name="SAPBEXexcCritical4 2 4 2 3" xfId="7421" xr:uid="{00000000-0005-0000-0000-000096100000}"/>
    <cellStyle name="SAPBEXexcCritical4 2 4 2 4" xfId="9714" xr:uid="{00000000-0005-0000-0000-000097100000}"/>
    <cellStyle name="SAPBEXexcCritical4 2 4 3" xfId="3571" xr:uid="{00000000-0005-0000-0000-000098100000}"/>
    <cellStyle name="SAPBEXexcCritical4 2 4 4" xfId="6076" xr:uid="{00000000-0005-0000-0000-000099100000}"/>
    <cellStyle name="SAPBEXexcCritical4 2 4 5" xfId="8405" xr:uid="{00000000-0005-0000-0000-00009A100000}"/>
    <cellStyle name="SAPBEXexcCritical4 2 5" xfId="718" xr:uid="{00000000-0005-0000-0000-00009B100000}"/>
    <cellStyle name="SAPBEXexcCritical4 2 5 2" xfId="2123" xr:uid="{00000000-0005-0000-0000-00009C100000}"/>
    <cellStyle name="SAPBEXexcCritical4 2 5 2 2" xfId="4951" xr:uid="{00000000-0005-0000-0000-00009D100000}"/>
    <cellStyle name="SAPBEXexcCritical4 2 5 2 3" xfId="7422" xr:uid="{00000000-0005-0000-0000-00009E100000}"/>
    <cellStyle name="SAPBEXexcCritical4 2 5 2 4" xfId="9715" xr:uid="{00000000-0005-0000-0000-00009F100000}"/>
    <cellStyle name="SAPBEXexcCritical4 2 5 3" xfId="3572" xr:uid="{00000000-0005-0000-0000-0000A0100000}"/>
    <cellStyle name="SAPBEXexcCritical4 2 5 4" xfId="6077" xr:uid="{00000000-0005-0000-0000-0000A1100000}"/>
    <cellStyle name="SAPBEXexcCritical4 2 5 5" xfId="8406" xr:uid="{00000000-0005-0000-0000-0000A2100000}"/>
    <cellStyle name="SAPBEXexcCritical4 2 6" xfId="719" xr:uid="{00000000-0005-0000-0000-0000A3100000}"/>
    <cellStyle name="SAPBEXexcCritical4 2 6 2" xfId="2593" xr:uid="{00000000-0005-0000-0000-0000A4100000}"/>
    <cellStyle name="SAPBEXexcCritical4 2 6 2 2" xfId="5419" xr:uid="{00000000-0005-0000-0000-0000A5100000}"/>
    <cellStyle name="SAPBEXexcCritical4 2 6 2 3" xfId="7889" xr:uid="{00000000-0005-0000-0000-0000A6100000}"/>
    <cellStyle name="SAPBEXexcCritical4 2 6 2 4" xfId="10182" xr:uid="{00000000-0005-0000-0000-0000A7100000}"/>
    <cellStyle name="SAPBEXexcCritical4 2 6 3" xfId="3573" xr:uid="{00000000-0005-0000-0000-0000A8100000}"/>
    <cellStyle name="SAPBEXexcCritical4 2 6 4" xfId="6078" xr:uid="{00000000-0005-0000-0000-0000A9100000}"/>
    <cellStyle name="SAPBEXexcCritical4 2 6 5" xfId="8407" xr:uid="{00000000-0005-0000-0000-0000AA100000}"/>
    <cellStyle name="SAPBEXexcCritical4 2 7" xfId="720" xr:uid="{00000000-0005-0000-0000-0000AB100000}"/>
    <cellStyle name="SAPBEXexcCritical4 2 7 2" xfId="2124" xr:uid="{00000000-0005-0000-0000-0000AC100000}"/>
    <cellStyle name="SAPBEXexcCritical4 2 7 2 2" xfId="4952" xr:uid="{00000000-0005-0000-0000-0000AD100000}"/>
    <cellStyle name="SAPBEXexcCritical4 2 7 2 3" xfId="7423" xr:uid="{00000000-0005-0000-0000-0000AE100000}"/>
    <cellStyle name="SAPBEXexcCritical4 2 7 2 4" xfId="9716" xr:uid="{00000000-0005-0000-0000-0000AF100000}"/>
    <cellStyle name="SAPBEXexcCritical4 2 7 3" xfId="3574" xr:uid="{00000000-0005-0000-0000-0000B0100000}"/>
    <cellStyle name="SAPBEXexcCritical4 2 7 4" xfId="6079" xr:uid="{00000000-0005-0000-0000-0000B1100000}"/>
    <cellStyle name="SAPBEXexcCritical4 2 7 5" xfId="8408" xr:uid="{00000000-0005-0000-0000-0000B2100000}"/>
    <cellStyle name="SAPBEXexcCritical4 2 8" xfId="721" xr:uid="{00000000-0005-0000-0000-0000B3100000}"/>
    <cellStyle name="SAPBEXexcCritical4 2 8 2" xfId="2392" xr:uid="{00000000-0005-0000-0000-0000B4100000}"/>
    <cellStyle name="SAPBEXexcCritical4 2 8 2 2" xfId="5219" xr:uid="{00000000-0005-0000-0000-0000B5100000}"/>
    <cellStyle name="SAPBEXexcCritical4 2 8 2 3" xfId="7690" xr:uid="{00000000-0005-0000-0000-0000B6100000}"/>
    <cellStyle name="SAPBEXexcCritical4 2 8 2 4" xfId="9983" xr:uid="{00000000-0005-0000-0000-0000B7100000}"/>
    <cellStyle name="SAPBEXexcCritical4 2 8 3" xfId="3575" xr:uid="{00000000-0005-0000-0000-0000B8100000}"/>
    <cellStyle name="SAPBEXexcCritical4 2 8 4" xfId="6080" xr:uid="{00000000-0005-0000-0000-0000B9100000}"/>
    <cellStyle name="SAPBEXexcCritical4 2 8 5" xfId="8409" xr:uid="{00000000-0005-0000-0000-0000BA100000}"/>
    <cellStyle name="SAPBEXexcCritical4 2 9" xfId="722" xr:uid="{00000000-0005-0000-0000-0000BB100000}"/>
    <cellStyle name="SAPBEXexcCritical4 2 9 2" xfId="2125" xr:uid="{00000000-0005-0000-0000-0000BC100000}"/>
    <cellStyle name="SAPBEXexcCritical4 2 9 2 2" xfId="4953" xr:uid="{00000000-0005-0000-0000-0000BD100000}"/>
    <cellStyle name="SAPBEXexcCritical4 2 9 2 3" xfId="7424" xr:uid="{00000000-0005-0000-0000-0000BE100000}"/>
    <cellStyle name="SAPBEXexcCritical4 2 9 2 4" xfId="9717" xr:uid="{00000000-0005-0000-0000-0000BF100000}"/>
    <cellStyle name="SAPBEXexcCritical4 2 9 3" xfId="3576" xr:uid="{00000000-0005-0000-0000-0000C0100000}"/>
    <cellStyle name="SAPBEXexcCritical4 2 9 4" xfId="6081" xr:uid="{00000000-0005-0000-0000-0000C1100000}"/>
    <cellStyle name="SAPBEXexcCritical4 2 9 5" xfId="8410" xr:uid="{00000000-0005-0000-0000-0000C2100000}"/>
    <cellStyle name="SAPBEXexcCritical4 3" xfId="723" xr:uid="{00000000-0005-0000-0000-0000C3100000}"/>
    <cellStyle name="SAPBEXexcCritical4 3 2" xfId="1825" xr:uid="{00000000-0005-0000-0000-0000C4100000}"/>
    <cellStyle name="SAPBEXexcCritical4 3 2 2" xfId="4653" xr:uid="{00000000-0005-0000-0000-0000C5100000}"/>
    <cellStyle name="SAPBEXexcCritical4 3 2 3" xfId="7125" xr:uid="{00000000-0005-0000-0000-0000C6100000}"/>
    <cellStyle name="SAPBEXexcCritical4 3 2 4" xfId="9418" xr:uid="{00000000-0005-0000-0000-0000C7100000}"/>
    <cellStyle name="SAPBEXexcCritical4 3 3" xfId="3577" xr:uid="{00000000-0005-0000-0000-0000C8100000}"/>
    <cellStyle name="SAPBEXexcCritical4 3 4" xfId="6082" xr:uid="{00000000-0005-0000-0000-0000C9100000}"/>
    <cellStyle name="SAPBEXexcCritical4 3 5" xfId="8411" xr:uid="{00000000-0005-0000-0000-0000CA100000}"/>
    <cellStyle name="SAPBEXexcCritical4 4" xfId="724" xr:uid="{00000000-0005-0000-0000-0000CB100000}"/>
    <cellStyle name="SAPBEXexcCritical4 4 2" xfId="2256" xr:uid="{00000000-0005-0000-0000-0000CC100000}"/>
    <cellStyle name="SAPBEXexcCritical4 4 2 2" xfId="5084" xr:uid="{00000000-0005-0000-0000-0000CD100000}"/>
    <cellStyle name="SAPBEXexcCritical4 4 2 3" xfId="7555" xr:uid="{00000000-0005-0000-0000-0000CE100000}"/>
    <cellStyle name="SAPBEXexcCritical4 4 2 4" xfId="9848" xr:uid="{00000000-0005-0000-0000-0000CF100000}"/>
    <cellStyle name="SAPBEXexcCritical4 4 3" xfId="3578" xr:uid="{00000000-0005-0000-0000-0000D0100000}"/>
    <cellStyle name="SAPBEXexcCritical4 4 4" xfId="6083" xr:uid="{00000000-0005-0000-0000-0000D1100000}"/>
    <cellStyle name="SAPBEXexcCritical4 4 5" xfId="8412" xr:uid="{00000000-0005-0000-0000-0000D2100000}"/>
    <cellStyle name="SAPBEXexcCritical4 5" xfId="725" xr:uid="{00000000-0005-0000-0000-0000D3100000}"/>
    <cellStyle name="SAPBEXexcCritical4 5 2" xfId="2126" xr:uid="{00000000-0005-0000-0000-0000D4100000}"/>
    <cellStyle name="SAPBEXexcCritical4 5 2 2" xfId="4954" xr:uid="{00000000-0005-0000-0000-0000D5100000}"/>
    <cellStyle name="SAPBEXexcCritical4 5 2 3" xfId="7425" xr:uid="{00000000-0005-0000-0000-0000D6100000}"/>
    <cellStyle name="SAPBEXexcCritical4 5 2 4" xfId="9718" xr:uid="{00000000-0005-0000-0000-0000D7100000}"/>
    <cellStyle name="SAPBEXexcCritical4 5 3" xfId="3579" xr:uid="{00000000-0005-0000-0000-0000D8100000}"/>
    <cellStyle name="SAPBEXexcCritical4 5 4" xfId="6084" xr:uid="{00000000-0005-0000-0000-0000D9100000}"/>
    <cellStyle name="SAPBEXexcCritical4 5 5" xfId="8413" xr:uid="{00000000-0005-0000-0000-0000DA100000}"/>
    <cellStyle name="SAPBEXexcCritical4 6" xfId="726" xr:uid="{00000000-0005-0000-0000-0000DB100000}"/>
    <cellStyle name="SAPBEXexcCritical4 6 2" xfId="2535" xr:uid="{00000000-0005-0000-0000-0000DC100000}"/>
    <cellStyle name="SAPBEXexcCritical4 6 2 2" xfId="5362" xr:uid="{00000000-0005-0000-0000-0000DD100000}"/>
    <cellStyle name="SAPBEXexcCritical4 6 2 3" xfId="7832" xr:uid="{00000000-0005-0000-0000-0000DE100000}"/>
    <cellStyle name="SAPBEXexcCritical4 6 2 4" xfId="10125" xr:uid="{00000000-0005-0000-0000-0000DF100000}"/>
    <cellStyle name="SAPBEXexcCritical4 6 3" xfId="3580" xr:uid="{00000000-0005-0000-0000-0000E0100000}"/>
    <cellStyle name="SAPBEXexcCritical4 6 4" xfId="6085" xr:uid="{00000000-0005-0000-0000-0000E1100000}"/>
    <cellStyle name="SAPBEXexcCritical4 6 5" xfId="8414" xr:uid="{00000000-0005-0000-0000-0000E2100000}"/>
    <cellStyle name="SAPBEXexcCritical4 7" xfId="727" xr:uid="{00000000-0005-0000-0000-0000E3100000}"/>
    <cellStyle name="SAPBEXexcCritical4 7 2" xfId="2346" xr:uid="{00000000-0005-0000-0000-0000E4100000}"/>
    <cellStyle name="SAPBEXexcCritical4 7 2 2" xfId="5174" xr:uid="{00000000-0005-0000-0000-0000E5100000}"/>
    <cellStyle name="SAPBEXexcCritical4 7 2 3" xfId="7645" xr:uid="{00000000-0005-0000-0000-0000E6100000}"/>
    <cellStyle name="SAPBEXexcCritical4 7 2 4" xfId="9938" xr:uid="{00000000-0005-0000-0000-0000E7100000}"/>
    <cellStyle name="SAPBEXexcCritical4 7 3" xfId="3581" xr:uid="{00000000-0005-0000-0000-0000E8100000}"/>
    <cellStyle name="SAPBEXexcCritical4 7 4" xfId="6086" xr:uid="{00000000-0005-0000-0000-0000E9100000}"/>
    <cellStyle name="SAPBEXexcCritical4 7 5" xfId="8415" xr:uid="{00000000-0005-0000-0000-0000EA100000}"/>
    <cellStyle name="SAPBEXexcCritical4 8" xfId="728" xr:uid="{00000000-0005-0000-0000-0000EB100000}"/>
    <cellStyle name="SAPBEXexcCritical4 8 2" xfId="1832" xr:uid="{00000000-0005-0000-0000-0000EC100000}"/>
    <cellStyle name="SAPBEXexcCritical4 8 2 2" xfId="4660" xr:uid="{00000000-0005-0000-0000-0000ED100000}"/>
    <cellStyle name="SAPBEXexcCritical4 8 2 3" xfId="7132" xr:uid="{00000000-0005-0000-0000-0000EE100000}"/>
    <cellStyle name="SAPBEXexcCritical4 8 2 4" xfId="9425" xr:uid="{00000000-0005-0000-0000-0000EF100000}"/>
    <cellStyle name="SAPBEXexcCritical4 8 3" xfId="3582" xr:uid="{00000000-0005-0000-0000-0000F0100000}"/>
    <cellStyle name="SAPBEXexcCritical4 8 4" xfId="6087" xr:uid="{00000000-0005-0000-0000-0000F1100000}"/>
    <cellStyle name="SAPBEXexcCritical4 8 5" xfId="8416" xr:uid="{00000000-0005-0000-0000-0000F2100000}"/>
    <cellStyle name="SAPBEXexcCritical4 9" xfId="729" xr:uid="{00000000-0005-0000-0000-0000F3100000}"/>
    <cellStyle name="SAPBEXexcCritical4 9 2" xfId="1666" xr:uid="{00000000-0005-0000-0000-0000F4100000}"/>
    <cellStyle name="SAPBEXexcCritical4 9 2 2" xfId="4495" xr:uid="{00000000-0005-0000-0000-0000F5100000}"/>
    <cellStyle name="SAPBEXexcCritical4 9 2 3" xfId="6968" xr:uid="{00000000-0005-0000-0000-0000F6100000}"/>
    <cellStyle name="SAPBEXexcCritical4 9 2 4" xfId="9262" xr:uid="{00000000-0005-0000-0000-0000F7100000}"/>
    <cellStyle name="SAPBEXexcCritical4 9 3" xfId="3583" xr:uid="{00000000-0005-0000-0000-0000F8100000}"/>
    <cellStyle name="SAPBEXexcCritical4 9 4" xfId="6088" xr:uid="{00000000-0005-0000-0000-0000F9100000}"/>
    <cellStyle name="SAPBEXexcCritical4 9 5" xfId="8417" xr:uid="{00000000-0005-0000-0000-0000FA100000}"/>
    <cellStyle name="SAPBEXexcCritical5" xfId="730" xr:uid="{00000000-0005-0000-0000-0000FB100000}"/>
    <cellStyle name="SAPBEXexcCritical5 10" xfId="731" xr:uid="{00000000-0005-0000-0000-0000FC100000}"/>
    <cellStyle name="SAPBEXexcCritical5 10 2" xfId="2127" xr:uid="{00000000-0005-0000-0000-0000FD100000}"/>
    <cellStyle name="SAPBEXexcCritical5 10 2 2" xfId="4955" xr:uid="{00000000-0005-0000-0000-0000FE100000}"/>
    <cellStyle name="SAPBEXexcCritical5 10 2 3" xfId="7426" xr:uid="{00000000-0005-0000-0000-0000FF100000}"/>
    <cellStyle name="SAPBEXexcCritical5 10 2 4" xfId="9719" xr:uid="{00000000-0005-0000-0000-000000110000}"/>
    <cellStyle name="SAPBEXexcCritical5 10 3" xfId="3585" xr:uid="{00000000-0005-0000-0000-000001110000}"/>
    <cellStyle name="SAPBEXexcCritical5 10 4" xfId="6090" xr:uid="{00000000-0005-0000-0000-000002110000}"/>
    <cellStyle name="SAPBEXexcCritical5 10 5" xfId="8419" xr:uid="{00000000-0005-0000-0000-000003110000}"/>
    <cellStyle name="SAPBEXexcCritical5 11" xfId="732" xr:uid="{00000000-0005-0000-0000-000004110000}"/>
    <cellStyle name="SAPBEXexcCritical5 11 2" xfId="2423" xr:uid="{00000000-0005-0000-0000-000005110000}"/>
    <cellStyle name="SAPBEXexcCritical5 11 2 2" xfId="5250" xr:uid="{00000000-0005-0000-0000-000006110000}"/>
    <cellStyle name="SAPBEXexcCritical5 11 2 3" xfId="7721" xr:uid="{00000000-0005-0000-0000-000007110000}"/>
    <cellStyle name="SAPBEXexcCritical5 11 2 4" xfId="10014" xr:uid="{00000000-0005-0000-0000-000008110000}"/>
    <cellStyle name="SAPBEXexcCritical5 11 3" xfId="3586" xr:uid="{00000000-0005-0000-0000-000009110000}"/>
    <cellStyle name="SAPBEXexcCritical5 11 4" xfId="6091" xr:uid="{00000000-0005-0000-0000-00000A110000}"/>
    <cellStyle name="SAPBEXexcCritical5 11 5" xfId="8420" xr:uid="{00000000-0005-0000-0000-00000B110000}"/>
    <cellStyle name="SAPBEXexcCritical5 12" xfId="1510" xr:uid="{00000000-0005-0000-0000-00000C110000}"/>
    <cellStyle name="SAPBEXexcCritical5 13" xfId="2516" xr:uid="{00000000-0005-0000-0000-00000D110000}"/>
    <cellStyle name="SAPBEXexcCritical5 13 2" xfId="5343" xr:uid="{00000000-0005-0000-0000-00000E110000}"/>
    <cellStyle name="SAPBEXexcCritical5 13 3" xfId="7813" xr:uid="{00000000-0005-0000-0000-00000F110000}"/>
    <cellStyle name="SAPBEXexcCritical5 13 4" xfId="10106" xr:uid="{00000000-0005-0000-0000-000010110000}"/>
    <cellStyle name="SAPBEXexcCritical5 14" xfId="3584" xr:uid="{00000000-0005-0000-0000-000011110000}"/>
    <cellStyle name="SAPBEXexcCritical5 15" xfId="6089" xr:uid="{00000000-0005-0000-0000-000012110000}"/>
    <cellStyle name="SAPBEXexcCritical5 16" xfId="8418" xr:uid="{00000000-0005-0000-0000-000013110000}"/>
    <cellStyle name="SAPBEXexcCritical5 2" xfId="733" xr:uid="{00000000-0005-0000-0000-000014110000}"/>
    <cellStyle name="SAPBEXexcCritical5 2 10" xfId="734" xr:uid="{00000000-0005-0000-0000-000015110000}"/>
    <cellStyle name="SAPBEXexcCritical5 2 10 2" xfId="2129" xr:uid="{00000000-0005-0000-0000-000016110000}"/>
    <cellStyle name="SAPBEXexcCritical5 2 10 2 2" xfId="4957" xr:uid="{00000000-0005-0000-0000-000017110000}"/>
    <cellStyle name="SAPBEXexcCritical5 2 10 2 3" xfId="7428" xr:uid="{00000000-0005-0000-0000-000018110000}"/>
    <cellStyle name="SAPBEXexcCritical5 2 10 2 4" xfId="9721" xr:uid="{00000000-0005-0000-0000-000019110000}"/>
    <cellStyle name="SAPBEXexcCritical5 2 10 3" xfId="3588" xr:uid="{00000000-0005-0000-0000-00001A110000}"/>
    <cellStyle name="SAPBEXexcCritical5 2 10 4" xfId="6093" xr:uid="{00000000-0005-0000-0000-00001B110000}"/>
    <cellStyle name="SAPBEXexcCritical5 2 10 5" xfId="8422" xr:uid="{00000000-0005-0000-0000-00001C110000}"/>
    <cellStyle name="SAPBEXexcCritical5 2 11" xfId="2128" xr:uid="{00000000-0005-0000-0000-00001D110000}"/>
    <cellStyle name="SAPBEXexcCritical5 2 11 2" xfId="4956" xr:uid="{00000000-0005-0000-0000-00001E110000}"/>
    <cellStyle name="SAPBEXexcCritical5 2 11 3" xfId="7427" xr:uid="{00000000-0005-0000-0000-00001F110000}"/>
    <cellStyle name="SAPBEXexcCritical5 2 11 4" xfId="9720" xr:uid="{00000000-0005-0000-0000-000020110000}"/>
    <cellStyle name="SAPBEXexcCritical5 2 12" xfId="3587" xr:uid="{00000000-0005-0000-0000-000021110000}"/>
    <cellStyle name="SAPBEXexcCritical5 2 13" xfId="6092" xr:uid="{00000000-0005-0000-0000-000022110000}"/>
    <cellStyle name="SAPBEXexcCritical5 2 14" xfId="8421" xr:uid="{00000000-0005-0000-0000-000023110000}"/>
    <cellStyle name="SAPBEXexcCritical5 2 2" xfId="735" xr:uid="{00000000-0005-0000-0000-000024110000}"/>
    <cellStyle name="SAPBEXexcCritical5 2 2 2" xfId="2362" xr:uid="{00000000-0005-0000-0000-000025110000}"/>
    <cellStyle name="SAPBEXexcCritical5 2 2 2 2" xfId="5190" xr:uid="{00000000-0005-0000-0000-000026110000}"/>
    <cellStyle name="SAPBEXexcCritical5 2 2 2 3" xfId="7661" xr:uid="{00000000-0005-0000-0000-000027110000}"/>
    <cellStyle name="SAPBEXexcCritical5 2 2 2 4" xfId="9954" xr:uid="{00000000-0005-0000-0000-000028110000}"/>
    <cellStyle name="SAPBEXexcCritical5 2 2 3" xfId="3589" xr:uid="{00000000-0005-0000-0000-000029110000}"/>
    <cellStyle name="SAPBEXexcCritical5 2 2 4" xfId="6094" xr:uid="{00000000-0005-0000-0000-00002A110000}"/>
    <cellStyle name="SAPBEXexcCritical5 2 2 5" xfId="8423" xr:uid="{00000000-0005-0000-0000-00002B110000}"/>
    <cellStyle name="SAPBEXexcCritical5 2 3" xfId="736" xr:uid="{00000000-0005-0000-0000-00002C110000}"/>
    <cellStyle name="SAPBEXexcCritical5 2 3 2" xfId="2130" xr:uid="{00000000-0005-0000-0000-00002D110000}"/>
    <cellStyle name="SAPBEXexcCritical5 2 3 2 2" xfId="4958" xr:uid="{00000000-0005-0000-0000-00002E110000}"/>
    <cellStyle name="SAPBEXexcCritical5 2 3 2 3" xfId="7429" xr:uid="{00000000-0005-0000-0000-00002F110000}"/>
    <cellStyle name="SAPBEXexcCritical5 2 3 2 4" xfId="9722" xr:uid="{00000000-0005-0000-0000-000030110000}"/>
    <cellStyle name="SAPBEXexcCritical5 2 3 3" xfId="3590" xr:uid="{00000000-0005-0000-0000-000031110000}"/>
    <cellStyle name="SAPBEXexcCritical5 2 3 4" xfId="6095" xr:uid="{00000000-0005-0000-0000-000032110000}"/>
    <cellStyle name="SAPBEXexcCritical5 2 3 5" xfId="8424" xr:uid="{00000000-0005-0000-0000-000033110000}"/>
    <cellStyle name="SAPBEXexcCritical5 2 4" xfId="737" xr:uid="{00000000-0005-0000-0000-000034110000}"/>
    <cellStyle name="SAPBEXexcCritical5 2 4 2" xfId="2131" xr:uid="{00000000-0005-0000-0000-000035110000}"/>
    <cellStyle name="SAPBEXexcCritical5 2 4 2 2" xfId="4959" xr:uid="{00000000-0005-0000-0000-000036110000}"/>
    <cellStyle name="SAPBEXexcCritical5 2 4 2 3" xfId="7430" xr:uid="{00000000-0005-0000-0000-000037110000}"/>
    <cellStyle name="SAPBEXexcCritical5 2 4 2 4" xfId="9723" xr:uid="{00000000-0005-0000-0000-000038110000}"/>
    <cellStyle name="SAPBEXexcCritical5 2 4 3" xfId="3591" xr:uid="{00000000-0005-0000-0000-000039110000}"/>
    <cellStyle name="SAPBEXexcCritical5 2 4 4" xfId="6096" xr:uid="{00000000-0005-0000-0000-00003A110000}"/>
    <cellStyle name="SAPBEXexcCritical5 2 4 5" xfId="8425" xr:uid="{00000000-0005-0000-0000-00003B110000}"/>
    <cellStyle name="SAPBEXexcCritical5 2 5" xfId="738" xr:uid="{00000000-0005-0000-0000-00003C110000}"/>
    <cellStyle name="SAPBEXexcCritical5 2 5 2" xfId="2206" xr:uid="{00000000-0005-0000-0000-00003D110000}"/>
    <cellStyle name="SAPBEXexcCritical5 2 5 2 2" xfId="5034" xr:uid="{00000000-0005-0000-0000-00003E110000}"/>
    <cellStyle name="SAPBEXexcCritical5 2 5 2 3" xfId="7505" xr:uid="{00000000-0005-0000-0000-00003F110000}"/>
    <cellStyle name="SAPBEXexcCritical5 2 5 2 4" xfId="9798" xr:uid="{00000000-0005-0000-0000-000040110000}"/>
    <cellStyle name="SAPBEXexcCritical5 2 5 3" xfId="3592" xr:uid="{00000000-0005-0000-0000-000041110000}"/>
    <cellStyle name="SAPBEXexcCritical5 2 5 4" xfId="6097" xr:uid="{00000000-0005-0000-0000-000042110000}"/>
    <cellStyle name="SAPBEXexcCritical5 2 5 5" xfId="8426" xr:uid="{00000000-0005-0000-0000-000043110000}"/>
    <cellStyle name="SAPBEXexcCritical5 2 6" xfId="739" xr:uid="{00000000-0005-0000-0000-000044110000}"/>
    <cellStyle name="SAPBEXexcCritical5 2 6 2" xfId="2132" xr:uid="{00000000-0005-0000-0000-000045110000}"/>
    <cellStyle name="SAPBEXexcCritical5 2 6 2 2" xfId="4960" xr:uid="{00000000-0005-0000-0000-000046110000}"/>
    <cellStyle name="SAPBEXexcCritical5 2 6 2 3" xfId="7431" xr:uid="{00000000-0005-0000-0000-000047110000}"/>
    <cellStyle name="SAPBEXexcCritical5 2 6 2 4" xfId="9724" xr:uid="{00000000-0005-0000-0000-000048110000}"/>
    <cellStyle name="SAPBEXexcCritical5 2 6 3" xfId="3593" xr:uid="{00000000-0005-0000-0000-000049110000}"/>
    <cellStyle name="SAPBEXexcCritical5 2 6 4" xfId="6098" xr:uid="{00000000-0005-0000-0000-00004A110000}"/>
    <cellStyle name="SAPBEXexcCritical5 2 6 5" xfId="8427" xr:uid="{00000000-0005-0000-0000-00004B110000}"/>
    <cellStyle name="SAPBEXexcCritical5 2 7" xfId="740" xr:uid="{00000000-0005-0000-0000-00004C110000}"/>
    <cellStyle name="SAPBEXexcCritical5 2 7 2" xfId="1926" xr:uid="{00000000-0005-0000-0000-00004D110000}"/>
    <cellStyle name="SAPBEXexcCritical5 2 7 2 2" xfId="4754" xr:uid="{00000000-0005-0000-0000-00004E110000}"/>
    <cellStyle name="SAPBEXexcCritical5 2 7 2 3" xfId="7225" xr:uid="{00000000-0005-0000-0000-00004F110000}"/>
    <cellStyle name="SAPBEXexcCritical5 2 7 2 4" xfId="9518" xr:uid="{00000000-0005-0000-0000-000050110000}"/>
    <cellStyle name="SAPBEXexcCritical5 2 7 3" xfId="3594" xr:uid="{00000000-0005-0000-0000-000051110000}"/>
    <cellStyle name="SAPBEXexcCritical5 2 7 4" xfId="6099" xr:uid="{00000000-0005-0000-0000-000052110000}"/>
    <cellStyle name="SAPBEXexcCritical5 2 7 5" xfId="8428" xr:uid="{00000000-0005-0000-0000-000053110000}"/>
    <cellStyle name="SAPBEXexcCritical5 2 8" xfId="741" xr:uid="{00000000-0005-0000-0000-000054110000}"/>
    <cellStyle name="SAPBEXexcCritical5 2 8 2" xfId="2280" xr:uid="{00000000-0005-0000-0000-000055110000}"/>
    <cellStyle name="SAPBEXexcCritical5 2 8 2 2" xfId="5108" xr:uid="{00000000-0005-0000-0000-000056110000}"/>
    <cellStyle name="SAPBEXexcCritical5 2 8 2 3" xfId="7579" xr:uid="{00000000-0005-0000-0000-000057110000}"/>
    <cellStyle name="SAPBEXexcCritical5 2 8 2 4" xfId="9872" xr:uid="{00000000-0005-0000-0000-000058110000}"/>
    <cellStyle name="SAPBEXexcCritical5 2 8 3" xfId="3595" xr:uid="{00000000-0005-0000-0000-000059110000}"/>
    <cellStyle name="SAPBEXexcCritical5 2 8 4" xfId="6100" xr:uid="{00000000-0005-0000-0000-00005A110000}"/>
    <cellStyle name="SAPBEXexcCritical5 2 8 5" xfId="8429" xr:uid="{00000000-0005-0000-0000-00005B110000}"/>
    <cellStyle name="SAPBEXexcCritical5 2 9" xfId="742" xr:uid="{00000000-0005-0000-0000-00005C110000}"/>
    <cellStyle name="SAPBEXexcCritical5 2 9 2" xfId="2133" xr:uid="{00000000-0005-0000-0000-00005D110000}"/>
    <cellStyle name="SAPBEXexcCritical5 2 9 2 2" xfId="4961" xr:uid="{00000000-0005-0000-0000-00005E110000}"/>
    <cellStyle name="SAPBEXexcCritical5 2 9 2 3" xfId="7432" xr:uid="{00000000-0005-0000-0000-00005F110000}"/>
    <cellStyle name="SAPBEXexcCritical5 2 9 2 4" xfId="9725" xr:uid="{00000000-0005-0000-0000-000060110000}"/>
    <cellStyle name="SAPBEXexcCritical5 2 9 3" xfId="3596" xr:uid="{00000000-0005-0000-0000-000061110000}"/>
    <cellStyle name="SAPBEXexcCritical5 2 9 4" xfId="6101" xr:uid="{00000000-0005-0000-0000-000062110000}"/>
    <cellStyle name="SAPBEXexcCritical5 2 9 5" xfId="8430" xr:uid="{00000000-0005-0000-0000-000063110000}"/>
    <cellStyle name="SAPBEXexcCritical5 3" xfId="743" xr:uid="{00000000-0005-0000-0000-000064110000}"/>
    <cellStyle name="SAPBEXexcCritical5 3 2" xfId="1610" xr:uid="{00000000-0005-0000-0000-000065110000}"/>
    <cellStyle name="SAPBEXexcCritical5 3 2 2" xfId="4439" xr:uid="{00000000-0005-0000-0000-000066110000}"/>
    <cellStyle name="SAPBEXexcCritical5 3 2 3" xfId="6912" xr:uid="{00000000-0005-0000-0000-000067110000}"/>
    <cellStyle name="SAPBEXexcCritical5 3 2 4" xfId="9213" xr:uid="{00000000-0005-0000-0000-000068110000}"/>
    <cellStyle name="SAPBEXexcCritical5 3 3" xfId="3597" xr:uid="{00000000-0005-0000-0000-000069110000}"/>
    <cellStyle name="SAPBEXexcCritical5 3 4" xfId="6102" xr:uid="{00000000-0005-0000-0000-00006A110000}"/>
    <cellStyle name="SAPBEXexcCritical5 3 5" xfId="8431" xr:uid="{00000000-0005-0000-0000-00006B110000}"/>
    <cellStyle name="SAPBEXexcCritical5 4" xfId="744" xr:uid="{00000000-0005-0000-0000-00006C110000}"/>
    <cellStyle name="SAPBEXexcCritical5 4 2" xfId="2307" xr:uid="{00000000-0005-0000-0000-00006D110000}"/>
    <cellStyle name="SAPBEXexcCritical5 4 2 2" xfId="5135" xr:uid="{00000000-0005-0000-0000-00006E110000}"/>
    <cellStyle name="SAPBEXexcCritical5 4 2 3" xfId="7606" xr:uid="{00000000-0005-0000-0000-00006F110000}"/>
    <cellStyle name="SAPBEXexcCritical5 4 2 4" xfId="9899" xr:uid="{00000000-0005-0000-0000-000070110000}"/>
    <cellStyle name="SAPBEXexcCritical5 4 3" xfId="3598" xr:uid="{00000000-0005-0000-0000-000071110000}"/>
    <cellStyle name="SAPBEXexcCritical5 4 4" xfId="6103" xr:uid="{00000000-0005-0000-0000-000072110000}"/>
    <cellStyle name="SAPBEXexcCritical5 4 5" xfId="8432" xr:uid="{00000000-0005-0000-0000-000073110000}"/>
    <cellStyle name="SAPBEXexcCritical5 5" xfId="745" xr:uid="{00000000-0005-0000-0000-000074110000}"/>
    <cellStyle name="SAPBEXexcCritical5 5 2" xfId="1736" xr:uid="{00000000-0005-0000-0000-000075110000}"/>
    <cellStyle name="SAPBEXexcCritical5 5 2 2" xfId="4564" xr:uid="{00000000-0005-0000-0000-000076110000}"/>
    <cellStyle name="SAPBEXexcCritical5 5 2 3" xfId="7037" xr:uid="{00000000-0005-0000-0000-000077110000}"/>
    <cellStyle name="SAPBEXexcCritical5 5 2 4" xfId="9331" xr:uid="{00000000-0005-0000-0000-000078110000}"/>
    <cellStyle name="SAPBEXexcCritical5 5 3" xfId="3599" xr:uid="{00000000-0005-0000-0000-000079110000}"/>
    <cellStyle name="SAPBEXexcCritical5 5 4" xfId="6104" xr:uid="{00000000-0005-0000-0000-00007A110000}"/>
    <cellStyle name="SAPBEXexcCritical5 5 5" xfId="8433" xr:uid="{00000000-0005-0000-0000-00007B110000}"/>
    <cellStyle name="SAPBEXexcCritical5 6" xfId="746" xr:uid="{00000000-0005-0000-0000-00007C110000}"/>
    <cellStyle name="SAPBEXexcCritical5 6 2" xfId="1589" xr:uid="{00000000-0005-0000-0000-00007D110000}"/>
    <cellStyle name="SAPBEXexcCritical5 6 2 2" xfId="4418" xr:uid="{00000000-0005-0000-0000-00007E110000}"/>
    <cellStyle name="SAPBEXexcCritical5 6 2 3" xfId="6892" xr:uid="{00000000-0005-0000-0000-00007F110000}"/>
    <cellStyle name="SAPBEXexcCritical5 6 2 4" xfId="9193" xr:uid="{00000000-0005-0000-0000-000080110000}"/>
    <cellStyle name="SAPBEXexcCritical5 6 3" xfId="3600" xr:uid="{00000000-0005-0000-0000-000081110000}"/>
    <cellStyle name="SAPBEXexcCritical5 6 4" xfId="6105" xr:uid="{00000000-0005-0000-0000-000082110000}"/>
    <cellStyle name="SAPBEXexcCritical5 6 5" xfId="8434" xr:uid="{00000000-0005-0000-0000-000083110000}"/>
    <cellStyle name="SAPBEXexcCritical5 7" xfId="747" xr:uid="{00000000-0005-0000-0000-000084110000}"/>
    <cellStyle name="SAPBEXexcCritical5 7 2" xfId="2134" xr:uid="{00000000-0005-0000-0000-000085110000}"/>
    <cellStyle name="SAPBEXexcCritical5 7 2 2" xfId="4962" xr:uid="{00000000-0005-0000-0000-000086110000}"/>
    <cellStyle name="SAPBEXexcCritical5 7 2 3" xfId="7433" xr:uid="{00000000-0005-0000-0000-000087110000}"/>
    <cellStyle name="SAPBEXexcCritical5 7 2 4" xfId="9726" xr:uid="{00000000-0005-0000-0000-000088110000}"/>
    <cellStyle name="SAPBEXexcCritical5 7 3" xfId="3601" xr:uid="{00000000-0005-0000-0000-000089110000}"/>
    <cellStyle name="SAPBEXexcCritical5 7 4" xfId="6106" xr:uid="{00000000-0005-0000-0000-00008A110000}"/>
    <cellStyle name="SAPBEXexcCritical5 7 5" xfId="8435" xr:uid="{00000000-0005-0000-0000-00008B110000}"/>
    <cellStyle name="SAPBEXexcCritical5 8" xfId="748" xr:uid="{00000000-0005-0000-0000-00008C110000}"/>
    <cellStyle name="SAPBEXexcCritical5 8 2" xfId="2135" xr:uid="{00000000-0005-0000-0000-00008D110000}"/>
    <cellStyle name="SAPBEXexcCritical5 8 2 2" xfId="4963" xr:uid="{00000000-0005-0000-0000-00008E110000}"/>
    <cellStyle name="SAPBEXexcCritical5 8 2 3" xfId="7434" xr:uid="{00000000-0005-0000-0000-00008F110000}"/>
    <cellStyle name="SAPBEXexcCritical5 8 2 4" xfId="9727" xr:uid="{00000000-0005-0000-0000-000090110000}"/>
    <cellStyle name="SAPBEXexcCritical5 8 3" xfId="3602" xr:uid="{00000000-0005-0000-0000-000091110000}"/>
    <cellStyle name="SAPBEXexcCritical5 8 4" xfId="6107" xr:uid="{00000000-0005-0000-0000-000092110000}"/>
    <cellStyle name="SAPBEXexcCritical5 8 5" xfId="8436" xr:uid="{00000000-0005-0000-0000-000093110000}"/>
    <cellStyle name="SAPBEXexcCritical5 9" xfId="749" xr:uid="{00000000-0005-0000-0000-000094110000}"/>
    <cellStyle name="SAPBEXexcCritical5 9 2" xfId="2644" xr:uid="{00000000-0005-0000-0000-000095110000}"/>
    <cellStyle name="SAPBEXexcCritical5 9 2 2" xfId="5469" xr:uid="{00000000-0005-0000-0000-000096110000}"/>
    <cellStyle name="SAPBEXexcCritical5 9 2 3" xfId="7937" xr:uid="{00000000-0005-0000-0000-000097110000}"/>
    <cellStyle name="SAPBEXexcCritical5 9 2 4" xfId="10226" xr:uid="{00000000-0005-0000-0000-000098110000}"/>
    <cellStyle name="SAPBEXexcCritical5 9 3" xfId="3603" xr:uid="{00000000-0005-0000-0000-000099110000}"/>
    <cellStyle name="SAPBEXexcCritical5 9 4" xfId="6108" xr:uid="{00000000-0005-0000-0000-00009A110000}"/>
    <cellStyle name="SAPBEXexcCritical5 9 5" xfId="8437" xr:uid="{00000000-0005-0000-0000-00009B110000}"/>
    <cellStyle name="SAPBEXexcCritical6" xfId="750" xr:uid="{00000000-0005-0000-0000-00009C110000}"/>
    <cellStyle name="SAPBEXexcCritical6 10" xfId="751" xr:uid="{00000000-0005-0000-0000-00009D110000}"/>
    <cellStyle name="SAPBEXexcCritical6 10 2" xfId="2136" xr:uid="{00000000-0005-0000-0000-00009E110000}"/>
    <cellStyle name="SAPBEXexcCritical6 10 2 2" xfId="4964" xr:uid="{00000000-0005-0000-0000-00009F110000}"/>
    <cellStyle name="SAPBEXexcCritical6 10 2 3" xfId="7435" xr:uid="{00000000-0005-0000-0000-0000A0110000}"/>
    <cellStyle name="SAPBEXexcCritical6 10 2 4" xfId="9728" xr:uid="{00000000-0005-0000-0000-0000A1110000}"/>
    <cellStyle name="SAPBEXexcCritical6 10 3" xfId="3605" xr:uid="{00000000-0005-0000-0000-0000A2110000}"/>
    <cellStyle name="SAPBEXexcCritical6 10 4" xfId="6110" xr:uid="{00000000-0005-0000-0000-0000A3110000}"/>
    <cellStyle name="SAPBEXexcCritical6 10 5" xfId="8439" xr:uid="{00000000-0005-0000-0000-0000A4110000}"/>
    <cellStyle name="SAPBEXexcCritical6 11" xfId="752" xr:uid="{00000000-0005-0000-0000-0000A5110000}"/>
    <cellStyle name="SAPBEXexcCritical6 11 2" xfId="1793" xr:uid="{00000000-0005-0000-0000-0000A6110000}"/>
    <cellStyle name="SAPBEXexcCritical6 11 2 2" xfId="4621" xr:uid="{00000000-0005-0000-0000-0000A7110000}"/>
    <cellStyle name="SAPBEXexcCritical6 11 2 3" xfId="7094" xr:uid="{00000000-0005-0000-0000-0000A8110000}"/>
    <cellStyle name="SAPBEXexcCritical6 11 2 4" xfId="9388" xr:uid="{00000000-0005-0000-0000-0000A9110000}"/>
    <cellStyle name="SAPBEXexcCritical6 11 3" xfId="3606" xr:uid="{00000000-0005-0000-0000-0000AA110000}"/>
    <cellStyle name="SAPBEXexcCritical6 11 4" xfId="6111" xr:uid="{00000000-0005-0000-0000-0000AB110000}"/>
    <cellStyle name="SAPBEXexcCritical6 11 5" xfId="8440" xr:uid="{00000000-0005-0000-0000-0000AC110000}"/>
    <cellStyle name="SAPBEXexcCritical6 12" xfId="1511" xr:uid="{00000000-0005-0000-0000-0000AD110000}"/>
    <cellStyle name="SAPBEXexcCritical6 13" xfId="1723" xr:uid="{00000000-0005-0000-0000-0000AE110000}"/>
    <cellStyle name="SAPBEXexcCritical6 13 2" xfId="4551" xr:uid="{00000000-0005-0000-0000-0000AF110000}"/>
    <cellStyle name="SAPBEXexcCritical6 13 3" xfId="7024" xr:uid="{00000000-0005-0000-0000-0000B0110000}"/>
    <cellStyle name="SAPBEXexcCritical6 13 4" xfId="9318" xr:uid="{00000000-0005-0000-0000-0000B1110000}"/>
    <cellStyle name="SAPBEXexcCritical6 14" xfId="3604" xr:uid="{00000000-0005-0000-0000-0000B2110000}"/>
    <cellStyle name="SAPBEXexcCritical6 15" xfId="6109" xr:uid="{00000000-0005-0000-0000-0000B3110000}"/>
    <cellStyle name="SAPBEXexcCritical6 16" xfId="8438" xr:uid="{00000000-0005-0000-0000-0000B4110000}"/>
    <cellStyle name="SAPBEXexcCritical6 2" xfId="753" xr:uid="{00000000-0005-0000-0000-0000B5110000}"/>
    <cellStyle name="SAPBEXexcCritical6 2 10" xfId="754" xr:uid="{00000000-0005-0000-0000-0000B6110000}"/>
    <cellStyle name="SAPBEXexcCritical6 2 10 2" xfId="2137" xr:uid="{00000000-0005-0000-0000-0000B7110000}"/>
    <cellStyle name="SAPBEXexcCritical6 2 10 2 2" xfId="4965" xr:uid="{00000000-0005-0000-0000-0000B8110000}"/>
    <cellStyle name="SAPBEXexcCritical6 2 10 2 3" xfId="7436" xr:uid="{00000000-0005-0000-0000-0000B9110000}"/>
    <cellStyle name="SAPBEXexcCritical6 2 10 2 4" xfId="9729" xr:uid="{00000000-0005-0000-0000-0000BA110000}"/>
    <cellStyle name="SAPBEXexcCritical6 2 10 3" xfId="3608" xr:uid="{00000000-0005-0000-0000-0000BB110000}"/>
    <cellStyle name="SAPBEXexcCritical6 2 10 4" xfId="6113" xr:uid="{00000000-0005-0000-0000-0000BC110000}"/>
    <cellStyle name="SAPBEXexcCritical6 2 10 5" xfId="8442" xr:uid="{00000000-0005-0000-0000-0000BD110000}"/>
    <cellStyle name="SAPBEXexcCritical6 2 11" xfId="2604" xr:uid="{00000000-0005-0000-0000-0000BE110000}"/>
    <cellStyle name="SAPBEXexcCritical6 2 11 2" xfId="5430" xr:uid="{00000000-0005-0000-0000-0000BF110000}"/>
    <cellStyle name="SAPBEXexcCritical6 2 11 3" xfId="7900" xr:uid="{00000000-0005-0000-0000-0000C0110000}"/>
    <cellStyle name="SAPBEXexcCritical6 2 11 4" xfId="10193" xr:uid="{00000000-0005-0000-0000-0000C1110000}"/>
    <cellStyle name="SAPBEXexcCritical6 2 12" xfId="3607" xr:uid="{00000000-0005-0000-0000-0000C2110000}"/>
    <cellStyle name="SAPBEXexcCritical6 2 13" xfId="6112" xr:uid="{00000000-0005-0000-0000-0000C3110000}"/>
    <cellStyle name="SAPBEXexcCritical6 2 14" xfId="8441" xr:uid="{00000000-0005-0000-0000-0000C4110000}"/>
    <cellStyle name="SAPBEXexcCritical6 2 2" xfId="755" xr:uid="{00000000-0005-0000-0000-0000C5110000}"/>
    <cellStyle name="SAPBEXexcCritical6 2 2 2" xfId="2138" xr:uid="{00000000-0005-0000-0000-0000C6110000}"/>
    <cellStyle name="SAPBEXexcCritical6 2 2 2 2" xfId="4966" xr:uid="{00000000-0005-0000-0000-0000C7110000}"/>
    <cellStyle name="SAPBEXexcCritical6 2 2 2 3" xfId="7437" xr:uid="{00000000-0005-0000-0000-0000C8110000}"/>
    <cellStyle name="SAPBEXexcCritical6 2 2 2 4" xfId="9730" xr:uid="{00000000-0005-0000-0000-0000C9110000}"/>
    <cellStyle name="SAPBEXexcCritical6 2 2 3" xfId="3609" xr:uid="{00000000-0005-0000-0000-0000CA110000}"/>
    <cellStyle name="SAPBEXexcCritical6 2 2 4" xfId="6114" xr:uid="{00000000-0005-0000-0000-0000CB110000}"/>
    <cellStyle name="SAPBEXexcCritical6 2 2 5" xfId="8443" xr:uid="{00000000-0005-0000-0000-0000CC110000}"/>
    <cellStyle name="SAPBEXexcCritical6 2 3" xfId="756" xr:uid="{00000000-0005-0000-0000-0000CD110000}"/>
    <cellStyle name="SAPBEXexcCritical6 2 3 2" xfId="2397" xr:uid="{00000000-0005-0000-0000-0000CE110000}"/>
    <cellStyle name="SAPBEXexcCritical6 2 3 2 2" xfId="5224" xr:uid="{00000000-0005-0000-0000-0000CF110000}"/>
    <cellStyle name="SAPBEXexcCritical6 2 3 2 3" xfId="7695" xr:uid="{00000000-0005-0000-0000-0000D0110000}"/>
    <cellStyle name="SAPBEXexcCritical6 2 3 2 4" xfId="9988" xr:uid="{00000000-0005-0000-0000-0000D1110000}"/>
    <cellStyle name="SAPBEXexcCritical6 2 3 3" xfId="3610" xr:uid="{00000000-0005-0000-0000-0000D2110000}"/>
    <cellStyle name="SAPBEXexcCritical6 2 3 4" xfId="6115" xr:uid="{00000000-0005-0000-0000-0000D3110000}"/>
    <cellStyle name="SAPBEXexcCritical6 2 3 5" xfId="8444" xr:uid="{00000000-0005-0000-0000-0000D4110000}"/>
    <cellStyle name="SAPBEXexcCritical6 2 4" xfId="757" xr:uid="{00000000-0005-0000-0000-0000D5110000}"/>
    <cellStyle name="SAPBEXexcCritical6 2 4 2" xfId="2139" xr:uid="{00000000-0005-0000-0000-0000D6110000}"/>
    <cellStyle name="SAPBEXexcCritical6 2 4 2 2" xfId="4967" xr:uid="{00000000-0005-0000-0000-0000D7110000}"/>
    <cellStyle name="SAPBEXexcCritical6 2 4 2 3" xfId="7438" xr:uid="{00000000-0005-0000-0000-0000D8110000}"/>
    <cellStyle name="SAPBEXexcCritical6 2 4 2 4" xfId="9731" xr:uid="{00000000-0005-0000-0000-0000D9110000}"/>
    <cellStyle name="SAPBEXexcCritical6 2 4 3" xfId="3611" xr:uid="{00000000-0005-0000-0000-0000DA110000}"/>
    <cellStyle name="SAPBEXexcCritical6 2 4 4" xfId="6116" xr:uid="{00000000-0005-0000-0000-0000DB110000}"/>
    <cellStyle name="SAPBEXexcCritical6 2 4 5" xfId="8445" xr:uid="{00000000-0005-0000-0000-0000DC110000}"/>
    <cellStyle name="SAPBEXexcCritical6 2 5" xfId="758" xr:uid="{00000000-0005-0000-0000-0000DD110000}"/>
    <cellStyle name="SAPBEXexcCritical6 2 5 2" xfId="1655" xr:uid="{00000000-0005-0000-0000-0000DE110000}"/>
    <cellStyle name="SAPBEXexcCritical6 2 5 2 2" xfId="4484" xr:uid="{00000000-0005-0000-0000-0000DF110000}"/>
    <cellStyle name="SAPBEXexcCritical6 2 5 2 3" xfId="6957" xr:uid="{00000000-0005-0000-0000-0000E0110000}"/>
    <cellStyle name="SAPBEXexcCritical6 2 5 2 4" xfId="9251" xr:uid="{00000000-0005-0000-0000-0000E1110000}"/>
    <cellStyle name="SAPBEXexcCritical6 2 5 3" xfId="3612" xr:uid="{00000000-0005-0000-0000-0000E2110000}"/>
    <cellStyle name="SAPBEXexcCritical6 2 5 4" xfId="6117" xr:uid="{00000000-0005-0000-0000-0000E3110000}"/>
    <cellStyle name="SAPBEXexcCritical6 2 5 5" xfId="8446" xr:uid="{00000000-0005-0000-0000-0000E4110000}"/>
    <cellStyle name="SAPBEXexcCritical6 2 6" xfId="759" xr:uid="{00000000-0005-0000-0000-0000E5110000}"/>
    <cellStyle name="SAPBEXexcCritical6 2 6 2" xfId="1812" xr:uid="{00000000-0005-0000-0000-0000E6110000}"/>
    <cellStyle name="SAPBEXexcCritical6 2 6 2 2" xfId="4640" xr:uid="{00000000-0005-0000-0000-0000E7110000}"/>
    <cellStyle name="SAPBEXexcCritical6 2 6 2 3" xfId="7113" xr:uid="{00000000-0005-0000-0000-0000E8110000}"/>
    <cellStyle name="SAPBEXexcCritical6 2 6 2 4" xfId="9406" xr:uid="{00000000-0005-0000-0000-0000E9110000}"/>
    <cellStyle name="SAPBEXexcCritical6 2 6 3" xfId="3613" xr:uid="{00000000-0005-0000-0000-0000EA110000}"/>
    <cellStyle name="SAPBEXexcCritical6 2 6 4" xfId="6118" xr:uid="{00000000-0005-0000-0000-0000EB110000}"/>
    <cellStyle name="SAPBEXexcCritical6 2 6 5" xfId="8447" xr:uid="{00000000-0005-0000-0000-0000EC110000}"/>
    <cellStyle name="SAPBEXexcCritical6 2 7" xfId="760" xr:uid="{00000000-0005-0000-0000-0000ED110000}"/>
    <cellStyle name="SAPBEXexcCritical6 2 7 2" xfId="1874" xr:uid="{00000000-0005-0000-0000-0000EE110000}"/>
    <cellStyle name="SAPBEXexcCritical6 2 7 2 2" xfId="4702" xr:uid="{00000000-0005-0000-0000-0000EF110000}"/>
    <cellStyle name="SAPBEXexcCritical6 2 7 2 3" xfId="7174" xr:uid="{00000000-0005-0000-0000-0000F0110000}"/>
    <cellStyle name="SAPBEXexcCritical6 2 7 2 4" xfId="9467" xr:uid="{00000000-0005-0000-0000-0000F1110000}"/>
    <cellStyle name="SAPBEXexcCritical6 2 7 3" xfId="3614" xr:uid="{00000000-0005-0000-0000-0000F2110000}"/>
    <cellStyle name="SAPBEXexcCritical6 2 7 4" xfId="6119" xr:uid="{00000000-0005-0000-0000-0000F3110000}"/>
    <cellStyle name="SAPBEXexcCritical6 2 7 5" xfId="8448" xr:uid="{00000000-0005-0000-0000-0000F4110000}"/>
    <cellStyle name="SAPBEXexcCritical6 2 8" xfId="761" xr:uid="{00000000-0005-0000-0000-0000F5110000}"/>
    <cellStyle name="SAPBEXexcCritical6 2 8 2" xfId="2140" xr:uid="{00000000-0005-0000-0000-0000F6110000}"/>
    <cellStyle name="SAPBEXexcCritical6 2 8 2 2" xfId="4968" xr:uid="{00000000-0005-0000-0000-0000F7110000}"/>
    <cellStyle name="SAPBEXexcCritical6 2 8 2 3" xfId="7439" xr:uid="{00000000-0005-0000-0000-0000F8110000}"/>
    <cellStyle name="SAPBEXexcCritical6 2 8 2 4" xfId="9732" xr:uid="{00000000-0005-0000-0000-0000F9110000}"/>
    <cellStyle name="SAPBEXexcCritical6 2 8 3" xfId="3615" xr:uid="{00000000-0005-0000-0000-0000FA110000}"/>
    <cellStyle name="SAPBEXexcCritical6 2 8 4" xfId="6120" xr:uid="{00000000-0005-0000-0000-0000FB110000}"/>
    <cellStyle name="SAPBEXexcCritical6 2 8 5" xfId="8449" xr:uid="{00000000-0005-0000-0000-0000FC110000}"/>
    <cellStyle name="SAPBEXexcCritical6 2 9" xfId="762" xr:uid="{00000000-0005-0000-0000-0000FD110000}"/>
    <cellStyle name="SAPBEXexcCritical6 2 9 2" xfId="2657" xr:uid="{00000000-0005-0000-0000-0000FE110000}"/>
    <cellStyle name="SAPBEXexcCritical6 2 9 2 2" xfId="5482" xr:uid="{00000000-0005-0000-0000-0000FF110000}"/>
    <cellStyle name="SAPBEXexcCritical6 2 9 2 3" xfId="7950" xr:uid="{00000000-0005-0000-0000-000000120000}"/>
    <cellStyle name="SAPBEXexcCritical6 2 9 2 4" xfId="10238" xr:uid="{00000000-0005-0000-0000-000001120000}"/>
    <cellStyle name="SAPBEXexcCritical6 2 9 3" xfId="3616" xr:uid="{00000000-0005-0000-0000-000002120000}"/>
    <cellStyle name="SAPBEXexcCritical6 2 9 4" xfId="6121" xr:uid="{00000000-0005-0000-0000-000003120000}"/>
    <cellStyle name="SAPBEXexcCritical6 2 9 5" xfId="8450" xr:uid="{00000000-0005-0000-0000-000004120000}"/>
    <cellStyle name="SAPBEXexcCritical6 3" xfId="763" xr:uid="{00000000-0005-0000-0000-000005120000}"/>
    <cellStyle name="SAPBEXexcCritical6 3 2" xfId="2312" xr:uid="{00000000-0005-0000-0000-000006120000}"/>
    <cellStyle name="SAPBEXexcCritical6 3 2 2" xfId="5140" xr:uid="{00000000-0005-0000-0000-000007120000}"/>
    <cellStyle name="SAPBEXexcCritical6 3 2 3" xfId="7611" xr:uid="{00000000-0005-0000-0000-000008120000}"/>
    <cellStyle name="SAPBEXexcCritical6 3 2 4" xfId="9904" xr:uid="{00000000-0005-0000-0000-000009120000}"/>
    <cellStyle name="SAPBEXexcCritical6 3 3" xfId="3617" xr:uid="{00000000-0005-0000-0000-00000A120000}"/>
    <cellStyle name="SAPBEXexcCritical6 3 4" xfId="6122" xr:uid="{00000000-0005-0000-0000-00000B120000}"/>
    <cellStyle name="SAPBEXexcCritical6 3 5" xfId="8451" xr:uid="{00000000-0005-0000-0000-00000C120000}"/>
    <cellStyle name="SAPBEXexcCritical6 4" xfId="764" xr:uid="{00000000-0005-0000-0000-00000D120000}"/>
    <cellStyle name="SAPBEXexcCritical6 4 2" xfId="2393" xr:uid="{00000000-0005-0000-0000-00000E120000}"/>
    <cellStyle name="SAPBEXexcCritical6 4 2 2" xfId="5220" xr:uid="{00000000-0005-0000-0000-00000F120000}"/>
    <cellStyle name="SAPBEXexcCritical6 4 2 3" xfId="7691" xr:uid="{00000000-0005-0000-0000-000010120000}"/>
    <cellStyle name="SAPBEXexcCritical6 4 2 4" xfId="9984" xr:uid="{00000000-0005-0000-0000-000011120000}"/>
    <cellStyle name="SAPBEXexcCritical6 4 3" xfId="3618" xr:uid="{00000000-0005-0000-0000-000012120000}"/>
    <cellStyle name="SAPBEXexcCritical6 4 4" xfId="6123" xr:uid="{00000000-0005-0000-0000-000013120000}"/>
    <cellStyle name="SAPBEXexcCritical6 4 5" xfId="8452" xr:uid="{00000000-0005-0000-0000-000014120000}"/>
    <cellStyle name="SAPBEXexcCritical6 5" xfId="765" xr:uid="{00000000-0005-0000-0000-000015120000}"/>
    <cellStyle name="SAPBEXexcCritical6 5 2" xfId="1711" xr:uid="{00000000-0005-0000-0000-000016120000}"/>
    <cellStyle name="SAPBEXexcCritical6 5 2 2" xfId="4540" xr:uid="{00000000-0005-0000-0000-000017120000}"/>
    <cellStyle name="SAPBEXexcCritical6 5 2 3" xfId="7013" xr:uid="{00000000-0005-0000-0000-000018120000}"/>
    <cellStyle name="SAPBEXexcCritical6 5 2 4" xfId="9307" xr:uid="{00000000-0005-0000-0000-000019120000}"/>
    <cellStyle name="SAPBEXexcCritical6 5 3" xfId="3619" xr:uid="{00000000-0005-0000-0000-00001A120000}"/>
    <cellStyle name="SAPBEXexcCritical6 5 4" xfId="6124" xr:uid="{00000000-0005-0000-0000-00001B120000}"/>
    <cellStyle name="SAPBEXexcCritical6 5 5" xfId="8453" xr:uid="{00000000-0005-0000-0000-00001C120000}"/>
    <cellStyle name="SAPBEXexcCritical6 6" xfId="766" xr:uid="{00000000-0005-0000-0000-00001D120000}"/>
    <cellStyle name="SAPBEXexcCritical6 6 2" xfId="2141" xr:uid="{00000000-0005-0000-0000-00001E120000}"/>
    <cellStyle name="SAPBEXexcCritical6 6 2 2" xfId="4969" xr:uid="{00000000-0005-0000-0000-00001F120000}"/>
    <cellStyle name="SAPBEXexcCritical6 6 2 3" xfId="7440" xr:uid="{00000000-0005-0000-0000-000020120000}"/>
    <cellStyle name="SAPBEXexcCritical6 6 2 4" xfId="9733" xr:uid="{00000000-0005-0000-0000-000021120000}"/>
    <cellStyle name="SAPBEXexcCritical6 6 3" xfId="3620" xr:uid="{00000000-0005-0000-0000-000022120000}"/>
    <cellStyle name="SAPBEXexcCritical6 6 4" xfId="6125" xr:uid="{00000000-0005-0000-0000-000023120000}"/>
    <cellStyle name="SAPBEXexcCritical6 6 5" xfId="8454" xr:uid="{00000000-0005-0000-0000-000024120000}"/>
    <cellStyle name="SAPBEXexcCritical6 7" xfId="767" xr:uid="{00000000-0005-0000-0000-000025120000}"/>
    <cellStyle name="SAPBEXexcCritical6 7 2" xfId="2679" xr:uid="{00000000-0005-0000-0000-000026120000}"/>
    <cellStyle name="SAPBEXexcCritical6 7 2 2" xfId="5504" xr:uid="{00000000-0005-0000-0000-000027120000}"/>
    <cellStyle name="SAPBEXexcCritical6 7 2 3" xfId="7969" xr:uid="{00000000-0005-0000-0000-000028120000}"/>
    <cellStyle name="SAPBEXexcCritical6 7 2 4" xfId="10249" xr:uid="{00000000-0005-0000-0000-000029120000}"/>
    <cellStyle name="SAPBEXexcCritical6 7 3" xfId="3621" xr:uid="{00000000-0005-0000-0000-00002A120000}"/>
    <cellStyle name="SAPBEXexcCritical6 7 4" xfId="6126" xr:uid="{00000000-0005-0000-0000-00002B120000}"/>
    <cellStyle name="SAPBEXexcCritical6 7 5" xfId="8455" xr:uid="{00000000-0005-0000-0000-00002C120000}"/>
    <cellStyle name="SAPBEXexcCritical6 8" xfId="768" xr:uid="{00000000-0005-0000-0000-00002D120000}"/>
    <cellStyle name="SAPBEXexcCritical6 8 2" xfId="2142" xr:uid="{00000000-0005-0000-0000-00002E120000}"/>
    <cellStyle name="SAPBEXexcCritical6 8 2 2" xfId="4970" xr:uid="{00000000-0005-0000-0000-00002F120000}"/>
    <cellStyle name="SAPBEXexcCritical6 8 2 3" xfId="7441" xr:uid="{00000000-0005-0000-0000-000030120000}"/>
    <cellStyle name="SAPBEXexcCritical6 8 2 4" xfId="9734" xr:uid="{00000000-0005-0000-0000-000031120000}"/>
    <cellStyle name="SAPBEXexcCritical6 8 3" xfId="3622" xr:uid="{00000000-0005-0000-0000-000032120000}"/>
    <cellStyle name="SAPBEXexcCritical6 8 4" xfId="6127" xr:uid="{00000000-0005-0000-0000-000033120000}"/>
    <cellStyle name="SAPBEXexcCritical6 8 5" xfId="8456" xr:uid="{00000000-0005-0000-0000-000034120000}"/>
    <cellStyle name="SAPBEXexcCritical6 9" xfId="769" xr:uid="{00000000-0005-0000-0000-000035120000}"/>
    <cellStyle name="SAPBEXexcCritical6 9 2" xfId="2143" xr:uid="{00000000-0005-0000-0000-000036120000}"/>
    <cellStyle name="SAPBEXexcCritical6 9 2 2" xfId="4971" xr:uid="{00000000-0005-0000-0000-000037120000}"/>
    <cellStyle name="SAPBEXexcCritical6 9 2 3" xfId="7442" xr:uid="{00000000-0005-0000-0000-000038120000}"/>
    <cellStyle name="SAPBEXexcCritical6 9 2 4" xfId="9735" xr:uid="{00000000-0005-0000-0000-000039120000}"/>
    <cellStyle name="SAPBEXexcCritical6 9 3" xfId="3623" xr:uid="{00000000-0005-0000-0000-00003A120000}"/>
    <cellStyle name="SAPBEXexcCritical6 9 4" xfId="6128" xr:uid="{00000000-0005-0000-0000-00003B120000}"/>
    <cellStyle name="SAPBEXexcCritical6 9 5" xfId="8457" xr:uid="{00000000-0005-0000-0000-00003C120000}"/>
    <cellStyle name="SAPBEXexcGood1" xfId="770" xr:uid="{00000000-0005-0000-0000-00003D120000}"/>
    <cellStyle name="SAPBEXexcGood1 10" xfId="771" xr:uid="{00000000-0005-0000-0000-00003E120000}"/>
    <cellStyle name="SAPBEXexcGood1 10 2" xfId="1888" xr:uid="{00000000-0005-0000-0000-00003F120000}"/>
    <cellStyle name="SAPBEXexcGood1 10 2 2" xfId="4716" xr:uid="{00000000-0005-0000-0000-000040120000}"/>
    <cellStyle name="SAPBEXexcGood1 10 2 3" xfId="7188" xr:uid="{00000000-0005-0000-0000-000041120000}"/>
    <cellStyle name="SAPBEXexcGood1 10 2 4" xfId="9481" xr:uid="{00000000-0005-0000-0000-000042120000}"/>
    <cellStyle name="SAPBEXexcGood1 10 3" xfId="3625" xr:uid="{00000000-0005-0000-0000-000043120000}"/>
    <cellStyle name="SAPBEXexcGood1 10 4" xfId="6130" xr:uid="{00000000-0005-0000-0000-000044120000}"/>
    <cellStyle name="SAPBEXexcGood1 10 5" xfId="8459" xr:uid="{00000000-0005-0000-0000-000045120000}"/>
    <cellStyle name="SAPBEXexcGood1 11" xfId="772" xr:uid="{00000000-0005-0000-0000-000046120000}"/>
    <cellStyle name="SAPBEXexcGood1 11 2" xfId="2145" xr:uid="{00000000-0005-0000-0000-000047120000}"/>
    <cellStyle name="SAPBEXexcGood1 11 2 2" xfId="4973" xr:uid="{00000000-0005-0000-0000-000048120000}"/>
    <cellStyle name="SAPBEXexcGood1 11 2 3" xfId="7444" xr:uid="{00000000-0005-0000-0000-000049120000}"/>
    <cellStyle name="SAPBEXexcGood1 11 2 4" xfId="9737" xr:uid="{00000000-0005-0000-0000-00004A120000}"/>
    <cellStyle name="SAPBEXexcGood1 11 3" xfId="3626" xr:uid="{00000000-0005-0000-0000-00004B120000}"/>
    <cellStyle name="SAPBEXexcGood1 11 4" xfId="6131" xr:uid="{00000000-0005-0000-0000-00004C120000}"/>
    <cellStyle name="SAPBEXexcGood1 11 5" xfId="8460" xr:uid="{00000000-0005-0000-0000-00004D120000}"/>
    <cellStyle name="SAPBEXexcGood1 12" xfId="1512" xr:uid="{00000000-0005-0000-0000-00004E120000}"/>
    <cellStyle name="SAPBEXexcGood1 13" xfId="2144" xr:uid="{00000000-0005-0000-0000-00004F120000}"/>
    <cellStyle name="SAPBEXexcGood1 13 2" xfId="4972" xr:uid="{00000000-0005-0000-0000-000050120000}"/>
    <cellStyle name="SAPBEXexcGood1 13 3" xfId="7443" xr:uid="{00000000-0005-0000-0000-000051120000}"/>
    <cellStyle name="SAPBEXexcGood1 13 4" xfId="9736" xr:uid="{00000000-0005-0000-0000-000052120000}"/>
    <cellStyle name="SAPBEXexcGood1 14" xfId="3624" xr:uid="{00000000-0005-0000-0000-000053120000}"/>
    <cellStyle name="SAPBEXexcGood1 15" xfId="6129" xr:uid="{00000000-0005-0000-0000-000054120000}"/>
    <cellStyle name="SAPBEXexcGood1 16" xfId="8458" xr:uid="{00000000-0005-0000-0000-000055120000}"/>
    <cellStyle name="SAPBEXexcGood1 2" xfId="773" xr:uid="{00000000-0005-0000-0000-000056120000}"/>
    <cellStyle name="SAPBEXexcGood1 2 10" xfId="774" xr:uid="{00000000-0005-0000-0000-000057120000}"/>
    <cellStyle name="SAPBEXexcGood1 2 10 2" xfId="2331" xr:uid="{00000000-0005-0000-0000-000058120000}"/>
    <cellStyle name="SAPBEXexcGood1 2 10 2 2" xfId="5159" xr:uid="{00000000-0005-0000-0000-000059120000}"/>
    <cellStyle name="SAPBEXexcGood1 2 10 2 3" xfId="7630" xr:uid="{00000000-0005-0000-0000-00005A120000}"/>
    <cellStyle name="SAPBEXexcGood1 2 10 2 4" xfId="9923" xr:uid="{00000000-0005-0000-0000-00005B120000}"/>
    <cellStyle name="SAPBEXexcGood1 2 10 3" xfId="3628" xr:uid="{00000000-0005-0000-0000-00005C120000}"/>
    <cellStyle name="SAPBEXexcGood1 2 10 4" xfId="6133" xr:uid="{00000000-0005-0000-0000-00005D120000}"/>
    <cellStyle name="SAPBEXexcGood1 2 10 5" xfId="8462" xr:uid="{00000000-0005-0000-0000-00005E120000}"/>
    <cellStyle name="SAPBEXexcGood1 2 11" xfId="2517" xr:uid="{00000000-0005-0000-0000-00005F120000}"/>
    <cellStyle name="SAPBEXexcGood1 2 11 2" xfId="5344" xr:uid="{00000000-0005-0000-0000-000060120000}"/>
    <cellStyle name="SAPBEXexcGood1 2 11 3" xfId="7814" xr:uid="{00000000-0005-0000-0000-000061120000}"/>
    <cellStyle name="SAPBEXexcGood1 2 11 4" xfId="10107" xr:uid="{00000000-0005-0000-0000-000062120000}"/>
    <cellStyle name="SAPBEXexcGood1 2 12" xfId="3627" xr:uid="{00000000-0005-0000-0000-000063120000}"/>
    <cellStyle name="SAPBEXexcGood1 2 13" xfId="6132" xr:uid="{00000000-0005-0000-0000-000064120000}"/>
    <cellStyle name="SAPBEXexcGood1 2 14" xfId="8461" xr:uid="{00000000-0005-0000-0000-000065120000}"/>
    <cellStyle name="SAPBEXexcGood1 2 2" xfId="775" xr:uid="{00000000-0005-0000-0000-000066120000}"/>
    <cellStyle name="SAPBEXexcGood1 2 2 2" xfId="1667" xr:uid="{00000000-0005-0000-0000-000067120000}"/>
    <cellStyle name="SAPBEXexcGood1 2 2 2 2" xfId="4496" xr:uid="{00000000-0005-0000-0000-000068120000}"/>
    <cellStyle name="SAPBEXexcGood1 2 2 2 3" xfId="6969" xr:uid="{00000000-0005-0000-0000-000069120000}"/>
    <cellStyle name="SAPBEXexcGood1 2 2 2 4" xfId="9263" xr:uid="{00000000-0005-0000-0000-00006A120000}"/>
    <cellStyle name="SAPBEXexcGood1 2 2 3" xfId="3629" xr:uid="{00000000-0005-0000-0000-00006B120000}"/>
    <cellStyle name="SAPBEXexcGood1 2 2 4" xfId="6134" xr:uid="{00000000-0005-0000-0000-00006C120000}"/>
    <cellStyle name="SAPBEXexcGood1 2 2 5" xfId="8463" xr:uid="{00000000-0005-0000-0000-00006D120000}"/>
    <cellStyle name="SAPBEXexcGood1 2 3" xfId="776" xr:uid="{00000000-0005-0000-0000-00006E120000}"/>
    <cellStyle name="SAPBEXexcGood1 2 3 2" xfId="2146" xr:uid="{00000000-0005-0000-0000-00006F120000}"/>
    <cellStyle name="SAPBEXexcGood1 2 3 2 2" xfId="4974" xr:uid="{00000000-0005-0000-0000-000070120000}"/>
    <cellStyle name="SAPBEXexcGood1 2 3 2 3" xfId="7445" xr:uid="{00000000-0005-0000-0000-000071120000}"/>
    <cellStyle name="SAPBEXexcGood1 2 3 2 4" xfId="9738" xr:uid="{00000000-0005-0000-0000-000072120000}"/>
    <cellStyle name="SAPBEXexcGood1 2 3 3" xfId="3630" xr:uid="{00000000-0005-0000-0000-000073120000}"/>
    <cellStyle name="SAPBEXexcGood1 2 3 4" xfId="6135" xr:uid="{00000000-0005-0000-0000-000074120000}"/>
    <cellStyle name="SAPBEXexcGood1 2 3 5" xfId="8464" xr:uid="{00000000-0005-0000-0000-000075120000}"/>
    <cellStyle name="SAPBEXexcGood1 2 4" xfId="777" xr:uid="{00000000-0005-0000-0000-000076120000}"/>
    <cellStyle name="SAPBEXexcGood1 2 4 2" xfId="2235" xr:uid="{00000000-0005-0000-0000-000077120000}"/>
    <cellStyle name="SAPBEXexcGood1 2 4 2 2" xfId="5063" xr:uid="{00000000-0005-0000-0000-000078120000}"/>
    <cellStyle name="SAPBEXexcGood1 2 4 2 3" xfId="7534" xr:uid="{00000000-0005-0000-0000-000079120000}"/>
    <cellStyle name="SAPBEXexcGood1 2 4 2 4" xfId="9827" xr:uid="{00000000-0005-0000-0000-00007A120000}"/>
    <cellStyle name="SAPBEXexcGood1 2 4 3" xfId="3631" xr:uid="{00000000-0005-0000-0000-00007B120000}"/>
    <cellStyle name="SAPBEXexcGood1 2 4 4" xfId="6136" xr:uid="{00000000-0005-0000-0000-00007C120000}"/>
    <cellStyle name="SAPBEXexcGood1 2 4 5" xfId="8465" xr:uid="{00000000-0005-0000-0000-00007D120000}"/>
    <cellStyle name="SAPBEXexcGood1 2 5" xfId="778" xr:uid="{00000000-0005-0000-0000-00007E120000}"/>
    <cellStyle name="SAPBEXexcGood1 2 5 2" xfId="2147" xr:uid="{00000000-0005-0000-0000-00007F120000}"/>
    <cellStyle name="SAPBEXexcGood1 2 5 2 2" xfId="4975" xr:uid="{00000000-0005-0000-0000-000080120000}"/>
    <cellStyle name="SAPBEXexcGood1 2 5 2 3" xfId="7446" xr:uid="{00000000-0005-0000-0000-000081120000}"/>
    <cellStyle name="SAPBEXexcGood1 2 5 2 4" xfId="9739" xr:uid="{00000000-0005-0000-0000-000082120000}"/>
    <cellStyle name="SAPBEXexcGood1 2 5 3" xfId="3632" xr:uid="{00000000-0005-0000-0000-000083120000}"/>
    <cellStyle name="SAPBEXexcGood1 2 5 4" xfId="6137" xr:uid="{00000000-0005-0000-0000-000084120000}"/>
    <cellStyle name="SAPBEXexcGood1 2 5 5" xfId="8466" xr:uid="{00000000-0005-0000-0000-000085120000}"/>
    <cellStyle name="SAPBEXexcGood1 2 6" xfId="779" xr:uid="{00000000-0005-0000-0000-000086120000}"/>
    <cellStyle name="SAPBEXexcGood1 2 6 2" xfId="2199" xr:uid="{00000000-0005-0000-0000-000087120000}"/>
    <cellStyle name="SAPBEXexcGood1 2 6 2 2" xfId="5027" xr:uid="{00000000-0005-0000-0000-000088120000}"/>
    <cellStyle name="SAPBEXexcGood1 2 6 2 3" xfId="7498" xr:uid="{00000000-0005-0000-0000-000089120000}"/>
    <cellStyle name="SAPBEXexcGood1 2 6 2 4" xfId="9791" xr:uid="{00000000-0005-0000-0000-00008A120000}"/>
    <cellStyle name="SAPBEXexcGood1 2 6 3" xfId="3633" xr:uid="{00000000-0005-0000-0000-00008B120000}"/>
    <cellStyle name="SAPBEXexcGood1 2 6 4" xfId="6138" xr:uid="{00000000-0005-0000-0000-00008C120000}"/>
    <cellStyle name="SAPBEXexcGood1 2 6 5" xfId="8467" xr:uid="{00000000-0005-0000-0000-00008D120000}"/>
    <cellStyle name="SAPBEXexcGood1 2 7" xfId="780" xr:uid="{00000000-0005-0000-0000-00008E120000}"/>
    <cellStyle name="SAPBEXexcGood1 2 7 2" xfId="2242" xr:uid="{00000000-0005-0000-0000-00008F120000}"/>
    <cellStyle name="SAPBEXexcGood1 2 7 2 2" xfId="5070" xr:uid="{00000000-0005-0000-0000-000090120000}"/>
    <cellStyle name="SAPBEXexcGood1 2 7 2 3" xfId="7541" xr:uid="{00000000-0005-0000-0000-000091120000}"/>
    <cellStyle name="SAPBEXexcGood1 2 7 2 4" xfId="9834" xr:uid="{00000000-0005-0000-0000-000092120000}"/>
    <cellStyle name="SAPBEXexcGood1 2 7 3" xfId="3634" xr:uid="{00000000-0005-0000-0000-000093120000}"/>
    <cellStyle name="SAPBEXexcGood1 2 7 4" xfId="6139" xr:uid="{00000000-0005-0000-0000-000094120000}"/>
    <cellStyle name="SAPBEXexcGood1 2 7 5" xfId="8468" xr:uid="{00000000-0005-0000-0000-000095120000}"/>
    <cellStyle name="SAPBEXexcGood1 2 8" xfId="781" xr:uid="{00000000-0005-0000-0000-000096120000}"/>
    <cellStyle name="SAPBEXexcGood1 2 8 2" xfId="2651" xr:uid="{00000000-0005-0000-0000-000097120000}"/>
    <cellStyle name="SAPBEXexcGood1 2 8 2 2" xfId="5476" xr:uid="{00000000-0005-0000-0000-000098120000}"/>
    <cellStyle name="SAPBEXexcGood1 2 8 2 3" xfId="7944" xr:uid="{00000000-0005-0000-0000-000099120000}"/>
    <cellStyle name="SAPBEXexcGood1 2 8 2 4" xfId="10233" xr:uid="{00000000-0005-0000-0000-00009A120000}"/>
    <cellStyle name="SAPBEXexcGood1 2 8 3" xfId="3635" xr:uid="{00000000-0005-0000-0000-00009B120000}"/>
    <cellStyle name="SAPBEXexcGood1 2 8 4" xfId="6140" xr:uid="{00000000-0005-0000-0000-00009C120000}"/>
    <cellStyle name="SAPBEXexcGood1 2 8 5" xfId="8469" xr:uid="{00000000-0005-0000-0000-00009D120000}"/>
    <cellStyle name="SAPBEXexcGood1 2 9" xfId="782" xr:uid="{00000000-0005-0000-0000-00009E120000}"/>
    <cellStyle name="SAPBEXexcGood1 2 9 2" xfId="1616" xr:uid="{00000000-0005-0000-0000-00009F120000}"/>
    <cellStyle name="SAPBEXexcGood1 2 9 2 2" xfId="4445" xr:uid="{00000000-0005-0000-0000-0000A0120000}"/>
    <cellStyle name="SAPBEXexcGood1 2 9 2 3" xfId="6918" xr:uid="{00000000-0005-0000-0000-0000A1120000}"/>
    <cellStyle name="SAPBEXexcGood1 2 9 2 4" xfId="9218" xr:uid="{00000000-0005-0000-0000-0000A2120000}"/>
    <cellStyle name="SAPBEXexcGood1 2 9 3" xfId="3636" xr:uid="{00000000-0005-0000-0000-0000A3120000}"/>
    <cellStyle name="SAPBEXexcGood1 2 9 4" xfId="6141" xr:uid="{00000000-0005-0000-0000-0000A4120000}"/>
    <cellStyle name="SAPBEXexcGood1 2 9 5" xfId="8470" xr:uid="{00000000-0005-0000-0000-0000A5120000}"/>
    <cellStyle name="SAPBEXexcGood1 3" xfId="783" xr:uid="{00000000-0005-0000-0000-0000A6120000}"/>
    <cellStyle name="SAPBEXexcGood1 3 2" xfId="2722" xr:uid="{00000000-0005-0000-0000-0000A7120000}"/>
    <cellStyle name="SAPBEXexcGood1 3 2 2" xfId="5547" xr:uid="{00000000-0005-0000-0000-0000A8120000}"/>
    <cellStyle name="SAPBEXexcGood1 3 2 3" xfId="8012" xr:uid="{00000000-0005-0000-0000-0000A9120000}"/>
    <cellStyle name="SAPBEXexcGood1 3 2 4" xfId="10292" xr:uid="{00000000-0005-0000-0000-0000AA120000}"/>
    <cellStyle name="SAPBEXexcGood1 3 3" xfId="3637" xr:uid="{00000000-0005-0000-0000-0000AB120000}"/>
    <cellStyle name="SAPBEXexcGood1 3 4" xfId="6142" xr:uid="{00000000-0005-0000-0000-0000AC120000}"/>
    <cellStyle name="SAPBEXexcGood1 3 5" xfId="8471" xr:uid="{00000000-0005-0000-0000-0000AD120000}"/>
    <cellStyle name="SAPBEXexcGood1 4" xfId="784" xr:uid="{00000000-0005-0000-0000-0000AE120000}"/>
    <cellStyle name="SAPBEXexcGood1 4 2" xfId="1708" xr:uid="{00000000-0005-0000-0000-0000AF120000}"/>
    <cellStyle name="SAPBEXexcGood1 4 2 2" xfId="4537" xr:uid="{00000000-0005-0000-0000-0000B0120000}"/>
    <cellStyle name="SAPBEXexcGood1 4 2 3" xfId="7010" xr:uid="{00000000-0005-0000-0000-0000B1120000}"/>
    <cellStyle name="SAPBEXexcGood1 4 2 4" xfId="9304" xr:uid="{00000000-0005-0000-0000-0000B2120000}"/>
    <cellStyle name="SAPBEXexcGood1 4 3" xfId="3638" xr:uid="{00000000-0005-0000-0000-0000B3120000}"/>
    <cellStyle name="SAPBEXexcGood1 4 4" xfId="6143" xr:uid="{00000000-0005-0000-0000-0000B4120000}"/>
    <cellStyle name="SAPBEXexcGood1 4 5" xfId="8472" xr:uid="{00000000-0005-0000-0000-0000B5120000}"/>
    <cellStyle name="SAPBEXexcGood1 5" xfId="785" xr:uid="{00000000-0005-0000-0000-0000B6120000}"/>
    <cellStyle name="SAPBEXexcGood1 5 2" xfId="2200" xr:uid="{00000000-0005-0000-0000-0000B7120000}"/>
    <cellStyle name="SAPBEXexcGood1 5 2 2" xfId="5028" xr:uid="{00000000-0005-0000-0000-0000B8120000}"/>
    <cellStyle name="SAPBEXexcGood1 5 2 3" xfId="7499" xr:uid="{00000000-0005-0000-0000-0000B9120000}"/>
    <cellStyle name="SAPBEXexcGood1 5 2 4" xfId="9792" xr:uid="{00000000-0005-0000-0000-0000BA120000}"/>
    <cellStyle name="SAPBEXexcGood1 5 3" xfId="3639" xr:uid="{00000000-0005-0000-0000-0000BB120000}"/>
    <cellStyle name="SAPBEXexcGood1 5 4" xfId="6144" xr:uid="{00000000-0005-0000-0000-0000BC120000}"/>
    <cellStyle name="SAPBEXexcGood1 5 5" xfId="8473" xr:uid="{00000000-0005-0000-0000-0000BD120000}"/>
    <cellStyle name="SAPBEXexcGood1 6" xfId="786" xr:uid="{00000000-0005-0000-0000-0000BE120000}"/>
    <cellStyle name="SAPBEXexcGood1 6 2" xfId="2520" xr:uid="{00000000-0005-0000-0000-0000BF120000}"/>
    <cellStyle name="SAPBEXexcGood1 6 2 2" xfId="5347" xr:uid="{00000000-0005-0000-0000-0000C0120000}"/>
    <cellStyle name="SAPBEXexcGood1 6 2 3" xfId="7817" xr:uid="{00000000-0005-0000-0000-0000C1120000}"/>
    <cellStyle name="SAPBEXexcGood1 6 2 4" xfId="10110" xr:uid="{00000000-0005-0000-0000-0000C2120000}"/>
    <cellStyle name="SAPBEXexcGood1 6 3" xfId="3640" xr:uid="{00000000-0005-0000-0000-0000C3120000}"/>
    <cellStyle name="SAPBEXexcGood1 6 4" xfId="6145" xr:uid="{00000000-0005-0000-0000-0000C4120000}"/>
    <cellStyle name="SAPBEXexcGood1 6 5" xfId="8474" xr:uid="{00000000-0005-0000-0000-0000C5120000}"/>
    <cellStyle name="SAPBEXexcGood1 7" xfId="787" xr:uid="{00000000-0005-0000-0000-0000C6120000}"/>
    <cellStyle name="SAPBEXexcGood1 7 2" xfId="1647" xr:uid="{00000000-0005-0000-0000-0000C7120000}"/>
    <cellStyle name="SAPBEXexcGood1 7 2 2" xfId="4476" xr:uid="{00000000-0005-0000-0000-0000C8120000}"/>
    <cellStyle name="SAPBEXexcGood1 7 2 3" xfId="6949" xr:uid="{00000000-0005-0000-0000-0000C9120000}"/>
    <cellStyle name="SAPBEXexcGood1 7 2 4" xfId="9244" xr:uid="{00000000-0005-0000-0000-0000CA120000}"/>
    <cellStyle name="SAPBEXexcGood1 7 3" xfId="3641" xr:uid="{00000000-0005-0000-0000-0000CB120000}"/>
    <cellStyle name="SAPBEXexcGood1 7 4" xfId="6146" xr:uid="{00000000-0005-0000-0000-0000CC120000}"/>
    <cellStyle name="SAPBEXexcGood1 7 5" xfId="8475" xr:uid="{00000000-0005-0000-0000-0000CD120000}"/>
    <cellStyle name="SAPBEXexcGood1 8" xfId="788" xr:uid="{00000000-0005-0000-0000-0000CE120000}"/>
    <cellStyle name="SAPBEXexcGood1 8 2" xfId="1630" xr:uid="{00000000-0005-0000-0000-0000CF120000}"/>
    <cellStyle name="SAPBEXexcGood1 8 2 2" xfId="4459" xr:uid="{00000000-0005-0000-0000-0000D0120000}"/>
    <cellStyle name="SAPBEXexcGood1 8 2 3" xfId="6932" xr:uid="{00000000-0005-0000-0000-0000D1120000}"/>
    <cellStyle name="SAPBEXexcGood1 8 2 4" xfId="9228" xr:uid="{00000000-0005-0000-0000-0000D2120000}"/>
    <cellStyle name="SAPBEXexcGood1 8 3" xfId="3642" xr:uid="{00000000-0005-0000-0000-0000D3120000}"/>
    <cellStyle name="SAPBEXexcGood1 8 4" xfId="6147" xr:uid="{00000000-0005-0000-0000-0000D4120000}"/>
    <cellStyle name="SAPBEXexcGood1 8 5" xfId="8476" xr:uid="{00000000-0005-0000-0000-0000D5120000}"/>
    <cellStyle name="SAPBEXexcGood1 9" xfId="789" xr:uid="{00000000-0005-0000-0000-0000D6120000}"/>
    <cellStyle name="SAPBEXexcGood1 9 2" xfId="1860" xr:uid="{00000000-0005-0000-0000-0000D7120000}"/>
    <cellStyle name="SAPBEXexcGood1 9 2 2" xfId="4688" xr:uid="{00000000-0005-0000-0000-0000D8120000}"/>
    <cellStyle name="SAPBEXexcGood1 9 2 3" xfId="7160" xr:uid="{00000000-0005-0000-0000-0000D9120000}"/>
    <cellStyle name="SAPBEXexcGood1 9 2 4" xfId="9453" xr:uid="{00000000-0005-0000-0000-0000DA120000}"/>
    <cellStyle name="SAPBEXexcGood1 9 3" xfId="3643" xr:uid="{00000000-0005-0000-0000-0000DB120000}"/>
    <cellStyle name="SAPBEXexcGood1 9 4" xfId="6148" xr:uid="{00000000-0005-0000-0000-0000DC120000}"/>
    <cellStyle name="SAPBEXexcGood1 9 5" xfId="8477" xr:uid="{00000000-0005-0000-0000-0000DD120000}"/>
    <cellStyle name="SAPBEXexcGood2" xfId="790" xr:uid="{00000000-0005-0000-0000-0000DE120000}"/>
    <cellStyle name="SAPBEXexcGood2 10" xfId="791" xr:uid="{00000000-0005-0000-0000-0000DF120000}"/>
    <cellStyle name="SAPBEXexcGood2 10 2" xfId="1603" xr:uid="{00000000-0005-0000-0000-0000E0120000}"/>
    <cellStyle name="SAPBEXexcGood2 10 2 2" xfId="4432" xr:uid="{00000000-0005-0000-0000-0000E1120000}"/>
    <cellStyle name="SAPBEXexcGood2 10 2 3" xfId="6905" xr:uid="{00000000-0005-0000-0000-0000E2120000}"/>
    <cellStyle name="SAPBEXexcGood2 10 2 4" xfId="9206" xr:uid="{00000000-0005-0000-0000-0000E3120000}"/>
    <cellStyle name="SAPBEXexcGood2 10 3" xfId="3645" xr:uid="{00000000-0005-0000-0000-0000E4120000}"/>
    <cellStyle name="SAPBEXexcGood2 10 4" xfId="6150" xr:uid="{00000000-0005-0000-0000-0000E5120000}"/>
    <cellStyle name="SAPBEXexcGood2 10 5" xfId="8479" xr:uid="{00000000-0005-0000-0000-0000E6120000}"/>
    <cellStyle name="SAPBEXexcGood2 11" xfId="792" xr:uid="{00000000-0005-0000-0000-0000E7120000}"/>
    <cellStyle name="SAPBEXexcGood2 11 2" xfId="2148" xr:uid="{00000000-0005-0000-0000-0000E8120000}"/>
    <cellStyle name="SAPBEXexcGood2 11 2 2" xfId="4976" xr:uid="{00000000-0005-0000-0000-0000E9120000}"/>
    <cellStyle name="SAPBEXexcGood2 11 2 3" xfId="7447" xr:uid="{00000000-0005-0000-0000-0000EA120000}"/>
    <cellStyle name="SAPBEXexcGood2 11 2 4" xfId="9740" xr:uid="{00000000-0005-0000-0000-0000EB120000}"/>
    <cellStyle name="SAPBEXexcGood2 11 3" xfId="3646" xr:uid="{00000000-0005-0000-0000-0000EC120000}"/>
    <cellStyle name="SAPBEXexcGood2 11 4" xfId="6151" xr:uid="{00000000-0005-0000-0000-0000ED120000}"/>
    <cellStyle name="SAPBEXexcGood2 11 5" xfId="8480" xr:uid="{00000000-0005-0000-0000-0000EE120000}"/>
    <cellStyle name="SAPBEXexcGood2 12" xfId="1513" xr:uid="{00000000-0005-0000-0000-0000EF120000}"/>
    <cellStyle name="SAPBEXexcGood2 13" xfId="2308" xr:uid="{00000000-0005-0000-0000-0000F0120000}"/>
    <cellStyle name="SAPBEXexcGood2 13 2" xfId="5136" xr:uid="{00000000-0005-0000-0000-0000F1120000}"/>
    <cellStyle name="SAPBEXexcGood2 13 3" xfId="7607" xr:uid="{00000000-0005-0000-0000-0000F2120000}"/>
    <cellStyle name="SAPBEXexcGood2 13 4" xfId="9900" xr:uid="{00000000-0005-0000-0000-0000F3120000}"/>
    <cellStyle name="SAPBEXexcGood2 14" xfId="3644" xr:uid="{00000000-0005-0000-0000-0000F4120000}"/>
    <cellStyle name="SAPBEXexcGood2 15" xfId="6149" xr:uid="{00000000-0005-0000-0000-0000F5120000}"/>
    <cellStyle name="SAPBEXexcGood2 16" xfId="8478" xr:uid="{00000000-0005-0000-0000-0000F6120000}"/>
    <cellStyle name="SAPBEXexcGood2 2" xfId="793" xr:uid="{00000000-0005-0000-0000-0000F7120000}"/>
    <cellStyle name="SAPBEXexcGood2 2 10" xfId="794" xr:uid="{00000000-0005-0000-0000-0000F8120000}"/>
    <cellStyle name="SAPBEXexcGood2 2 10 2" xfId="1593" xr:uid="{00000000-0005-0000-0000-0000F9120000}"/>
    <cellStyle name="SAPBEXexcGood2 2 10 2 2" xfId="4422" xr:uid="{00000000-0005-0000-0000-0000FA120000}"/>
    <cellStyle name="SAPBEXexcGood2 2 10 2 3" xfId="6896" xr:uid="{00000000-0005-0000-0000-0000FB120000}"/>
    <cellStyle name="SAPBEXexcGood2 2 10 2 4" xfId="9197" xr:uid="{00000000-0005-0000-0000-0000FC120000}"/>
    <cellStyle name="SAPBEXexcGood2 2 10 3" xfId="3648" xr:uid="{00000000-0005-0000-0000-0000FD120000}"/>
    <cellStyle name="SAPBEXexcGood2 2 10 4" xfId="6153" xr:uid="{00000000-0005-0000-0000-0000FE120000}"/>
    <cellStyle name="SAPBEXexcGood2 2 10 5" xfId="8482" xr:uid="{00000000-0005-0000-0000-0000FF120000}"/>
    <cellStyle name="SAPBEXexcGood2 2 11" xfId="2207" xr:uid="{00000000-0005-0000-0000-000000130000}"/>
    <cellStyle name="SAPBEXexcGood2 2 11 2" xfId="5035" xr:uid="{00000000-0005-0000-0000-000001130000}"/>
    <cellStyle name="SAPBEXexcGood2 2 11 3" xfId="7506" xr:uid="{00000000-0005-0000-0000-000002130000}"/>
    <cellStyle name="SAPBEXexcGood2 2 11 4" xfId="9799" xr:uid="{00000000-0005-0000-0000-000003130000}"/>
    <cellStyle name="SAPBEXexcGood2 2 12" xfId="3647" xr:uid="{00000000-0005-0000-0000-000004130000}"/>
    <cellStyle name="SAPBEXexcGood2 2 13" xfId="6152" xr:uid="{00000000-0005-0000-0000-000005130000}"/>
    <cellStyle name="SAPBEXexcGood2 2 14" xfId="8481" xr:uid="{00000000-0005-0000-0000-000006130000}"/>
    <cellStyle name="SAPBEXexcGood2 2 2" xfId="795" xr:uid="{00000000-0005-0000-0000-000007130000}"/>
    <cellStyle name="SAPBEXexcGood2 2 2 2" xfId="1671" xr:uid="{00000000-0005-0000-0000-000008130000}"/>
    <cellStyle name="SAPBEXexcGood2 2 2 2 2" xfId="4500" xr:uid="{00000000-0005-0000-0000-000009130000}"/>
    <cellStyle name="SAPBEXexcGood2 2 2 2 3" xfId="6973" xr:uid="{00000000-0005-0000-0000-00000A130000}"/>
    <cellStyle name="SAPBEXexcGood2 2 2 2 4" xfId="9267" xr:uid="{00000000-0005-0000-0000-00000B130000}"/>
    <cellStyle name="SAPBEXexcGood2 2 2 3" xfId="3649" xr:uid="{00000000-0005-0000-0000-00000C130000}"/>
    <cellStyle name="SAPBEXexcGood2 2 2 4" xfId="6154" xr:uid="{00000000-0005-0000-0000-00000D130000}"/>
    <cellStyle name="SAPBEXexcGood2 2 2 5" xfId="8483" xr:uid="{00000000-0005-0000-0000-00000E130000}"/>
    <cellStyle name="SAPBEXexcGood2 2 3" xfId="796" xr:uid="{00000000-0005-0000-0000-00000F130000}"/>
    <cellStyle name="SAPBEXexcGood2 2 3 2" xfId="2149" xr:uid="{00000000-0005-0000-0000-000010130000}"/>
    <cellStyle name="SAPBEXexcGood2 2 3 2 2" xfId="4977" xr:uid="{00000000-0005-0000-0000-000011130000}"/>
    <cellStyle name="SAPBEXexcGood2 2 3 2 3" xfId="7448" xr:uid="{00000000-0005-0000-0000-000012130000}"/>
    <cellStyle name="SAPBEXexcGood2 2 3 2 4" xfId="9741" xr:uid="{00000000-0005-0000-0000-000013130000}"/>
    <cellStyle name="SAPBEXexcGood2 2 3 3" xfId="3650" xr:uid="{00000000-0005-0000-0000-000014130000}"/>
    <cellStyle name="SAPBEXexcGood2 2 3 4" xfId="6155" xr:uid="{00000000-0005-0000-0000-000015130000}"/>
    <cellStyle name="SAPBEXexcGood2 2 3 5" xfId="8484" xr:uid="{00000000-0005-0000-0000-000016130000}"/>
    <cellStyle name="SAPBEXexcGood2 2 4" xfId="797" xr:uid="{00000000-0005-0000-0000-000017130000}"/>
    <cellStyle name="SAPBEXexcGood2 2 4 2" xfId="2415" xr:uid="{00000000-0005-0000-0000-000018130000}"/>
    <cellStyle name="SAPBEXexcGood2 2 4 2 2" xfId="5242" xr:uid="{00000000-0005-0000-0000-000019130000}"/>
    <cellStyle name="SAPBEXexcGood2 2 4 2 3" xfId="7713" xr:uid="{00000000-0005-0000-0000-00001A130000}"/>
    <cellStyle name="SAPBEXexcGood2 2 4 2 4" xfId="10006" xr:uid="{00000000-0005-0000-0000-00001B130000}"/>
    <cellStyle name="SAPBEXexcGood2 2 4 3" xfId="3651" xr:uid="{00000000-0005-0000-0000-00001C130000}"/>
    <cellStyle name="SAPBEXexcGood2 2 4 4" xfId="6156" xr:uid="{00000000-0005-0000-0000-00001D130000}"/>
    <cellStyle name="SAPBEXexcGood2 2 4 5" xfId="8485" xr:uid="{00000000-0005-0000-0000-00001E130000}"/>
    <cellStyle name="SAPBEXexcGood2 2 5" xfId="798" xr:uid="{00000000-0005-0000-0000-00001F130000}"/>
    <cellStyle name="SAPBEXexcGood2 2 5 2" xfId="2150" xr:uid="{00000000-0005-0000-0000-000020130000}"/>
    <cellStyle name="SAPBEXexcGood2 2 5 2 2" xfId="4978" xr:uid="{00000000-0005-0000-0000-000021130000}"/>
    <cellStyle name="SAPBEXexcGood2 2 5 2 3" xfId="7449" xr:uid="{00000000-0005-0000-0000-000022130000}"/>
    <cellStyle name="SAPBEXexcGood2 2 5 2 4" xfId="9742" xr:uid="{00000000-0005-0000-0000-000023130000}"/>
    <cellStyle name="SAPBEXexcGood2 2 5 3" xfId="3652" xr:uid="{00000000-0005-0000-0000-000024130000}"/>
    <cellStyle name="SAPBEXexcGood2 2 5 4" xfId="6157" xr:uid="{00000000-0005-0000-0000-000025130000}"/>
    <cellStyle name="SAPBEXexcGood2 2 5 5" xfId="8486" xr:uid="{00000000-0005-0000-0000-000026130000}"/>
    <cellStyle name="SAPBEXexcGood2 2 6" xfId="799" xr:uid="{00000000-0005-0000-0000-000027130000}"/>
    <cellStyle name="SAPBEXexcGood2 2 6 2" xfId="1567" xr:uid="{00000000-0005-0000-0000-000028130000}"/>
    <cellStyle name="SAPBEXexcGood2 2 6 2 2" xfId="4396" xr:uid="{00000000-0005-0000-0000-000029130000}"/>
    <cellStyle name="SAPBEXexcGood2 2 6 2 3" xfId="6870" xr:uid="{00000000-0005-0000-0000-00002A130000}"/>
    <cellStyle name="SAPBEXexcGood2 2 6 2 4" xfId="9172" xr:uid="{00000000-0005-0000-0000-00002B130000}"/>
    <cellStyle name="SAPBEXexcGood2 2 6 3" xfId="3653" xr:uid="{00000000-0005-0000-0000-00002C130000}"/>
    <cellStyle name="SAPBEXexcGood2 2 6 4" xfId="6158" xr:uid="{00000000-0005-0000-0000-00002D130000}"/>
    <cellStyle name="SAPBEXexcGood2 2 6 5" xfId="8487" xr:uid="{00000000-0005-0000-0000-00002E130000}"/>
    <cellStyle name="SAPBEXexcGood2 2 7" xfId="800" xr:uid="{00000000-0005-0000-0000-00002F130000}"/>
    <cellStyle name="SAPBEXexcGood2 2 7 2" xfId="2151" xr:uid="{00000000-0005-0000-0000-000030130000}"/>
    <cellStyle name="SAPBEXexcGood2 2 7 2 2" xfId="4979" xr:uid="{00000000-0005-0000-0000-000031130000}"/>
    <cellStyle name="SAPBEXexcGood2 2 7 2 3" xfId="7450" xr:uid="{00000000-0005-0000-0000-000032130000}"/>
    <cellStyle name="SAPBEXexcGood2 2 7 2 4" xfId="9743" xr:uid="{00000000-0005-0000-0000-000033130000}"/>
    <cellStyle name="SAPBEXexcGood2 2 7 3" xfId="3654" xr:uid="{00000000-0005-0000-0000-000034130000}"/>
    <cellStyle name="SAPBEXexcGood2 2 7 4" xfId="6159" xr:uid="{00000000-0005-0000-0000-000035130000}"/>
    <cellStyle name="SAPBEXexcGood2 2 7 5" xfId="8488" xr:uid="{00000000-0005-0000-0000-000036130000}"/>
    <cellStyle name="SAPBEXexcGood2 2 8" xfId="801" xr:uid="{00000000-0005-0000-0000-000037130000}"/>
    <cellStyle name="SAPBEXexcGood2 2 8 2" xfId="2152" xr:uid="{00000000-0005-0000-0000-000038130000}"/>
    <cellStyle name="SAPBEXexcGood2 2 8 2 2" xfId="4980" xr:uid="{00000000-0005-0000-0000-000039130000}"/>
    <cellStyle name="SAPBEXexcGood2 2 8 2 3" xfId="7451" xr:uid="{00000000-0005-0000-0000-00003A130000}"/>
    <cellStyle name="SAPBEXexcGood2 2 8 2 4" xfId="9744" xr:uid="{00000000-0005-0000-0000-00003B130000}"/>
    <cellStyle name="SAPBEXexcGood2 2 8 3" xfId="3655" xr:uid="{00000000-0005-0000-0000-00003C130000}"/>
    <cellStyle name="SAPBEXexcGood2 2 8 4" xfId="6160" xr:uid="{00000000-0005-0000-0000-00003D130000}"/>
    <cellStyle name="SAPBEXexcGood2 2 8 5" xfId="8489" xr:uid="{00000000-0005-0000-0000-00003E130000}"/>
    <cellStyle name="SAPBEXexcGood2 2 9" xfId="802" xr:uid="{00000000-0005-0000-0000-00003F130000}"/>
    <cellStyle name="SAPBEXexcGood2 2 9 2" xfId="2153" xr:uid="{00000000-0005-0000-0000-000040130000}"/>
    <cellStyle name="SAPBEXexcGood2 2 9 2 2" xfId="4981" xr:uid="{00000000-0005-0000-0000-000041130000}"/>
    <cellStyle name="SAPBEXexcGood2 2 9 2 3" xfId="7452" xr:uid="{00000000-0005-0000-0000-000042130000}"/>
    <cellStyle name="SAPBEXexcGood2 2 9 2 4" xfId="9745" xr:uid="{00000000-0005-0000-0000-000043130000}"/>
    <cellStyle name="SAPBEXexcGood2 2 9 3" xfId="3656" xr:uid="{00000000-0005-0000-0000-000044130000}"/>
    <cellStyle name="SAPBEXexcGood2 2 9 4" xfId="6161" xr:uid="{00000000-0005-0000-0000-000045130000}"/>
    <cellStyle name="SAPBEXexcGood2 2 9 5" xfId="8490" xr:uid="{00000000-0005-0000-0000-000046130000}"/>
    <cellStyle name="SAPBEXexcGood2 3" xfId="803" xr:uid="{00000000-0005-0000-0000-000047130000}"/>
    <cellStyle name="SAPBEXexcGood2 3 2" xfId="2602" xr:uid="{00000000-0005-0000-0000-000048130000}"/>
    <cellStyle name="SAPBEXexcGood2 3 2 2" xfId="5428" xr:uid="{00000000-0005-0000-0000-000049130000}"/>
    <cellStyle name="SAPBEXexcGood2 3 2 3" xfId="7898" xr:uid="{00000000-0005-0000-0000-00004A130000}"/>
    <cellStyle name="SAPBEXexcGood2 3 2 4" xfId="10191" xr:uid="{00000000-0005-0000-0000-00004B130000}"/>
    <cellStyle name="SAPBEXexcGood2 3 3" xfId="3657" xr:uid="{00000000-0005-0000-0000-00004C130000}"/>
    <cellStyle name="SAPBEXexcGood2 3 4" xfId="6162" xr:uid="{00000000-0005-0000-0000-00004D130000}"/>
    <cellStyle name="SAPBEXexcGood2 3 5" xfId="8491" xr:uid="{00000000-0005-0000-0000-00004E130000}"/>
    <cellStyle name="SAPBEXexcGood2 4" xfId="804" xr:uid="{00000000-0005-0000-0000-00004F130000}"/>
    <cellStyle name="SAPBEXexcGood2 4 2" xfId="2154" xr:uid="{00000000-0005-0000-0000-000050130000}"/>
    <cellStyle name="SAPBEXexcGood2 4 2 2" xfId="4982" xr:uid="{00000000-0005-0000-0000-000051130000}"/>
    <cellStyle name="SAPBEXexcGood2 4 2 3" xfId="7453" xr:uid="{00000000-0005-0000-0000-000052130000}"/>
    <cellStyle name="SAPBEXexcGood2 4 2 4" xfId="9746" xr:uid="{00000000-0005-0000-0000-000053130000}"/>
    <cellStyle name="SAPBEXexcGood2 4 3" xfId="3658" xr:uid="{00000000-0005-0000-0000-000054130000}"/>
    <cellStyle name="SAPBEXexcGood2 4 4" xfId="6163" xr:uid="{00000000-0005-0000-0000-000055130000}"/>
    <cellStyle name="SAPBEXexcGood2 4 5" xfId="8492" xr:uid="{00000000-0005-0000-0000-000056130000}"/>
    <cellStyle name="SAPBEXexcGood2 5" xfId="805" xr:uid="{00000000-0005-0000-0000-000057130000}"/>
    <cellStyle name="SAPBEXexcGood2 5 2" xfId="1794" xr:uid="{00000000-0005-0000-0000-000058130000}"/>
    <cellStyle name="SAPBEXexcGood2 5 2 2" xfId="4622" xr:uid="{00000000-0005-0000-0000-000059130000}"/>
    <cellStyle name="SAPBEXexcGood2 5 2 3" xfId="7095" xr:uid="{00000000-0005-0000-0000-00005A130000}"/>
    <cellStyle name="SAPBEXexcGood2 5 2 4" xfId="9389" xr:uid="{00000000-0005-0000-0000-00005B130000}"/>
    <cellStyle name="SAPBEXexcGood2 5 3" xfId="3659" xr:uid="{00000000-0005-0000-0000-00005C130000}"/>
    <cellStyle name="SAPBEXexcGood2 5 4" xfId="6164" xr:uid="{00000000-0005-0000-0000-00005D130000}"/>
    <cellStyle name="SAPBEXexcGood2 5 5" xfId="8493" xr:uid="{00000000-0005-0000-0000-00005E130000}"/>
    <cellStyle name="SAPBEXexcGood2 6" xfId="806" xr:uid="{00000000-0005-0000-0000-00005F130000}"/>
    <cellStyle name="SAPBEXexcGood2 6 2" xfId="1833" xr:uid="{00000000-0005-0000-0000-000060130000}"/>
    <cellStyle name="SAPBEXexcGood2 6 2 2" xfId="4661" xr:uid="{00000000-0005-0000-0000-000061130000}"/>
    <cellStyle name="SAPBEXexcGood2 6 2 3" xfId="7133" xr:uid="{00000000-0005-0000-0000-000062130000}"/>
    <cellStyle name="SAPBEXexcGood2 6 2 4" xfId="9426" xr:uid="{00000000-0005-0000-0000-000063130000}"/>
    <cellStyle name="SAPBEXexcGood2 6 3" xfId="3660" xr:uid="{00000000-0005-0000-0000-000064130000}"/>
    <cellStyle name="SAPBEXexcGood2 6 4" xfId="6165" xr:uid="{00000000-0005-0000-0000-000065130000}"/>
    <cellStyle name="SAPBEXexcGood2 6 5" xfId="8494" xr:uid="{00000000-0005-0000-0000-000066130000}"/>
    <cellStyle name="SAPBEXexcGood2 7" xfId="807" xr:uid="{00000000-0005-0000-0000-000067130000}"/>
    <cellStyle name="SAPBEXexcGood2 7 2" xfId="2155" xr:uid="{00000000-0005-0000-0000-000068130000}"/>
    <cellStyle name="SAPBEXexcGood2 7 2 2" xfId="4983" xr:uid="{00000000-0005-0000-0000-000069130000}"/>
    <cellStyle name="SAPBEXexcGood2 7 2 3" xfId="7454" xr:uid="{00000000-0005-0000-0000-00006A130000}"/>
    <cellStyle name="SAPBEXexcGood2 7 2 4" xfId="9747" xr:uid="{00000000-0005-0000-0000-00006B130000}"/>
    <cellStyle name="SAPBEXexcGood2 7 3" xfId="3661" xr:uid="{00000000-0005-0000-0000-00006C130000}"/>
    <cellStyle name="SAPBEXexcGood2 7 4" xfId="6166" xr:uid="{00000000-0005-0000-0000-00006D130000}"/>
    <cellStyle name="SAPBEXexcGood2 7 5" xfId="8495" xr:uid="{00000000-0005-0000-0000-00006E130000}"/>
    <cellStyle name="SAPBEXexcGood2 8" xfId="808" xr:uid="{00000000-0005-0000-0000-00006F130000}"/>
    <cellStyle name="SAPBEXexcGood2 8 2" xfId="2645" xr:uid="{00000000-0005-0000-0000-000070130000}"/>
    <cellStyle name="SAPBEXexcGood2 8 2 2" xfId="5470" xr:uid="{00000000-0005-0000-0000-000071130000}"/>
    <cellStyle name="SAPBEXexcGood2 8 2 3" xfId="7938" xr:uid="{00000000-0005-0000-0000-000072130000}"/>
    <cellStyle name="SAPBEXexcGood2 8 2 4" xfId="10227" xr:uid="{00000000-0005-0000-0000-000073130000}"/>
    <cellStyle name="SAPBEXexcGood2 8 3" xfId="3662" xr:uid="{00000000-0005-0000-0000-000074130000}"/>
    <cellStyle name="SAPBEXexcGood2 8 4" xfId="6167" xr:uid="{00000000-0005-0000-0000-000075130000}"/>
    <cellStyle name="SAPBEXexcGood2 8 5" xfId="8496" xr:uid="{00000000-0005-0000-0000-000076130000}"/>
    <cellStyle name="SAPBEXexcGood2 9" xfId="809" xr:uid="{00000000-0005-0000-0000-000077130000}"/>
    <cellStyle name="SAPBEXexcGood2 9 2" xfId="2474" xr:uid="{00000000-0005-0000-0000-000078130000}"/>
    <cellStyle name="SAPBEXexcGood2 9 2 2" xfId="5301" xr:uid="{00000000-0005-0000-0000-000079130000}"/>
    <cellStyle name="SAPBEXexcGood2 9 2 3" xfId="7771" xr:uid="{00000000-0005-0000-0000-00007A130000}"/>
    <cellStyle name="SAPBEXexcGood2 9 2 4" xfId="10064" xr:uid="{00000000-0005-0000-0000-00007B130000}"/>
    <cellStyle name="SAPBEXexcGood2 9 3" xfId="3663" xr:uid="{00000000-0005-0000-0000-00007C130000}"/>
    <cellStyle name="SAPBEXexcGood2 9 4" xfId="6168" xr:uid="{00000000-0005-0000-0000-00007D130000}"/>
    <cellStyle name="SAPBEXexcGood2 9 5" xfId="8497" xr:uid="{00000000-0005-0000-0000-00007E130000}"/>
    <cellStyle name="SAPBEXexcGood3" xfId="810" xr:uid="{00000000-0005-0000-0000-00007F130000}"/>
    <cellStyle name="SAPBEXexcGood3 10" xfId="811" xr:uid="{00000000-0005-0000-0000-000080130000}"/>
    <cellStyle name="SAPBEXexcGood3 10 2" xfId="2214" xr:uid="{00000000-0005-0000-0000-000081130000}"/>
    <cellStyle name="SAPBEXexcGood3 10 2 2" xfId="5042" xr:uid="{00000000-0005-0000-0000-000082130000}"/>
    <cellStyle name="SAPBEXexcGood3 10 2 3" xfId="7513" xr:uid="{00000000-0005-0000-0000-000083130000}"/>
    <cellStyle name="SAPBEXexcGood3 10 2 4" xfId="9806" xr:uid="{00000000-0005-0000-0000-000084130000}"/>
    <cellStyle name="SAPBEXexcGood3 10 3" xfId="3665" xr:uid="{00000000-0005-0000-0000-000085130000}"/>
    <cellStyle name="SAPBEXexcGood3 10 4" xfId="6170" xr:uid="{00000000-0005-0000-0000-000086130000}"/>
    <cellStyle name="SAPBEXexcGood3 10 5" xfId="8499" xr:uid="{00000000-0005-0000-0000-000087130000}"/>
    <cellStyle name="SAPBEXexcGood3 11" xfId="812" xr:uid="{00000000-0005-0000-0000-000088130000}"/>
    <cellStyle name="SAPBEXexcGood3 11 2" xfId="2269" xr:uid="{00000000-0005-0000-0000-000089130000}"/>
    <cellStyle name="SAPBEXexcGood3 11 2 2" xfId="5097" xr:uid="{00000000-0005-0000-0000-00008A130000}"/>
    <cellStyle name="SAPBEXexcGood3 11 2 3" xfId="7568" xr:uid="{00000000-0005-0000-0000-00008B130000}"/>
    <cellStyle name="SAPBEXexcGood3 11 2 4" xfId="9861" xr:uid="{00000000-0005-0000-0000-00008C130000}"/>
    <cellStyle name="SAPBEXexcGood3 11 3" xfId="3666" xr:uid="{00000000-0005-0000-0000-00008D130000}"/>
    <cellStyle name="SAPBEXexcGood3 11 4" xfId="6171" xr:uid="{00000000-0005-0000-0000-00008E130000}"/>
    <cellStyle name="SAPBEXexcGood3 11 5" xfId="8500" xr:uid="{00000000-0005-0000-0000-00008F130000}"/>
    <cellStyle name="SAPBEXexcGood3 12" xfId="1514" xr:uid="{00000000-0005-0000-0000-000090130000}"/>
    <cellStyle name="SAPBEXexcGood3 13" xfId="2156" xr:uid="{00000000-0005-0000-0000-000091130000}"/>
    <cellStyle name="SAPBEXexcGood3 13 2" xfId="4984" xr:uid="{00000000-0005-0000-0000-000092130000}"/>
    <cellStyle name="SAPBEXexcGood3 13 3" xfId="7455" xr:uid="{00000000-0005-0000-0000-000093130000}"/>
    <cellStyle name="SAPBEXexcGood3 13 4" xfId="9748" xr:uid="{00000000-0005-0000-0000-000094130000}"/>
    <cellStyle name="SAPBEXexcGood3 14" xfId="3664" xr:uid="{00000000-0005-0000-0000-000095130000}"/>
    <cellStyle name="SAPBEXexcGood3 15" xfId="6169" xr:uid="{00000000-0005-0000-0000-000096130000}"/>
    <cellStyle name="SAPBEXexcGood3 16" xfId="8498" xr:uid="{00000000-0005-0000-0000-000097130000}"/>
    <cellStyle name="SAPBEXexcGood3 2" xfId="813" xr:uid="{00000000-0005-0000-0000-000098130000}"/>
    <cellStyle name="SAPBEXexcGood3 2 10" xfId="814" xr:uid="{00000000-0005-0000-0000-000099130000}"/>
    <cellStyle name="SAPBEXexcGood3 2 10 2" xfId="2627" xr:uid="{00000000-0005-0000-0000-00009A130000}"/>
    <cellStyle name="SAPBEXexcGood3 2 10 2 2" xfId="5453" xr:uid="{00000000-0005-0000-0000-00009B130000}"/>
    <cellStyle name="SAPBEXexcGood3 2 10 2 3" xfId="7922" xr:uid="{00000000-0005-0000-0000-00009C130000}"/>
    <cellStyle name="SAPBEXexcGood3 2 10 2 4" xfId="10214" xr:uid="{00000000-0005-0000-0000-00009D130000}"/>
    <cellStyle name="SAPBEXexcGood3 2 10 3" xfId="3668" xr:uid="{00000000-0005-0000-0000-00009E130000}"/>
    <cellStyle name="SAPBEXexcGood3 2 10 4" xfId="6173" xr:uid="{00000000-0005-0000-0000-00009F130000}"/>
    <cellStyle name="SAPBEXexcGood3 2 10 5" xfId="8502" xr:uid="{00000000-0005-0000-0000-0000A0130000}"/>
    <cellStyle name="SAPBEXexcGood3 2 11" xfId="2291" xr:uid="{00000000-0005-0000-0000-0000A1130000}"/>
    <cellStyle name="SAPBEXexcGood3 2 11 2" xfId="5119" xr:uid="{00000000-0005-0000-0000-0000A2130000}"/>
    <cellStyle name="SAPBEXexcGood3 2 11 3" xfId="7590" xr:uid="{00000000-0005-0000-0000-0000A3130000}"/>
    <cellStyle name="SAPBEXexcGood3 2 11 4" xfId="9883" xr:uid="{00000000-0005-0000-0000-0000A4130000}"/>
    <cellStyle name="SAPBEXexcGood3 2 12" xfId="3667" xr:uid="{00000000-0005-0000-0000-0000A5130000}"/>
    <cellStyle name="SAPBEXexcGood3 2 13" xfId="6172" xr:uid="{00000000-0005-0000-0000-0000A6130000}"/>
    <cellStyle name="SAPBEXexcGood3 2 14" xfId="8501" xr:uid="{00000000-0005-0000-0000-0000A7130000}"/>
    <cellStyle name="SAPBEXexcGood3 2 2" xfId="815" xr:uid="{00000000-0005-0000-0000-0000A8130000}"/>
    <cellStyle name="SAPBEXexcGood3 2 2 2" xfId="1857" xr:uid="{00000000-0005-0000-0000-0000A9130000}"/>
    <cellStyle name="SAPBEXexcGood3 2 2 2 2" xfId="4685" xr:uid="{00000000-0005-0000-0000-0000AA130000}"/>
    <cellStyle name="SAPBEXexcGood3 2 2 2 3" xfId="7157" xr:uid="{00000000-0005-0000-0000-0000AB130000}"/>
    <cellStyle name="SAPBEXexcGood3 2 2 2 4" xfId="9450" xr:uid="{00000000-0005-0000-0000-0000AC130000}"/>
    <cellStyle name="SAPBEXexcGood3 2 2 3" xfId="3669" xr:uid="{00000000-0005-0000-0000-0000AD130000}"/>
    <cellStyle name="SAPBEXexcGood3 2 2 4" xfId="6174" xr:uid="{00000000-0005-0000-0000-0000AE130000}"/>
    <cellStyle name="SAPBEXexcGood3 2 2 5" xfId="8503" xr:uid="{00000000-0005-0000-0000-0000AF130000}"/>
    <cellStyle name="SAPBEXexcGood3 2 3" xfId="816" xr:uid="{00000000-0005-0000-0000-0000B0130000}"/>
    <cellStyle name="SAPBEXexcGood3 2 3 2" xfId="2720" xr:uid="{00000000-0005-0000-0000-0000B1130000}"/>
    <cellStyle name="SAPBEXexcGood3 2 3 2 2" xfId="5545" xr:uid="{00000000-0005-0000-0000-0000B2130000}"/>
    <cellStyle name="SAPBEXexcGood3 2 3 2 3" xfId="8010" xr:uid="{00000000-0005-0000-0000-0000B3130000}"/>
    <cellStyle name="SAPBEXexcGood3 2 3 2 4" xfId="10290" xr:uid="{00000000-0005-0000-0000-0000B4130000}"/>
    <cellStyle name="SAPBEXexcGood3 2 3 3" xfId="3670" xr:uid="{00000000-0005-0000-0000-0000B5130000}"/>
    <cellStyle name="SAPBEXexcGood3 2 3 4" xfId="6175" xr:uid="{00000000-0005-0000-0000-0000B6130000}"/>
    <cellStyle name="SAPBEXexcGood3 2 3 5" xfId="8504" xr:uid="{00000000-0005-0000-0000-0000B7130000}"/>
    <cellStyle name="SAPBEXexcGood3 2 4" xfId="817" xr:uid="{00000000-0005-0000-0000-0000B8130000}"/>
    <cellStyle name="SAPBEXexcGood3 2 4 2" xfId="2396" xr:uid="{00000000-0005-0000-0000-0000B9130000}"/>
    <cellStyle name="SAPBEXexcGood3 2 4 2 2" xfId="5223" xr:uid="{00000000-0005-0000-0000-0000BA130000}"/>
    <cellStyle name="SAPBEXexcGood3 2 4 2 3" xfId="7694" xr:uid="{00000000-0005-0000-0000-0000BB130000}"/>
    <cellStyle name="SAPBEXexcGood3 2 4 2 4" xfId="9987" xr:uid="{00000000-0005-0000-0000-0000BC130000}"/>
    <cellStyle name="SAPBEXexcGood3 2 4 3" xfId="3671" xr:uid="{00000000-0005-0000-0000-0000BD130000}"/>
    <cellStyle name="SAPBEXexcGood3 2 4 4" xfId="6176" xr:uid="{00000000-0005-0000-0000-0000BE130000}"/>
    <cellStyle name="SAPBEXexcGood3 2 4 5" xfId="8505" xr:uid="{00000000-0005-0000-0000-0000BF130000}"/>
    <cellStyle name="SAPBEXexcGood3 2 5" xfId="818" xr:uid="{00000000-0005-0000-0000-0000C0130000}"/>
    <cellStyle name="SAPBEXexcGood3 2 5 2" xfId="2699" xr:uid="{00000000-0005-0000-0000-0000C1130000}"/>
    <cellStyle name="SAPBEXexcGood3 2 5 2 2" xfId="5524" xr:uid="{00000000-0005-0000-0000-0000C2130000}"/>
    <cellStyle name="SAPBEXexcGood3 2 5 2 3" xfId="7989" xr:uid="{00000000-0005-0000-0000-0000C3130000}"/>
    <cellStyle name="SAPBEXexcGood3 2 5 2 4" xfId="10269" xr:uid="{00000000-0005-0000-0000-0000C4130000}"/>
    <cellStyle name="SAPBEXexcGood3 2 5 3" xfId="3672" xr:uid="{00000000-0005-0000-0000-0000C5130000}"/>
    <cellStyle name="SAPBEXexcGood3 2 5 4" xfId="6177" xr:uid="{00000000-0005-0000-0000-0000C6130000}"/>
    <cellStyle name="SAPBEXexcGood3 2 5 5" xfId="8506" xr:uid="{00000000-0005-0000-0000-0000C7130000}"/>
    <cellStyle name="SAPBEXexcGood3 2 6" xfId="819" xr:uid="{00000000-0005-0000-0000-0000C8130000}"/>
    <cellStyle name="SAPBEXexcGood3 2 6 2" xfId="2648" xr:uid="{00000000-0005-0000-0000-0000C9130000}"/>
    <cellStyle name="SAPBEXexcGood3 2 6 2 2" xfId="5473" xr:uid="{00000000-0005-0000-0000-0000CA130000}"/>
    <cellStyle name="SAPBEXexcGood3 2 6 2 3" xfId="7941" xr:uid="{00000000-0005-0000-0000-0000CB130000}"/>
    <cellStyle name="SAPBEXexcGood3 2 6 2 4" xfId="10230" xr:uid="{00000000-0005-0000-0000-0000CC130000}"/>
    <cellStyle name="SAPBEXexcGood3 2 6 3" xfId="3673" xr:uid="{00000000-0005-0000-0000-0000CD130000}"/>
    <cellStyle name="SAPBEXexcGood3 2 6 4" xfId="6178" xr:uid="{00000000-0005-0000-0000-0000CE130000}"/>
    <cellStyle name="SAPBEXexcGood3 2 6 5" xfId="8507" xr:uid="{00000000-0005-0000-0000-0000CF130000}"/>
    <cellStyle name="SAPBEXexcGood3 2 7" xfId="820" xr:uid="{00000000-0005-0000-0000-0000D0130000}"/>
    <cellStyle name="SAPBEXexcGood3 2 7 2" xfId="2215" xr:uid="{00000000-0005-0000-0000-0000D1130000}"/>
    <cellStyle name="SAPBEXexcGood3 2 7 2 2" xfId="5043" xr:uid="{00000000-0005-0000-0000-0000D2130000}"/>
    <cellStyle name="SAPBEXexcGood3 2 7 2 3" xfId="7514" xr:uid="{00000000-0005-0000-0000-0000D3130000}"/>
    <cellStyle name="SAPBEXexcGood3 2 7 2 4" xfId="9807" xr:uid="{00000000-0005-0000-0000-0000D4130000}"/>
    <cellStyle name="SAPBEXexcGood3 2 7 3" xfId="3674" xr:uid="{00000000-0005-0000-0000-0000D5130000}"/>
    <cellStyle name="SAPBEXexcGood3 2 7 4" xfId="6179" xr:uid="{00000000-0005-0000-0000-0000D6130000}"/>
    <cellStyle name="SAPBEXexcGood3 2 7 5" xfId="8508" xr:uid="{00000000-0005-0000-0000-0000D7130000}"/>
    <cellStyle name="SAPBEXexcGood3 2 8" xfId="821" xr:uid="{00000000-0005-0000-0000-0000D8130000}"/>
    <cellStyle name="SAPBEXexcGood3 2 8 2" xfId="2363" xr:uid="{00000000-0005-0000-0000-0000D9130000}"/>
    <cellStyle name="SAPBEXexcGood3 2 8 2 2" xfId="5191" xr:uid="{00000000-0005-0000-0000-0000DA130000}"/>
    <cellStyle name="SAPBEXexcGood3 2 8 2 3" xfId="7662" xr:uid="{00000000-0005-0000-0000-0000DB130000}"/>
    <cellStyle name="SAPBEXexcGood3 2 8 2 4" xfId="9955" xr:uid="{00000000-0005-0000-0000-0000DC130000}"/>
    <cellStyle name="SAPBEXexcGood3 2 8 3" xfId="3675" xr:uid="{00000000-0005-0000-0000-0000DD130000}"/>
    <cellStyle name="SAPBEXexcGood3 2 8 4" xfId="6180" xr:uid="{00000000-0005-0000-0000-0000DE130000}"/>
    <cellStyle name="SAPBEXexcGood3 2 8 5" xfId="8509" xr:uid="{00000000-0005-0000-0000-0000DF130000}"/>
    <cellStyle name="SAPBEXexcGood3 2 9" xfId="822" xr:uid="{00000000-0005-0000-0000-0000E0130000}"/>
    <cellStyle name="SAPBEXexcGood3 2 9 2" xfId="1872" xr:uid="{00000000-0005-0000-0000-0000E1130000}"/>
    <cellStyle name="SAPBEXexcGood3 2 9 2 2" xfId="4700" xr:uid="{00000000-0005-0000-0000-0000E2130000}"/>
    <cellStyle name="SAPBEXexcGood3 2 9 2 3" xfId="7172" xr:uid="{00000000-0005-0000-0000-0000E3130000}"/>
    <cellStyle name="SAPBEXexcGood3 2 9 2 4" xfId="9465" xr:uid="{00000000-0005-0000-0000-0000E4130000}"/>
    <cellStyle name="SAPBEXexcGood3 2 9 3" xfId="3676" xr:uid="{00000000-0005-0000-0000-0000E5130000}"/>
    <cellStyle name="SAPBEXexcGood3 2 9 4" xfId="6181" xr:uid="{00000000-0005-0000-0000-0000E6130000}"/>
    <cellStyle name="SAPBEXexcGood3 2 9 5" xfId="8510" xr:uid="{00000000-0005-0000-0000-0000E7130000}"/>
    <cellStyle name="SAPBEXexcGood3 3" xfId="823" xr:uid="{00000000-0005-0000-0000-0000E8130000}"/>
    <cellStyle name="SAPBEXexcGood3 3 2" xfId="2243" xr:uid="{00000000-0005-0000-0000-0000E9130000}"/>
    <cellStyle name="SAPBEXexcGood3 3 2 2" xfId="5071" xr:uid="{00000000-0005-0000-0000-0000EA130000}"/>
    <cellStyle name="SAPBEXexcGood3 3 2 3" xfId="7542" xr:uid="{00000000-0005-0000-0000-0000EB130000}"/>
    <cellStyle name="SAPBEXexcGood3 3 2 4" xfId="9835" xr:uid="{00000000-0005-0000-0000-0000EC130000}"/>
    <cellStyle name="SAPBEXexcGood3 3 3" xfId="3677" xr:uid="{00000000-0005-0000-0000-0000ED130000}"/>
    <cellStyle name="SAPBEXexcGood3 3 4" xfId="6182" xr:uid="{00000000-0005-0000-0000-0000EE130000}"/>
    <cellStyle name="SAPBEXexcGood3 3 5" xfId="8511" xr:uid="{00000000-0005-0000-0000-0000EF130000}"/>
    <cellStyle name="SAPBEXexcGood3 4" xfId="824" xr:uid="{00000000-0005-0000-0000-0000F0130000}"/>
    <cellStyle name="SAPBEXexcGood3 4 2" xfId="2201" xr:uid="{00000000-0005-0000-0000-0000F1130000}"/>
    <cellStyle name="SAPBEXexcGood3 4 2 2" xfId="5029" xr:uid="{00000000-0005-0000-0000-0000F2130000}"/>
    <cellStyle name="SAPBEXexcGood3 4 2 3" xfId="7500" xr:uid="{00000000-0005-0000-0000-0000F3130000}"/>
    <cellStyle name="SAPBEXexcGood3 4 2 4" xfId="9793" xr:uid="{00000000-0005-0000-0000-0000F4130000}"/>
    <cellStyle name="SAPBEXexcGood3 4 3" xfId="3678" xr:uid="{00000000-0005-0000-0000-0000F5130000}"/>
    <cellStyle name="SAPBEXexcGood3 4 4" xfId="6183" xr:uid="{00000000-0005-0000-0000-0000F6130000}"/>
    <cellStyle name="SAPBEXexcGood3 4 5" xfId="8512" xr:uid="{00000000-0005-0000-0000-0000F7130000}"/>
    <cellStyle name="SAPBEXexcGood3 5" xfId="825" xr:uid="{00000000-0005-0000-0000-0000F8130000}"/>
    <cellStyle name="SAPBEXexcGood3 5 2" xfId="1670" xr:uid="{00000000-0005-0000-0000-0000F9130000}"/>
    <cellStyle name="SAPBEXexcGood3 5 2 2" xfId="4499" xr:uid="{00000000-0005-0000-0000-0000FA130000}"/>
    <cellStyle name="SAPBEXexcGood3 5 2 3" xfId="6972" xr:uid="{00000000-0005-0000-0000-0000FB130000}"/>
    <cellStyle name="SAPBEXexcGood3 5 2 4" xfId="9266" xr:uid="{00000000-0005-0000-0000-0000FC130000}"/>
    <cellStyle name="SAPBEXexcGood3 5 3" xfId="3679" xr:uid="{00000000-0005-0000-0000-0000FD130000}"/>
    <cellStyle name="SAPBEXexcGood3 5 4" xfId="6184" xr:uid="{00000000-0005-0000-0000-0000FE130000}"/>
    <cellStyle name="SAPBEXexcGood3 5 5" xfId="8513" xr:uid="{00000000-0005-0000-0000-0000FF130000}"/>
    <cellStyle name="SAPBEXexcGood3 6" xfId="826" xr:uid="{00000000-0005-0000-0000-000000140000}"/>
    <cellStyle name="SAPBEXexcGood3 6 2" xfId="2631" xr:uid="{00000000-0005-0000-0000-000001140000}"/>
    <cellStyle name="SAPBEXexcGood3 6 2 2" xfId="5456" xr:uid="{00000000-0005-0000-0000-000002140000}"/>
    <cellStyle name="SAPBEXexcGood3 6 2 3" xfId="7926" xr:uid="{00000000-0005-0000-0000-000003140000}"/>
    <cellStyle name="SAPBEXexcGood3 6 2 4" xfId="10217" xr:uid="{00000000-0005-0000-0000-000004140000}"/>
    <cellStyle name="SAPBEXexcGood3 6 3" xfId="3680" xr:uid="{00000000-0005-0000-0000-000005140000}"/>
    <cellStyle name="SAPBEXexcGood3 6 4" xfId="6185" xr:uid="{00000000-0005-0000-0000-000006140000}"/>
    <cellStyle name="SAPBEXexcGood3 6 5" xfId="8514" xr:uid="{00000000-0005-0000-0000-000007140000}"/>
    <cellStyle name="SAPBEXexcGood3 7" xfId="827" xr:uid="{00000000-0005-0000-0000-000008140000}"/>
    <cellStyle name="SAPBEXexcGood3 7 2" xfId="2714" xr:uid="{00000000-0005-0000-0000-000009140000}"/>
    <cellStyle name="SAPBEXexcGood3 7 2 2" xfId="5539" xr:uid="{00000000-0005-0000-0000-00000A140000}"/>
    <cellStyle name="SAPBEXexcGood3 7 2 3" xfId="8004" xr:uid="{00000000-0005-0000-0000-00000B140000}"/>
    <cellStyle name="SAPBEXexcGood3 7 2 4" xfId="10284" xr:uid="{00000000-0005-0000-0000-00000C140000}"/>
    <cellStyle name="SAPBEXexcGood3 7 3" xfId="3681" xr:uid="{00000000-0005-0000-0000-00000D140000}"/>
    <cellStyle name="SAPBEXexcGood3 7 4" xfId="6186" xr:uid="{00000000-0005-0000-0000-00000E140000}"/>
    <cellStyle name="SAPBEXexcGood3 7 5" xfId="8515" xr:uid="{00000000-0005-0000-0000-00000F140000}"/>
    <cellStyle name="SAPBEXexcGood3 8" xfId="828" xr:uid="{00000000-0005-0000-0000-000010140000}"/>
    <cellStyle name="SAPBEXexcGood3 8 2" xfId="2545" xr:uid="{00000000-0005-0000-0000-000011140000}"/>
    <cellStyle name="SAPBEXexcGood3 8 2 2" xfId="5372" xr:uid="{00000000-0005-0000-0000-000012140000}"/>
    <cellStyle name="SAPBEXexcGood3 8 2 3" xfId="7842" xr:uid="{00000000-0005-0000-0000-000013140000}"/>
    <cellStyle name="SAPBEXexcGood3 8 2 4" xfId="10135" xr:uid="{00000000-0005-0000-0000-000014140000}"/>
    <cellStyle name="SAPBEXexcGood3 8 3" xfId="3682" xr:uid="{00000000-0005-0000-0000-000015140000}"/>
    <cellStyle name="SAPBEXexcGood3 8 4" xfId="6187" xr:uid="{00000000-0005-0000-0000-000016140000}"/>
    <cellStyle name="SAPBEXexcGood3 8 5" xfId="8516" xr:uid="{00000000-0005-0000-0000-000017140000}"/>
    <cellStyle name="SAPBEXexcGood3 9" xfId="829" xr:uid="{00000000-0005-0000-0000-000018140000}"/>
    <cellStyle name="SAPBEXexcGood3 9 2" xfId="1653" xr:uid="{00000000-0005-0000-0000-000019140000}"/>
    <cellStyle name="SAPBEXexcGood3 9 2 2" xfId="4482" xr:uid="{00000000-0005-0000-0000-00001A140000}"/>
    <cellStyle name="SAPBEXexcGood3 9 2 3" xfId="6955" xr:uid="{00000000-0005-0000-0000-00001B140000}"/>
    <cellStyle name="SAPBEXexcGood3 9 2 4" xfId="9249" xr:uid="{00000000-0005-0000-0000-00001C140000}"/>
    <cellStyle name="SAPBEXexcGood3 9 3" xfId="3683" xr:uid="{00000000-0005-0000-0000-00001D140000}"/>
    <cellStyle name="SAPBEXexcGood3 9 4" xfId="6188" xr:uid="{00000000-0005-0000-0000-00001E140000}"/>
    <cellStyle name="SAPBEXexcGood3 9 5" xfId="8517" xr:uid="{00000000-0005-0000-0000-00001F140000}"/>
    <cellStyle name="SAPBEXfilterDrill" xfId="830" xr:uid="{00000000-0005-0000-0000-000020140000}"/>
    <cellStyle name="SAPBEXfilterDrill 10" xfId="831" xr:uid="{00000000-0005-0000-0000-000021140000}"/>
    <cellStyle name="SAPBEXfilterDrill 10 2" xfId="1722" xr:uid="{00000000-0005-0000-0000-000022140000}"/>
    <cellStyle name="SAPBEXfilterDrill 10 2 2" xfId="4550" xr:uid="{00000000-0005-0000-0000-000023140000}"/>
    <cellStyle name="SAPBEXfilterDrill 10 2 3" xfId="7023" xr:uid="{00000000-0005-0000-0000-000024140000}"/>
    <cellStyle name="SAPBEXfilterDrill 10 2 4" xfId="9317" xr:uid="{00000000-0005-0000-0000-000025140000}"/>
    <cellStyle name="SAPBEXfilterDrill 10 3" xfId="3685" xr:uid="{00000000-0005-0000-0000-000026140000}"/>
    <cellStyle name="SAPBEXfilterDrill 10 4" xfId="6190" xr:uid="{00000000-0005-0000-0000-000027140000}"/>
    <cellStyle name="SAPBEXfilterDrill 10 5" xfId="8519" xr:uid="{00000000-0005-0000-0000-000028140000}"/>
    <cellStyle name="SAPBEXfilterDrill 11" xfId="832" xr:uid="{00000000-0005-0000-0000-000029140000}"/>
    <cellStyle name="SAPBEXfilterDrill 11 2" xfId="2157" xr:uid="{00000000-0005-0000-0000-00002A140000}"/>
    <cellStyle name="SAPBEXfilterDrill 11 2 2" xfId="4985" xr:uid="{00000000-0005-0000-0000-00002B140000}"/>
    <cellStyle name="SAPBEXfilterDrill 11 2 3" xfId="7456" xr:uid="{00000000-0005-0000-0000-00002C140000}"/>
    <cellStyle name="SAPBEXfilterDrill 11 2 4" xfId="9749" xr:uid="{00000000-0005-0000-0000-00002D140000}"/>
    <cellStyle name="SAPBEXfilterDrill 11 3" xfId="3686" xr:uid="{00000000-0005-0000-0000-00002E140000}"/>
    <cellStyle name="SAPBEXfilterDrill 11 4" xfId="6191" xr:uid="{00000000-0005-0000-0000-00002F140000}"/>
    <cellStyle name="SAPBEXfilterDrill 11 5" xfId="8520" xr:uid="{00000000-0005-0000-0000-000030140000}"/>
    <cellStyle name="SAPBEXfilterDrill 12" xfId="1515" xr:uid="{00000000-0005-0000-0000-000031140000}"/>
    <cellStyle name="SAPBEXfilterDrill 13" xfId="2528" xr:uid="{00000000-0005-0000-0000-000032140000}"/>
    <cellStyle name="SAPBEXfilterDrill 13 2" xfId="5355" xr:uid="{00000000-0005-0000-0000-000033140000}"/>
    <cellStyle name="SAPBEXfilterDrill 13 3" xfId="7825" xr:uid="{00000000-0005-0000-0000-000034140000}"/>
    <cellStyle name="SAPBEXfilterDrill 13 4" xfId="10118" xr:uid="{00000000-0005-0000-0000-000035140000}"/>
    <cellStyle name="SAPBEXfilterDrill 14" xfId="3684" xr:uid="{00000000-0005-0000-0000-000036140000}"/>
    <cellStyle name="SAPBEXfilterDrill 15" xfId="6189" xr:uid="{00000000-0005-0000-0000-000037140000}"/>
    <cellStyle name="SAPBEXfilterDrill 16" xfId="8518" xr:uid="{00000000-0005-0000-0000-000038140000}"/>
    <cellStyle name="SAPBEXfilterDrill 2" xfId="833" xr:uid="{00000000-0005-0000-0000-000039140000}"/>
    <cellStyle name="SAPBEXfilterDrill 2 10" xfId="834" xr:uid="{00000000-0005-0000-0000-00003A140000}"/>
    <cellStyle name="SAPBEXfilterDrill 2 10 2" xfId="2158" xr:uid="{00000000-0005-0000-0000-00003B140000}"/>
    <cellStyle name="SAPBEXfilterDrill 2 10 2 2" xfId="4986" xr:uid="{00000000-0005-0000-0000-00003C140000}"/>
    <cellStyle name="SAPBEXfilterDrill 2 10 2 3" xfId="7457" xr:uid="{00000000-0005-0000-0000-00003D140000}"/>
    <cellStyle name="SAPBEXfilterDrill 2 10 2 4" xfId="9750" xr:uid="{00000000-0005-0000-0000-00003E140000}"/>
    <cellStyle name="SAPBEXfilterDrill 2 10 3" xfId="3688" xr:uid="{00000000-0005-0000-0000-00003F140000}"/>
    <cellStyle name="SAPBEXfilterDrill 2 10 4" xfId="6193" xr:uid="{00000000-0005-0000-0000-000040140000}"/>
    <cellStyle name="SAPBEXfilterDrill 2 10 5" xfId="8522" xr:uid="{00000000-0005-0000-0000-000041140000}"/>
    <cellStyle name="SAPBEXfilterDrill 2 11" xfId="2222" xr:uid="{00000000-0005-0000-0000-000042140000}"/>
    <cellStyle name="SAPBEXfilterDrill 2 11 2" xfId="5050" xr:uid="{00000000-0005-0000-0000-000043140000}"/>
    <cellStyle name="SAPBEXfilterDrill 2 11 3" xfId="7521" xr:uid="{00000000-0005-0000-0000-000044140000}"/>
    <cellStyle name="SAPBEXfilterDrill 2 11 4" xfId="9814" xr:uid="{00000000-0005-0000-0000-000045140000}"/>
    <cellStyle name="SAPBEXfilterDrill 2 12" xfId="3687" xr:uid="{00000000-0005-0000-0000-000046140000}"/>
    <cellStyle name="SAPBEXfilterDrill 2 13" xfId="6192" xr:uid="{00000000-0005-0000-0000-000047140000}"/>
    <cellStyle name="SAPBEXfilterDrill 2 14" xfId="8521" xr:uid="{00000000-0005-0000-0000-000048140000}"/>
    <cellStyle name="SAPBEXfilterDrill 2 2" xfId="835" xr:uid="{00000000-0005-0000-0000-000049140000}"/>
    <cellStyle name="SAPBEXfilterDrill 2 2 2" xfId="2236" xr:uid="{00000000-0005-0000-0000-00004A140000}"/>
    <cellStyle name="SAPBEXfilterDrill 2 2 2 2" xfId="5064" xr:uid="{00000000-0005-0000-0000-00004B140000}"/>
    <cellStyle name="SAPBEXfilterDrill 2 2 2 3" xfId="7535" xr:uid="{00000000-0005-0000-0000-00004C140000}"/>
    <cellStyle name="SAPBEXfilterDrill 2 2 2 4" xfId="9828" xr:uid="{00000000-0005-0000-0000-00004D140000}"/>
    <cellStyle name="SAPBEXfilterDrill 2 2 3" xfId="3689" xr:uid="{00000000-0005-0000-0000-00004E140000}"/>
    <cellStyle name="SAPBEXfilterDrill 2 2 4" xfId="6194" xr:uid="{00000000-0005-0000-0000-00004F140000}"/>
    <cellStyle name="SAPBEXfilterDrill 2 2 5" xfId="8523" xr:uid="{00000000-0005-0000-0000-000050140000}"/>
    <cellStyle name="SAPBEXfilterDrill 2 3" xfId="836" xr:uid="{00000000-0005-0000-0000-000051140000}"/>
    <cellStyle name="SAPBEXfilterDrill 2 3 2" xfId="2159" xr:uid="{00000000-0005-0000-0000-000052140000}"/>
    <cellStyle name="SAPBEXfilterDrill 2 3 2 2" xfId="4987" xr:uid="{00000000-0005-0000-0000-000053140000}"/>
    <cellStyle name="SAPBEXfilterDrill 2 3 2 3" xfId="7458" xr:uid="{00000000-0005-0000-0000-000054140000}"/>
    <cellStyle name="SAPBEXfilterDrill 2 3 2 4" xfId="9751" xr:uid="{00000000-0005-0000-0000-000055140000}"/>
    <cellStyle name="SAPBEXfilterDrill 2 3 3" xfId="3690" xr:uid="{00000000-0005-0000-0000-000056140000}"/>
    <cellStyle name="SAPBEXfilterDrill 2 3 4" xfId="6195" xr:uid="{00000000-0005-0000-0000-000057140000}"/>
    <cellStyle name="SAPBEXfilterDrill 2 3 5" xfId="8524" xr:uid="{00000000-0005-0000-0000-000058140000}"/>
    <cellStyle name="SAPBEXfilterDrill 2 4" xfId="837" xr:uid="{00000000-0005-0000-0000-000059140000}"/>
    <cellStyle name="SAPBEXfilterDrill 2 4 2" xfId="2524" xr:uid="{00000000-0005-0000-0000-00005A140000}"/>
    <cellStyle name="SAPBEXfilterDrill 2 4 2 2" xfId="5351" xr:uid="{00000000-0005-0000-0000-00005B140000}"/>
    <cellStyle name="SAPBEXfilterDrill 2 4 2 3" xfId="7821" xr:uid="{00000000-0005-0000-0000-00005C140000}"/>
    <cellStyle name="SAPBEXfilterDrill 2 4 2 4" xfId="10114" xr:uid="{00000000-0005-0000-0000-00005D140000}"/>
    <cellStyle name="SAPBEXfilterDrill 2 4 3" xfId="3691" xr:uid="{00000000-0005-0000-0000-00005E140000}"/>
    <cellStyle name="SAPBEXfilterDrill 2 4 4" xfId="6196" xr:uid="{00000000-0005-0000-0000-00005F140000}"/>
    <cellStyle name="SAPBEXfilterDrill 2 4 5" xfId="8525" xr:uid="{00000000-0005-0000-0000-000060140000}"/>
    <cellStyle name="SAPBEXfilterDrill 2 5" xfId="838" xr:uid="{00000000-0005-0000-0000-000061140000}"/>
    <cellStyle name="SAPBEXfilterDrill 2 5 2" xfId="2437" xr:uid="{00000000-0005-0000-0000-000062140000}"/>
    <cellStyle name="SAPBEXfilterDrill 2 5 2 2" xfId="5264" xr:uid="{00000000-0005-0000-0000-000063140000}"/>
    <cellStyle name="SAPBEXfilterDrill 2 5 2 3" xfId="7735" xr:uid="{00000000-0005-0000-0000-000064140000}"/>
    <cellStyle name="SAPBEXfilterDrill 2 5 2 4" xfId="10028" xr:uid="{00000000-0005-0000-0000-000065140000}"/>
    <cellStyle name="SAPBEXfilterDrill 2 5 3" xfId="3692" xr:uid="{00000000-0005-0000-0000-000066140000}"/>
    <cellStyle name="SAPBEXfilterDrill 2 5 4" xfId="6197" xr:uid="{00000000-0005-0000-0000-000067140000}"/>
    <cellStyle name="SAPBEXfilterDrill 2 5 5" xfId="8526" xr:uid="{00000000-0005-0000-0000-000068140000}"/>
    <cellStyle name="SAPBEXfilterDrill 2 6" xfId="839" xr:uid="{00000000-0005-0000-0000-000069140000}"/>
    <cellStyle name="SAPBEXfilterDrill 2 6 2" xfId="1614" xr:uid="{00000000-0005-0000-0000-00006A140000}"/>
    <cellStyle name="SAPBEXfilterDrill 2 6 2 2" xfId="4443" xr:uid="{00000000-0005-0000-0000-00006B140000}"/>
    <cellStyle name="SAPBEXfilterDrill 2 6 2 3" xfId="6916" xr:uid="{00000000-0005-0000-0000-00006C140000}"/>
    <cellStyle name="SAPBEXfilterDrill 2 6 2 4" xfId="9216" xr:uid="{00000000-0005-0000-0000-00006D140000}"/>
    <cellStyle name="SAPBEXfilterDrill 2 6 3" xfId="3693" xr:uid="{00000000-0005-0000-0000-00006E140000}"/>
    <cellStyle name="SAPBEXfilterDrill 2 6 4" xfId="6198" xr:uid="{00000000-0005-0000-0000-00006F140000}"/>
    <cellStyle name="SAPBEXfilterDrill 2 6 5" xfId="8527" xr:uid="{00000000-0005-0000-0000-000070140000}"/>
    <cellStyle name="SAPBEXfilterDrill 2 7" xfId="840" xr:uid="{00000000-0005-0000-0000-000071140000}"/>
    <cellStyle name="SAPBEXfilterDrill 2 7 2" xfId="1977" xr:uid="{00000000-0005-0000-0000-000072140000}"/>
    <cellStyle name="SAPBEXfilterDrill 2 7 2 2" xfId="4805" xr:uid="{00000000-0005-0000-0000-000073140000}"/>
    <cellStyle name="SAPBEXfilterDrill 2 7 2 3" xfId="7276" xr:uid="{00000000-0005-0000-0000-000074140000}"/>
    <cellStyle name="SAPBEXfilterDrill 2 7 2 4" xfId="9569" xr:uid="{00000000-0005-0000-0000-000075140000}"/>
    <cellStyle name="SAPBEXfilterDrill 2 7 3" xfId="3694" xr:uid="{00000000-0005-0000-0000-000076140000}"/>
    <cellStyle name="SAPBEXfilterDrill 2 7 4" xfId="6199" xr:uid="{00000000-0005-0000-0000-000077140000}"/>
    <cellStyle name="SAPBEXfilterDrill 2 7 5" xfId="8528" xr:uid="{00000000-0005-0000-0000-000078140000}"/>
    <cellStyle name="SAPBEXfilterDrill 2 8" xfId="841" xr:uid="{00000000-0005-0000-0000-000079140000}"/>
    <cellStyle name="SAPBEXfilterDrill 2 8 2" xfId="1902" xr:uid="{00000000-0005-0000-0000-00007A140000}"/>
    <cellStyle name="SAPBEXfilterDrill 2 8 2 2" xfId="4730" xr:uid="{00000000-0005-0000-0000-00007B140000}"/>
    <cellStyle name="SAPBEXfilterDrill 2 8 2 3" xfId="7202" xr:uid="{00000000-0005-0000-0000-00007C140000}"/>
    <cellStyle name="SAPBEXfilterDrill 2 8 2 4" xfId="9495" xr:uid="{00000000-0005-0000-0000-00007D140000}"/>
    <cellStyle name="SAPBEXfilterDrill 2 8 3" xfId="3695" xr:uid="{00000000-0005-0000-0000-00007E140000}"/>
    <cellStyle name="SAPBEXfilterDrill 2 8 4" xfId="6200" xr:uid="{00000000-0005-0000-0000-00007F140000}"/>
    <cellStyle name="SAPBEXfilterDrill 2 8 5" xfId="8529" xr:uid="{00000000-0005-0000-0000-000080140000}"/>
    <cellStyle name="SAPBEXfilterDrill 2 9" xfId="842" xr:uid="{00000000-0005-0000-0000-000081140000}"/>
    <cellStyle name="SAPBEXfilterDrill 2 9 2" xfId="2597" xr:uid="{00000000-0005-0000-0000-000082140000}"/>
    <cellStyle name="SAPBEXfilterDrill 2 9 2 2" xfId="5423" xr:uid="{00000000-0005-0000-0000-000083140000}"/>
    <cellStyle name="SAPBEXfilterDrill 2 9 2 3" xfId="7893" xr:uid="{00000000-0005-0000-0000-000084140000}"/>
    <cellStyle name="SAPBEXfilterDrill 2 9 2 4" xfId="10186" xr:uid="{00000000-0005-0000-0000-000085140000}"/>
    <cellStyle name="SAPBEXfilterDrill 2 9 3" xfId="3696" xr:uid="{00000000-0005-0000-0000-000086140000}"/>
    <cellStyle name="SAPBEXfilterDrill 2 9 4" xfId="6201" xr:uid="{00000000-0005-0000-0000-000087140000}"/>
    <cellStyle name="SAPBEXfilterDrill 2 9 5" xfId="8530" xr:uid="{00000000-0005-0000-0000-000088140000}"/>
    <cellStyle name="SAPBEXfilterDrill 3" xfId="843" xr:uid="{00000000-0005-0000-0000-000089140000}"/>
    <cellStyle name="SAPBEXfilterDrill 3 2" xfId="2438" xr:uid="{00000000-0005-0000-0000-00008A140000}"/>
    <cellStyle name="SAPBEXfilterDrill 3 2 2" xfId="5265" xr:uid="{00000000-0005-0000-0000-00008B140000}"/>
    <cellStyle name="SAPBEXfilterDrill 3 2 3" xfId="7736" xr:uid="{00000000-0005-0000-0000-00008C140000}"/>
    <cellStyle name="SAPBEXfilterDrill 3 2 4" xfId="10029" xr:uid="{00000000-0005-0000-0000-00008D140000}"/>
    <cellStyle name="SAPBEXfilterDrill 3 3" xfId="3697" xr:uid="{00000000-0005-0000-0000-00008E140000}"/>
    <cellStyle name="SAPBEXfilterDrill 3 4" xfId="6202" xr:uid="{00000000-0005-0000-0000-00008F140000}"/>
    <cellStyle name="SAPBEXfilterDrill 3 5" xfId="8531" xr:uid="{00000000-0005-0000-0000-000090140000}"/>
    <cellStyle name="SAPBEXfilterDrill 4" xfId="844" xr:uid="{00000000-0005-0000-0000-000091140000}"/>
    <cellStyle name="SAPBEXfilterDrill 4 2" xfId="1937" xr:uid="{00000000-0005-0000-0000-000092140000}"/>
    <cellStyle name="SAPBEXfilterDrill 4 2 2" xfId="4765" xr:uid="{00000000-0005-0000-0000-000093140000}"/>
    <cellStyle name="SAPBEXfilterDrill 4 2 3" xfId="7236" xr:uid="{00000000-0005-0000-0000-000094140000}"/>
    <cellStyle name="SAPBEXfilterDrill 4 2 4" xfId="9529" xr:uid="{00000000-0005-0000-0000-000095140000}"/>
    <cellStyle name="SAPBEXfilterDrill 4 3" xfId="3698" xr:uid="{00000000-0005-0000-0000-000096140000}"/>
    <cellStyle name="SAPBEXfilterDrill 4 4" xfId="6203" xr:uid="{00000000-0005-0000-0000-000097140000}"/>
    <cellStyle name="SAPBEXfilterDrill 4 5" xfId="8532" xr:uid="{00000000-0005-0000-0000-000098140000}"/>
    <cellStyle name="SAPBEXfilterDrill 5" xfId="845" xr:uid="{00000000-0005-0000-0000-000099140000}"/>
    <cellStyle name="SAPBEXfilterDrill 5 2" xfId="2377" xr:uid="{00000000-0005-0000-0000-00009A140000}"/>
    <cellStyle name="SAPBEXfilterDrill 5 2 2" xfId="5204" xr:uid="{00000000-0005-0000-0000-00009B140000}"/>
    <cellStyle name="SAPBEXfilterDrill 5 2 3" xfId="7675" xr:uid="{00000000-0005-0000-0000-00009C140000}"/>
    <cellStyle name="SAPBEXfilterDrill 5 2 4" xfId="9968" xr:uid="{00000000-0005-0000-0000-00009D140000}"/>
    <cellStyle name="SAPBEXfilterDrill 5 3" xfId="3699" xr:uid="{00000000-0005-0000-0000-00009E140000}"/>
    <cellStyle name="SAPBEXfilterDrill 5 4" xfId="6204" xr:uid="{00000000-0005-0000-0000-00009F140000}"/>
    <cellStyle name="SAPBEXfilterDrill 5 5" xfId="8533" xr:uid="{00000000-0005-0000-0000-0000A0140000}"/>
    <cellStyle name="SAPBEXfilterDrill 6" xfId="846" xr:uid="{00000000-0005-0000-0000-0000A1140000}"/>
    <cellStyle name="SAPBEXfilterDrill 6 2" xfId="2525" xr:uid="{00000000-0005-0000-0000-0000A2140000}"/>
    <cellStyle name="SAPBEXfilterDrill 6 2 2" xfId="5352" xr:uid="{00000000-0005-0000-0000-0000A3140000}"/>
    <cellStyle name="SAPBEXfilterDrill 6 2 3" xfId="7822" xr:uid="{00000000-0005-0000-0000-0000A4140000}"/>
    <cellStyle name="SAPBEXfilterDrill 6 2 4" xfId="10115" xr:uid="{00000000-0005-0000-0000-0000A5140000}"/>
    <cellStyle name="SAPBEXfilterDrill 6 3" xfId="3700" xr:uid="{00000000-0005-0000-0000-0000A6140000}"/>
    <cellStyle name="SAPBEXfilterDrill 6 4" xfId="6205" xr:uid="{00000000-0005-0000-0000-0000A7140000}"/>
    <cellStyle name="SAPBEXfilterDrill 6 5" xfId="8534" xr:uid="{00000000-0005-0000-0000-0000A8140000}"/>
    <cellStyle name="SAPBEXfilterDrill 7" xfId="847" xr:uid="{00000000-0005-0000-0000-0000A9140000}"/>
    <cellStyle name="SAPBEXfilterDrill 7 2" xfId="1976" xr:uid="{00000000-0005-0000-0000-0000AA140000}"/>
    <cellStyle name="SAPBEXfilterDrill 7 2 2" xfId="4804" xr:uid="{00000000-0005-0000-0000-0000AB140000}"/>
    <cellStyle name="SAPBEXfilterDrill 7 2 3" xfId="7275" xr:uid="{00000000-0005-0000-0000-0000AC140000}"/>
    <cellStyle name="SAPBEXfilterDrill 7 2 4" xfId="9568" xr:uid="{00000000-0005-0000-0000-0000AD140000}"/>
    <cellStyle name="SAPBEXfilterDrill 7 3" xfId="3701" xr:uid="{00000000-0005-0000-0000-0000AE140000}"/>
    <cellStyle name="SAPBEXfilterDrill 7 4" xfId="6206" xr:uid="{00000000-0005-0000-0000-0000AF140000}"/>
    <cellStyle name="SAPBEXfilterDrill 7 5" xfId="8535" xr:uid="{00000000-0005-0000-0000-0000B0140000}"/>
    <cellStyle name="SAPBEXfilterDrill 8" xfId="848" xr:uid="{00000000-0005-0000-0000-0000B1140000}"/>
    <cellStyle name="SAPBEXfilterDrill 8 2" xfId="2202" xr:uid="{00000000-0005-0000-0000-0000B2140000}"/>
    <cellStyle name="SAPBEXfilterDrill 8 2 2" xfId="5030" xr:uid="{00000000-0005-0000-0000-0000B3140000}"/>
    <cellStyle name="SAPBEXfilterDrill 8 2 3" xfId="7501" xr:uid="{00000000-0005-0000-0000-0000B4140000}"/>
    <cellStyle name="SAPBEXfilterDrill 8 2 4" xfId="9794" xr:uid="{00000000-0005-0000-0000-0000B5140000}"/>
    <cellStyle name="SAPBEXfilterDrill 8 3" xfId="3702" xr:uid="{00000000-0005-0000-0000-0000B6140000}"/>
    <cellStyle name="SAPBEXfilterDrill 8 4" xfId="6207" xr:uid="{00000000-0005-0000-0000-0000B7140000}"/>
    <cellStyle name="SAPBEXfilterDrill 8 5" xfId="8536" xr:uid="{00000000-0005-0000-0000-0000B8140000}"/>
    <cellStyle name="SAPBEXfilterDrill 9" xfId="849" xr:uid="{00000000-0005-0000-0000-0000B9140000}"/>
    <cellStyle name="SAPBEXfilterDrill 9 2" xfId="2455" xr:uid="{00000000-0005-0000-0000-0000BA140000}"/>
    <cellStyle name="SAPBEXfilterDrill 9 2 2" xfId="5282" xr:uid="{00000000-0005-0000-0000-0000BB140000}"/>
    <cellStyle name="SAPBEXfilterDrill 9 2 3" xfId="7753" xr:uid="{00000000-0005-0000-0000-0000BC140000}"/>
    <cellStyle name="SAPBEXfilterDrill 9 2 4" xfId="10046" xr:uid="{00000000-0005-0000-0000-0000BD140000}"/>
    <cellStyle name="SAPBEXfilterDrill 9 3" xfId="3703" xr:uid="{00000000-0005-0000-0000-0000BE140000}"/>
    <cellStyle name="SAPBEXfilterDrill 9 4" xfId="6208" xr:uid="{00000000-0005-0000-0000-0000BF140000}"/>
    <cellStyle name="SAPBEXfilterDrill 9 5" xfId="8537" xr:uid="{00000000-0005-0000-0000-0000C0140000}"/>
    <cellStyle name="SAPBEXfilterItem" xfId="850" xr:uid="{00000000-0005-0000-0000-0000C1140000}"/>
    <cellStyle name="SAPBEXfilterItem 10" xfId="851" xr:uid="{00000000-0005-0000-0000-0000C2140000}"/>
    <cellStyle name="SAPBEXfilterItem 10 2" xfId="2203" xr:uid="{00000000-0005-0000-0000-0000C3140000}"/>
    <cellStyle name="SAPBEXfilterItem 10 2 2" xfId="5031" xr:uid="{00000000-0005-0000-0000-0000C4140000}"/>
    <cellStyle name="SAPBEXfilterItem 10 2 3" xfId="7502" xr:uid="{00000000-0005-0000-0000-0000C5140000}"/>
    <cellStyle name="SAPBEXfilterItem 10 2 4" xfId="9795" xr:uid="{00000000-0005-0000-0000-0000C6140000}"/>
    <cellStyle name="SAPBEXfilterItem 10 3" xfId="3705" xr:uid="{00000000-0005-0000-0000-0000C7140000}"/>
    <cellStyle name="SAPBEXfilterItem 10 4" xfId="6210" xr:uid="{00000000-0005-0000-0000-0000C8140000}"/>
    <cellStyle name="SAPBEXfilterItem 10 5" xfId="8539" xr:uid="{00000000-0005-0000-0000-0000C9140000}"/>
    <cellStyle name="SAPBEXfilterItem 11" xfId="852" xr:uid="{00000000-0005-0000-0000-0000CA140000}"/>
    <cellStyle name="SAPBEXfilterItem 11 2" xfId="1729" xr:uid="{00000000-0005-0000-0000-0000CB140000}"/>
    <cellStyle name="SAPBEXfilterItem 11 2 2" xfId="4557" xr:uid="{00000000-0005-0000-0000-0000CC140000}"/>
    <cellStyle name="SAPBEXfilterItem 11 2 3" xfId="7030" xr:uid="{00000000-0005-0000-0000-0000CD140000}"/>
    <cellStyle name="SAPBEXfilterItem 11 2 4" xfId="9324" xr:uid="{00000000-0005-0000-0000-0000CE140000}"/>
    <cellStyle name="SAPBEXfilterItem 11 3" xfId="3706" xr:uid="{00000000-0005-0000-0000-0000CF140000}"/>
    <cellStyle name="SAPBEXfilterItem 11 4" xfId="6211" xr:uid="{00000000-0005-0000-0000-0000D0140000}"/>
    <cellStyle name="SAPBEXfilterItem 11 5" xfId="8540" xr:uid="{00000000-0005-0000-0000-0000D1140000}"/>
    <cellStyle name="SAPBEXfilterItem 12" xfId="1516" xr:uid="{00000000-0005-0000-0000-0000D2140000}"/>
    <cellStyle name="SAPBEXfilterItem 13" xfId="2160" xr:uid="{00000000-0005-0000-0000-0000D3140000}"/>
    <cellStyle name="SAPBEXfilterItem 13 2" xfId="4988" xr:uid="{00000000-0005-0000-0000-0000D4140000}"/>
    <cellStyle name="SAPBEXfilterItem 13 3" xfId="7459" xr:uid="{00000000-0005-0000-0000-0000D5140000}"/>
    <cellStyle name="SAPBEXfilterItem 13 4" xfId="9752" xr:uid="{00000000-0005-0000-0000-0000D6140000}"/>
    <cellStyle name="SAPBEXfilterItem 14" xfId="3704" xr:uid="{00000000-0005-0000-0000-0000D7140000}"/>
    <cellStyle name="SAPBEXfilterItem 15" xfId="6209" xr:uid="{00000000-0005-0000-0000-0000D8140000}"/>
    <cellStyle name="SAPBEXfilterItem 16" xfId="8538" xr:uid="{00000000-0005-0000-0000-0000D9140000}"/>
    <cellStyle name="SAPBEXfilterItem 2" xfId="853" xr:uid="{00000000-0005-0000-0000-0000DA140000}"/>
    <cellStyle name="SAPBEXfilterItem 2 10" xfId="854" xr:uid="{00000000-0005-0000-0000-0000DB140000}"/>
    <cellStyle name="SAPBEXfilterItem 2 10 2" xfId="2403" xr:uid="{00000000-0005-0000-0000-0000DC140000}"/>
    <cellStyle name="SAPBEXfilterItem 2 10 2 2" xfId="5230" xr:uid="{00000000-0005-0000-0000-0000DD140000}"/>
    <cellStyle name="SAPBEXfilterItem 2 10 2 3" xfId="7701" xr:uid="{00000000-0005-0000-0000-0000DE140000}"/>
    <cellStyle name="SAPBEXfilterItem 2 10 2 4" xfId="9994" xr:uid="{00000000-0005-0000-0000-0000DF140000}"/>
    <cellStyle name="SAPBEXfilterItem 2 10 3" xfId="3708" xr:uid="{00000000-0005-0000-0000-0000E0140000}"/>
    <cellStyle name="SAPBEXfilterItem 2 10 4" xfId="6213" xr:uid="{00000000-0005-0000-0000-0000E1140000}"/>
    <cellStyle name="SAPBEXfilterItem 2 10 5" xfId="8542" xr:uid="{00000000-0005-0000-0000-0000E2140000}"/>
    <cellStyle name="SAPBEXfilterItem 2 11" xfId="1720" xr:uid="{00000000-0005-0000-0000-0000E3140000}"/>
    <cellStyle name="SAPBEXfilterItem 2 11 2" xfId="4548" xr:uid="{00000000-0005-0000-0000-0000E4140000}"/>
    <cellStyle name="SAPBEXfilterItem 2 11 3" xfId="7021" xr:uid="{00000000-0005-0000-0000-0000E5140000}"/>
    <cellStyle name="SAPBEXfilterItem 2 11 4" xfId="9315" xr:uid="{00000000-0005-0000-0000-0000E6140000}"/>
    <cellStyle name="SAPBEXfilterItem 2 12" xfId="3707" xr:uid="{00000000-0005-0000-0000-0000E7140000}"/>
    <cellStyle name="SAPBEXfilterItem 2 13" xfId="6212" xr:uid="{00000000-0005-0000-0000-0000E8140000}"/>
    <cellStyle name="SAPBEXfilterItem 2 14" xfId="8541" xr:uid="{00000000-0005-0000-0000-0000E9140000}"/>
    <cellStyle name="SAPBEXfilterItem 2 2" xfId="855" xr:uid="{00000000-0005-0000-0000-0000EA140000}"/>
    <cellStyle name="SAPBEXfilterItem 2 2 2" xfId="2297" xr:uid="{00000000-0005-0000-0000-0000EB140000}"/>
    <cellStyle name="SAPBEXfilterItem 2 2 2 2" xfId="5125" xr:uid="{00000000-0005-0000-0000-0000EC140000}"/>
    <cellStyle name="SAPBEXfilterItem 2 2 2 3" xfId="7596" xr:uid="{00000000-0005-0000-0000-0000ED140000}"/>
    <cellStyle name="SAPBEXfilterItem 2 2 2 4" xfId="9889" xr:uid="{00000000-0005-0000-0000-0000EE140000}"/>
    <cellStyle name="SAPBEXfilterItem 2 2 3" xfId="3709" xr:uid="{00000000-0005-0000-0000-0000EF140000}"/>
    <cellStyle name="SAPBEXfilterItem 2 2 4" xfId="6214" xr:uid="{00000000-0005-0000-0000-0000F0140000}"/>
    <cellStyle name="SAPBEXfilterItem 2 2 5" xfId="8543" xr:uid="{00000000-0005-0000-0000-0000F1140000}"/>
    <cellStyle name="SAPBEXfilterItem 2 3" xfId="856" xr:uid="{00000000-0005-0000-0000-0000F2140000}"/>
    <cellStyle name="SAPBEXfilterItem 2 3 2" xfId="2161" xr:uid="{00000000-0005-0000-0000-0000F3140000}"/>
    <cellStyle name="SAPBEXfilterItem 2 3 2 2" xfId="4989" xr:uid="{00000000-0005-0000-0000-0000F4140000}"/>
    <cellStyle name="SAPBEXfilterItem 2 3 2 3" xfId="7460" xr:uid="{00000000-0005-0000-0000-0000F5140000}"/>
    <cellStyle name="SAPBEXfilterItem 2 3 2 4" xfId="9753" xr:uid="{00000000-0005-0000-0000-0000F6140000}"/>
    <cellStyle name="SAPBEXfilterItem 2 3 3" xfId="3710" xr:uid="{00000000-0005-0000-0000-0000F7140000}"/>
    <cellStyle name="SAPBEXfilterItem 2 3 4" xfId="6215" xr:uid="{00000000-0005-0000-0000-0000F8140000}"/>
    <cellStyle name="SAPBEXfilterItem 2 3 5" xfId="8544" xr:uid="{00000000-0005-0000-0000-0000F9140000}"/>
    <cellStyle name="SAPBEXfilterItem 2 4" xfId="857" xr:uid="{00000000-0005-0000-0000-0000FA140000}"/>
    <cellStyle name="SAPBEXfilterItem 2 4 2" xfId="2162" xr:uid="{00000000-0005-0000-0000-0000FB140000}"/>
    <cellStyle name="SAPBEXfilterItem 2 4 2 2" xfId="4990" xr:uid="{00000000-0005-0000-0000-0000FC140000}"/>
    <cellStyle name="SAPBEXfilterItem 2 4 2 3" xfId="7461" xr:uid="{00000000-0005-0000-0000-0000FD140000}"/>
    <cellStyle name="SAPBEXfilterItem 2 4 2 4" xfId="9754" xr:uid="{00000000-0005-0000-0000-0000FE140000}"/>
    <cellStyle name="SAPBEXfilterItem 2 4 3" xfId="3711" xr:uid="{00000000-0005-0000-0000-0000FF140000}"/>
    <cellStyle name="SAPBEXfilterItem 2 4 4" xfId="6216" xr:uid="{00000000-0005-0000-0000-000000150000}"/>
    <cellStyle name="SAPBEXfilterItem 2 4 5" xfId="8545" xr:uid="{00000000-0005-0000-0000-000001150000}"/>
    <cellStyle name="SAPBEXfilterItem 2 5" xfId="858" xr:uid="{00000000-0005-0000-0000-000002150000}"/>
    <cellStyle name="SAPBEXfilterItem 2 5 2" xfId="1908" xr:uid="{00000000-0005-0000-0000-000003150000}"/>
    <cellStyle name="SAPBEXfilterItem 2 5 2 2" xfId="4736" xr:uid="{00000000-0005-0000-0000-000004150000}"/>
    <cellStyle name="SAPBEXfilterItem 2 5 2 3" xfId="7207" xr:uid="{00000000-0005-0000-0000-000005150000}"/>
    <cellStyle name="SAPBEXfilterItem 2 5 2 4" xfId="9500" xr:uid="{00000000-0005-0000-0000-000006150000}"/>
    <cellStyle name="SAPBEXfilterItem 2 5 3" xfId="3712" xr:uid="{00000000-0005-0000-0000-000007150000}"/>
    <cellStyle name="SAPBEXfilterItem 2 5 4" xfId="6217" xr:uid="{00000000-0005-0000-0000-000008150000}"/>
    <cellStyle name="SAPBEXfilterItem 2 5 5" xfId="8546" xr:uid="{00000000-0005-0000-0000-000009150000}"/>
    <cellStyle name="SAPBEXfilterItem 2 6" xfId="859" xr:uid="{00000000-0005-0000-0000-00000A150000}"/>
    <cellStyle name="SAPBEXfilterItem 2 6 2" xfId="2571" xr:uid="{00000000-0005-0000-0000-00000B150000}"/>
    <cellStyle name="SAPBEXfilterItem 2 6 2 2" xfId="5398" xr:uid="{00000000-0005-0000-0000-00000C150000}"/>
    <cellStyle name="SAPBEXfilterItem 2 6 2 3" xfId="7868" xr:uid="{00000000-0005-0000-0000-00000D150000}"/>
    <cellStyle name="SAPBEXfilterItem 2 6 2 4" xfId="10161" xr:uid="{00000000-0005-0000-0000-00000E150000}"/>
    <cellStyle name="SAPBEXfilterItem 2 6 3" xfId="3713" xr:uid="{00000000-0005-0000-0000-00000F150000}"/>
    <cellStyle name="SAPBEXfilterItem 2 6 4" xfId="6218" xr:uid="{00000000-0005-0000-0000-000010150000}"/>
    <cellStyle name="SAPBEXfilterItem 2 6 5" xfId="8547" xr:uid="{00000000-0005-0000-0000-000011150000}"/>
    <cellStyle name="SAPBEXfilterItem 2 7" xfId="860" xr:uid="{00000000-0005-0000-0000-000012150000}"/>
    <cellStyle name="SAPBEXfilterItem 2 7 2" xfId="2685" xr:uid="{00000000-0005-0000-0000-000013150000}"/>
    <cellStyle name="SAPBEXfilterItem 2 7 2 2" xfId="5510" xr:uid="{00000000-0005-0000-0000-000014150000}"/>
    <cellStyle name="SAPBEXfilterItem 2 7 2 3" xfId="7975" xr:uid="{00000000-0005-0000-0000-000015150000}"/>
    <cellStyle name="SAPBEXfilterItem 2 7 2 4" xfId="10255" xr:uid="{00000000-0005-0000-0000-000016150000}"/>
    <cellStyle name="SAPBEXfilterItem 2 7 3" xfId="3714" xr:uid="{00000000-0005-0000-0000-000017150000}"/>
    <cellStyle name="SAPBEXfilterItem 2 7 4" xfId="6219" xr:uid="{00000000-0005-0000-0000-000018150000}"/>
    <cellStyle name="SAPBEXfilterItem 2 7 5" xfId="8548" xr:uid="{00000000-0005-0000-0000-000019150000}"/>
    <cellStyle name="SAPBEXfilterItem 2 8" xfId="861" xr:uid="{00000000-0005-0000-0000-00001A150000}"/>
    <cellStyle name="SAPBEXfilterItem 2 8 2" xfId="1774" xr:uid="{00000000-0005-0000-0000-00001B150000}"/>
    <cellStyle name="SAPBEXfilterItem 2 8 2 2" xfId="4602" xr:uid="{00000000-0005-0000-0000-00001C150000}"/>
    <cellStyle name="SAPBEXfilterItem 2 8 2 3" xfId="7075" xr:uid="{00000000-0005-0000-0000-00001D150000}"/>
    <cellStyle name="SAPBEXfilterItem 2 8 2 4" xfId="9369" xr:uid="{00000000-0005-0000-0000-00001E150000}"/>
    <cellStyle name="SAPBEXfilterItem 2 8 3" xfId="3715" xr:uid="{00000000-0005-0000-0000-00001F150000}"/>
    <cellStyle name="SAPBEXfilterItem 2 8 4" xfId="6220" xr:uid="{00000000-0005-0000-0000-000020150000}"/>
    <cellStyle name="SAPBEXfilterItem 2 8 5" xfId="8549" xr:uid="{00000000-0005-0000-0000-000021150000}"/>
    <cellStyle name="SAPBEXfilterItem 2 9" xfId="862" xr:uid="{00000000-0005-0000-0000-000022150000}"/>
    <cellStyle name="SAPBEXfilterItem 2 9 2" xfId="2278" xr:uid="{00000000-0005-0000-0000-000023150000}"/>
    <cellStyle name="SAPBEXfilterItem 2 9 2 2" xfId="5106" xr:uid="{00000000-0005-0000-0000-000024150000}"/>
    <cellStyle name="SAPBEXfilterItem 2 9 2 3" xfId="7577" xr:uid="{00000000-0005-0000-0000-000025150000}"/>
    <cellStyle name="SAPBEXfilterItem 2 9 2 4" xfId="9870" xr:uid="{00000000-0005-0000-0000-000026150000}"/>
    <cellStyle name="SAPBEXfilterItem 2 9 3" xfId="3716" xr:uid="{00000000-0005-0000-0000-000027150000}"/>
    <cellStyle name="SAPBEXfilterItem 2 9 4" xfId="6221" xr:uid="{00000000-0005-0000-0000-000028150000}"/>
    <cellStyle name="SAPBEXfilterItem 2 9 5" xfId="8550" xr:uid="{00000000-0005-0000-0000-000029150000}"/>
    <cellStyle name="SAPBEXfilterItem 3" xfId="863" xr:uid="{00000000-0005-0000-0000-00002A150000}"/>
    <cellStyle name="SAPBEXfilterItem 3 2" xfId="1901" xr:uid="{00000000-0005-0000-0000-00002B150000}"/>
    <cellStyle name="SAPBEXfilterItem 3 2 2" xfId="4729" xr:uid="{00000000-0005-0000-0000-00002C150000}"/>
    <cellStyle name="SAPBEXfilterItem 3 2 3" xfId="7201" xr:uid="{00000000-0005-0000-0000-00002D150000}"/>
    <cellStyle name="SAPBEXfilterItem 3 2 4" xfId="9494" xr:uid="{00000000-0005-0000-0000-00002E150000}"/>
    <cellStyle name="SAPBEXfilterItem 3 3" xfId="3717" xr:uid="{00000000-0005-0000-0000-00002F150000}"/>
    <cellStyle name="SAPBEXfilterItem 3 4" xfId="6222" xr:uid="{00000000-0005-0000-0000-000030150000}"/>
    <cellStyle name="SAPBEXfilterItem 3 5" xfId="8551" xr:uid="{00000000-0005-0000-0000-000031150000}"/>
    <cellStyle name="SAPBEXfilterItem 4" xfId="864" xr:uid="{00000000-0005-0000-0000-000032150000}"/>
    <cellStyle name="SAPBEXfilterItem 4 2" xfId="2557" xr:uid="{00000000-0005-0000-0000-000033150000}"/>
    <cellStyle name="SAPBEXfilterItem 4 2 2" xfId="5384" xr:uid="{00000000-0005-0000-0000-000034150000}"/>
    <cellStyle name="SAPBEXfilterItem 4 2 3" xfId="7854" xr:uid="{00000000-0005-0000-0000-000035150000}"/>
    <cellStyle name="SAPBEXfilterItem 4 2 4" xfId="10147" xr:uid="{00000000-0005-0000-0000-000036150000}"/>
    <cellStyle name="SAPBEXfilterItem 4 3" xfId="3718" xr:uid="{00000000-0005-0000-0000-000037150000}"/>
    <cellStyle name="SAPBEXfilterItem 4 4" xfId="6223" xr:uid="{00000000-0005-0000-0000-000038150000}"/>
    <cellStyle name="SAPBEXfilterItem 4 5" xfId="8552" xr:uid="{00000000-0005-0000-0000-000039150000}"/>
    <cellStyle name="SAPBEXfilterItem 5" xfId="865" xr:uid="{00000000-0005-0000-0000-00003A150000}"/>
    <cellStyle name="SAPBEXfilterItem 5 2" xfId="2163" xr:uid="{00000000-0005-0000-0000-00003B150000}"/>
    <cellStyle name="SAPBEXfilterItem 5 2 2" xfId="4991" xr:uid="{00000000-0005-0000-0000-00003C150000}"/>
    <cellStyle name="SAPBEXfilterItem 5 2 3" xfId="7462" xr:uid="{00000000-0005-0000-0000-00003D150000}"/>
    <cellStyle name="SAPBEXfilterItem 5 2 4" xfId="9755" xr:uid="{00000000-0005-0000-0000-00003E150000}"/>
    <cellStyle name="SAPBEXfilterItem 5 3" xfId="3719" xr:uid="{00000000-0005-0000-0000-00003F150000}"/>
    <cellStyle name="SAPBEXfilterItem 5 4" xfId="6224" xr:uid="{00000000-0005-0000-0000-000040150000}"/>
    <cellStyle name="SAPBEXfilterItem 5 5" xfId="8553" xr:uid="{00000000-0005-0000-0000-000041150000}"/>
    <cellStyle name="SAPBEXfilterItem 6" xfId="866" xr:uid="{00000000-0005-0000-0000-000042150000}"/>
    <cellStyle name="SAPBEXfilterItem 6 2" xfId="1632" xr:uid="{00000000-0005-0000-0000-000043150000}"/>
    <cellStyle name="SAPBEXfilterItem 6 2 2" xfId="4461" xr:uid="{00000000-0005-0000-0000-000044150000}"/>
    <cellStyle name="SAPBEXfilterItem 6 2 3" xfId="6934" xr:uid="{00000000-0005-0000-0000-000045150000}"/>
    <cellStyle name="SAPBEXfilterItem 6 2 4" xfId="9230" xr:uid="{00000000-0005-0000-0000-000046150000}"/>
    <cellStyle name="SAPBEXfilterItem 6 3" xfId="3720" xr:uid="{00000000-0005-0000-0000-000047150000}"/>
    <cellStyle name="SAPBEXfilterItem 6 4" xfId="6225" xr:uid="{00000000-0005-0000-0000-000048150000}"/>
    <cellStyle name="SAPBEXfilterItem 6 5" xfId="8554" xr:uid="{00000000-0005-0000-0000-000049150000}"/>
    <cellStyle name="SAPBEXfilterItem 7" xfId="867" xr:uid="{00000000-0005-0000-0000-00004A150000}"/>
    <cellStyle name="SAPBEXfilterItem 7 2" xfId="2414" xr:uid="{00000000-0005-0000-0000-00004B150000}"/>
    <cellStyle name="SAPBEXfilterItem 7 2 2" xfId="5241" xr:uid="{00000000-0005-0000-0000-00004C150000}"/>
    <cellStyle name="SAPBEXfilterItem 7 2 3" xfId="7712" xr:uid="{00000000-0005-0000-0000-00004D150000}"/>
    <cellStyle name="SAPBEXfilterItem 7 2 4" xfId="10005" xr:uid="{00000000-0005-0000-0000-00004E150000}"/>
    <cellStyle name="SAPBEXfilterItem 7 3" xfId="3721" xr:uid="{00000000-0005-0000-0000-00004F150000}"/>
    <cellStyle name="SAPBEXfilterItem 7 4" xfId="6226" xr:uid="{00000000-0005-0000-0000-000050150000}"/>
    <cellStyle name="SAPBEXfilterItem 7 5" xfId="8555" xr:uid="{00000000-0005-0000-0000-000051150000}"/>
    <cellStyle name="SAPBEXfilterItem 8" xfId="868" xr:uid="{00000000-0005-0000-0000-000052150000}"/>
    <cellStyle name="SAPBEXfilterItem 8 2" xfId="2198" xr:uid="{00000000-0005-0000-0000-000053150000}"/>
    <cellStyle name="SAPBEXfilterItem 8 2 2" xfId="5026" xr:uid="{00000000-0005-0000-0000-000054150000}"/>
    <cellStyle name="SAPBEXfilterItem 8 2 3" xfId="7497" xr:uid="{00000000-0005-0000-0000-000055150000}"/>
    <cellStyle name="SAPBEXfilterItem 8 2 4" xfId="9790" xr:uid="{00000000-0005-0000-0000-000056150000}"/>
    <cellStyle name="SAPBEXfilterItem 8 3" xfId="3722" xr:uid="{00000000-0005-0000-0000-000057150000}"/>
    <cellStyle name="SAPBEXfilterItem 8 4" xfId="6227" xr:uid="{00000000-0005-0000-0000-000058150000}"/>
    <cellStyle name="SAPBEXfilterItem 8 5" xfId="8556" xr:uid="{00000000-0005-0000-0000-000059150000}"/>
    <cellStyle name="SAPBEXfilterItem 9" xfId="869" xr:uid="{00000000-0005-0000-0000-00005A150000}"/>
    <cellStyle name="SAPBEXfilterItem 9 2" xfId="2439" xr:uid="{00000000-0005-0000-0000-00005B150000}"/>
    <cellStyle name="SAPBEXfilterItem 9 2 2" xfId="5266" xr:uid="{00000000-0005-0000-0000-00005C150000}"/>
    <cellStyle name="SAPBEXfilterItem 9 2 3" xfId="7737" xr:uid="{00000000-0005-0000-0000-00005D150000}"/>
    <cellStyle name="SAPBEXfilterItem 9 2 4" xfId="10030" xr:uid="{00000000-0005-0000-0000-00005E150000}"/>
    <cellStyle name="SAPBEXfilterItem 9 3" xfId="3723" xr:uid="{00000000-0005-0000-0000-00005F150000}"/>
    <cellStyle name="SAPBEXfilterItem 9 4" xfId="6228" xr:uid="{00000000-0005-0000-0000-000060150000}"/>
    <cellStyle name="SAPBEXfilterItem 9 5" xfId="8557" xr:uid="{00000000-0005-0000-0000-000061150000}"/>
    <cellStyle name="SAPBEXfilterText" xfId="870" xr:uid="{00000000-0005-0000-0000-000062150000}"/>
    <cellStyle name="SAPBEXfilterText 10" xfId="871" xr:uid="{00000000-0005-0000-0000-000063150000}"/>
    <cellStyle name="SAPBEXfilterText 10 2" xfId="1710" xr:uid="{00000000-0005-0000-0000-000064150000}"/>
    <cellStyle name="SAPBEXfilterText 10 2 2" xfId="4539" xr:uid="{00000000-0005-0000-0000-000065150000}"/>
    <cellStyle name="SAPBEXfilterText 10 2 3" xfId="7012" xr:uid="{00000000-0005-0000-0000-000066150000}"/>
    <cellStyle name="SAPBEXfilterText 10 2 4" xfId="9306" xr:uid="{00000000-0005-0000-0000-000067150000}"/>
    <cellStyle name="SAPBEXfilterText 10 3" xfId="3725" xr:uid="{00000000-0005-0000-0000-000068150000}"/>
    <cellStyle name="SAPBEXfilterText 10 4" xfId="6230" xr:uid="{00000000-0005-0000-0000-000069150000}"/>
    <cellStyle name="SAPBEXfilterText 10 5" xfId="8559" xr:uid="{00000000-0005-0000-0000-00006A150000}"/>
    <cellStyle name="SAPBEXfilterText 11" xfId="872" xr:uid="{00000000-0005-0000-0000-00006B150000}"/>
    <cellStyle name="SAPBEXfilterText 11 2" xfId="2309" xr:uid="{00000000-0005-0000-0000-00006C150000}"/>
    <cellStyle name="SAPBEXfilterText 11 2 2" xfId="5137" xr:uid="{00000000-0005-0000-0000-00006D150000}"/>
    <cellStyle name="SAPBEXfilterText 11 2 3" xfId="7608" xr:uid="{00000000-0005-0000-0000-00006E150000}"/>
    <cellStyle name="SAPBEXfilterText 11 2 4" xfId="9901" xr:uid="{00000000-0005-0000-0000-00006F150000}"/>
    <cellStyle name="SAPBEXfilterText 11 3" xfId="3726" xr:uid="{00000000-0005-0000-0000-000070150000}"/>
    <cellStyle name="SAPBEXfilterText 11 4" xfId="6231" xr:uid="{00000000-0005-0000-0000-000071150000}"/>
    <cellStyle name="SAPBEXfilterText 11 5" xfId="8560" xr:uid="{00000000-0005-0000-0000-000072150000}"/>
    <cellStyle name="SAPBEXfilterText 12" xfId="1517" xr:uid="{00000000-0005-0000-0000-000073150000}"/>
    <cellStyle name="SAPBEXfilterText 13" xfId="1763" xr:uid="{00000000-0005-0000-0000-000074150000}"/>
    <cellStyle name="SAPBEXfilterText 13 2" xfId="4591" xr:uid="{00000000-0005-0000-0000-000075150000}"/>
    <cellStyle name="SAPBEXfilterText 13 3" xfId="7064" xr:uid="{00000000-0005-0000-0000-000076150000}"/>
    <cellStyle name="SAPBEXfilterText 13 4" xfId="9358" xr:uid="{00000000-0005-0000-0000-000077150000}"/>
    <cellStyle name="SAPBEXfilterText 14" xfId="3724" xr:uid="{00000000-0005-0000-0000-000078150000}"/>
    <cellStyle name="SAPBEXfilterText 15" xfId="6229" xr:uid="{00000000-0005-0000-0000-000079150000}"/>
    <cellStyle name="SAPBEXfilterText 16" xfId="8558" xr:uid="{00000000-0005-0000-0000-00007A150000}"/>
    <cellStyle name="SAPBEXfilterText 2" xfId="873" xr:uid="{00000000-0005-0000-0000-00007B150000}"/>
    <cellStyle name="SAPBEXfilterText 2 10" xfId="874" xr:uid="{00000000-0005-0000-0000-00007C150000}"/>
    <cellStyle name="SAPBEXfilterText 2 10 2" xfId="2333" xr:uid="{00000000-0005-0000-0000-00007D150000}"/>
    <cellStyle name="SAPBEXfilterText 2 10 2 2" xfId="5161" xr:uid="{00000000-0005-0000-0000-00007E150000}"/>
    <cellStyle name="SAPBEXfilterText 2 10 2 3" xfId="7632" xr:uid="{00000000-0005-0000-0000-00007F150000}"/>
    <cellStyle name="SAPBEXfilterText 2 10 2 4" xfId="9925" xr:uid="{00000000-0005-0000-0000-000080150000}"/>
    <cellStyle name="SAPBEXfilterText 2 10 3" xfId="3728" xr:uid="{00000000-0005-0000-0000-000081150000}"/>
    <cellStyle name="SAPBEXfilterText 2 10 4" xfId="6233" xr:uid="{00000000-0005-0000-0000-000082150000}"/>
    <cellStyle name="SAPBEXfilterText 2 10 5" xfId="8562" xr:uid="{00000000-0005-0000-0000-000083150000}"/>
    <cellStyle name="SAPBEXfilterText 2 11" xfId="1633" xr:uid="{00000000-0005-0000-0000-000084150000}"/>
    <cellStyle name="SAPBEXfilterText 2 11 2" xfId="4462" xr:uid="{00000000-0005-0000-0000-000085150000}"/>
    <cellStyle name="SAPBEXfilterText 2 11 3" xfId="6935" xr:uid="{00000000-0005-0000-0000-000086150000}"/>
    <cellStyle name="SAPBEXfilterText 2 11 4" xfId="9231" xr:uid="{00000000-0005-0000-0000-000087150000}"/>
    <cellStyle name="SAPBEXfilterText 2 12" xfId="3727" xr:uid="{00000000-0005-0000-0000-000088150000}"/>
    <cellStyle name="SAPBEXfilterText 2 13" xfId="6232" xr:uid="{00000000-0005-0000-0000-000089150000}"/>
    <cellStyle name="SAPBEXfilterText 2 14" xfId="8561" xr:uid="{00000000-0005-0000-0000-00008A150000}"/>
    <cellStyle name="SAPBEXfilterText 2 2" xfId="875" xr:uid="{00000000-0005-0000-0000-00008B150000}"/>
    <cellStyle name="SAPBEXfilterText 2 2 2" xfId="1956" xr:uid="{00000000-0005-0000-0000-00008C150000}"/>
    <cellStyle name="SAPBEXfilterText 2 2 2 2" xfId="4784" xr:uid="{00000000-0005-0000-0000-00008D150000}"/>
    <cellStyle name="SAPBEXfilterText 2 2 2 3" xfId="7255" xr:uid="{00000000-0005-0000-0000-00008E150000}"/>
    <cellStyle name="SAPBEXfilterText 2 2 2 4" xfId="9548" xr:uid="{00000000-0005-0000-0000-00008F150000}"/>
    <cellStyle name="SAPBEXfilterText 2 2 3" xfId="3729" xr:uid="{00000000-0005-0000-0000-000090150000}"/>
    <cellStyle name="SAPBEXfilterText 2 2 4" xfId="6234" xr:uid="{00000000-0005-0000-0000-000091150000}"/>
    <cellStyle name="SAPBEXfilterText 2 2 5" xfId="8563" xr:uid="{00000000-0005-0000-0000-000092150000}"/>
    <cellStyle name="SAPBEXfilterText 2 3" xfId="876" xr:uid="{00000000-0005-0000-0000-000093150000}"/>
    <cellStyle name="SAPBEXfilterText 2 3 2" xfId="1927" xr:uid="{00000000-0005-0000-0000-000094150000}"/>
    <cellStyle name="SAPBEXfilterText 2 3 2 2" xfId="4755" xr:uid="{00000000-0005-0000-0000-000095150000}"/>
    <cellStyle name="SAPBEXfilterText 2 3 2 3" xfId="7226" xr:uid="{00000000-0005-0000-0000-000096150000}"/>
    <cellStyle name="SAPBEXfilterText 2 3 2 4" xfId="9519" xr:uid="{00000000-0005-0000-0000-000097150000}"/>
    <cellStyle name="SAPBEXfilterText 2 3 3" xfId="3730" xr:uid="{00000000-0005-0000-0000-000098150000}"/>
    <cellStyle name="SAPBEXfilterText 2 3 4" xfId="6235" xr:uid="{00000000-0005-0000-0000-000099150000}"/>
    <cellStyle name="SAPBEXfilterText 2 3 5" xfId="8564" xr:uid="{00000000-0005-0000-0000-00009A150000}"/>
    <cellStyle name="SAPBEXfilterText 2 4" xfId="877" xr:uid="{00000000-0005-0000-0000-00009B150000}"/>
    <cellStyle name="SAPBEXfilterText 2 4 2" xfId="2435" xr:uid="{00000000-0005-0000-0000-00009C150000}"/>
    <cellStyle name="SAPBEXfilterText 2 4 2 2" xfId="5262" xr:uid="{00000000-0005-0000-0000-00009D150000}"/>
    <cellStyle name="SAPBEXfilterText 2 4 2 3" xfId="7733" xr:uid="{00000000-0005-0000-0000-00009E150000}"/>
    <cellStyle name="SAPBEXfilterText 2 4 2 4" xfId="10026" xr:uid="{00000000-0005-0000-0000-00009F150000}"/>
    <cellStyle name="SAPBEXfilterText 2 4 3" xfId="3731" xr:uid="{00000000-0005-0000-0000-0000A0150000}"/>
    <cellStyle name="SAPBEXfilterText 2 4 4" xfId="6236" xr:uid="{00000000-0005-0000-0000-0000A1150000}"/>
    <cellStyle name="SAPBEXfilterText 2 4 5" xfId="8565" xr:uid="{00000000-0005-0000-0000-0000A2150000}"/>
    <cellStyle name="SAPBEXfilterText 2 5" xfId="878" xr:uid="{00000000-0005-0000-0000-0000A3150000}"/>
    <cellStyle name="SAPBEXfilterText 2 5 2" xfId="1885" xr:uid="{00000000-0005-0000-0000-0000A4150000}"/>
    <cellStyle name="SAPBEXfilterText 2 5 2 2" xfId="4713" xr:uid="{00000000-0005-0000-0000-0000A5150000}"/>
    <cellStyle name="SAPBEXfilterText 2 5 2 3" xfId="7185" xr:uid="{00000000-0005-0000-0000-0000A6150000}"/>
    <cellStyle name="SAPBEXfilterText 2 5 2 4" xfId="9478" xr:uid="{00000000-0005-0000-0000-0000A7150000}"/>
    <cellStyle name="SAPBEXfilterText 2 5 3" xfId="3732" xr:uid="{00000000-0005-0000-0000-0000A8150000}"/>
    <cellStyle name="SAPBEXfilterText 2 5 4" xfId="6237" xr:uid="{00000000-0005-0000-0000-0000A9150000}"/>
    <cellStyle name="SAPBEXfilterText 2 5 5" xfId="8566" xr:uid="{00000000-0005-0000-0000-0000AA150000}"/>
    <cellStyle name="SAPBEXfilterText 2 6" xfId="879" xr:uid="{00000000-0005-0000-0000-0000AB150000}"/>
    <cellStyle name="SAPBEXfilterText 2 6 2" xfId="2359" xr:uid="{00000000-0005-0000-0000-0000AC150000}"/>
    <cellStyle name="SAPBEXfilterText 2 6 2 2" xfId="5187" xr:uid="{00000000-0005-0000-0000-0000AD150000}"/>
    <cellStyle name="SAPBEXfilterText 2 6 2 3" xfId="7658" xr:uid="{00000000-0005-0000-0000-0000AE150000}"/>
    <cellStyle name="SAPBEXfilterText 2 6 2 4" xfId="9951" xr:uid="{00000000-0005-0000-0000-0000AF150000}"/>
    <cellStyle name="SAPBEXfilterText 2 6 3" xfId="3733" xr:uid="{00000000-0005-0000-0000-0000B0150000}"/>
    <cellStyle name="SAPBEXfilterText 2 6 4" xfId="6238" xr:uid="{00000000-0005-0000-0000-0000B1150000}"/>
    <cellStyle name="SAPBEXfilterText 2 6 5" xfId="8567" xr:uid="{00000000-0005-0000-0000-0000B2150000}"/>
    <cellStyle name="SAPBEXfilterText 2 7" xfId="880" xr:uid="{00000000-0005-0000-0000-0000B3150000}"/>
    <cellStyle name="SAPBEXfilterText 2 7 2" xfId="1889" xr:uid="{00000000-0005-0000-0000-0000B4150000}"/>
    <cellStyle name="SAPBEXfilterText 2 7 2 2" xfId="4717" xr:uid="{00000000-0005-0000-0000-0000B5150000}"/>
    <cellStyle name="SAPBEXfilterText 2 7 2 3" xfId="7189" xr:uid="{00000000-0005-0000-0000-0000B6150000}"/>
    <cellStyle name="SAPBEXfilterText 2 7 2 4" xfId="9482" xr:uid="{00000000-0005-0000-0000-0000B7150000}"/>
    <cellStyle name="SAPBEXfilterText 2 7 3" xfId="3734" xr:uid="{00000000-0005-0000-0000-0000B8150000}"/>
    <cellStyle name="SAPBEXfilterText 2 7 4" xfId="6239" xr:uid="{00000000-0005-0000-0000-0000B9150000}"/>
    <cellStyle name="SAPBEXfilterText 2 7 5" xfId="8568" xr:uid="{00000000-0005-0000-0000-0000BA150000}"/>
    <cellStyle name="SAPBEXfilterText 2 8" xfId="881" xr:uid="{00000000-0005-0000-0000-0000BB150000}"/>
    <cellStyle name="SAPBEXfilterText 2 8 2" xfId="2241" xr:uid="{00000000-0005-0000-0000-0000BC150000}"/>
    <cellStyle name="SAPBEXfilterText 2 8 2 2" xfId="5069" xr:uid="{00000000-0005-0000-0000-0000BD150000}"/>
    <cellStyle name="SAPBEXfilterText 2 8 2 3" xfId="7540" xr:uid="{00000000-0005-0000-0000-0000BE150000}"/>
    <cellStyle name="SAPBEXfilterText 2 8 2 4" xfId="9833" xr:uid="{00000000-0005-0000-0000-0000BF150000}"/>
    <cellStyle name="SAPBEXfilterText 2 8 3" xfId="3735" xr:uid="{00000000-0005-0000-0000-0000C0150000}"/>
    <cellStyle name="SAPBEXfilterText 2 8 4" xfId="6240" xr:uid="{00000000-0005-0000-0000-0000C1150000}"/>
    <cellStyle name="SAPBEXfilterText 2 8 5" xfId="8569" xr:uid="{00000000-0005-0000-0000-0000C2150000}"/>
    <cellStyle name="SAPBEXfilterText 2 9" xfId="882" xr:uid="{00000000-0005-0000-0000-0000C3150000}"/>
    <cellStyle name="SAPBEXfilterText 2 9 2" xfId="1650" xr:uid="{00000000-0005-0000-0000-0000C4150000}"/>
    <cellStyle name="SAPBEXfilterText 2 9 2 2" xfId="4479" xr:uid="{00000000-0005-0000-0000-0000C5150000}"/>
    <cellStyle name="SAPBEXfilterText 2 9 2 3" xfId="6952" xr:uid="{00000000-0005-0000-0000-0000C6150000}"/>
    <cellStyle name="SAPBEXfilterText 2 9 2 4" xfId="9247" xr:uid="{00000000-0005-0000-0000-0000C7150000}"/>
    <cellStyle name="SAPBEXfilterText 2 9 3" xfId="3736" xr:uid="{00000000-0005-0000-0000-0000C8150000}"/>
    <cellStyle name="SAPBEXfilterText 2 9 4" xfId="6241" xr:uid="{00000000-0005-0000-0000-0000C9150000}"/>
    <cellStyle name="SAPBEXfilterText 2 9 5" xfId="8570" xr:uid="{00000000-0005-0000-0000-0000CA150000}"/>
    <cellStyle name="SAPBEXfilterText 3" xfId="883" xr:uid="{00000000-0005-0000-0000-0000CB150000}"/>
    <cellStyle name="SAPBEXfilterText 3 2" xfId="2662" xr:uid="{00000000-0005-0000-0000-0000CC150000}"/>
    <cellStyle name="SAPBEXfilterText 3 2 2" xfId="5487" xr:uid="{00000000-0005-0000-0000-0000CD150000}"/>
    <cellStyle name="SAPBEXfilterText 3 2 3" xfId="7955" xr:uid="{00000000-0005-0000-0000-0000CE150000}"/>
    <cellStyle name="SAPBEXfilterText 3 2 4" xfId="10243" xr:uid="{00000000-0005-0000-0000-0000CF150000}"/>
    <cellStyle name="SAPBEXfilterText 3 3" xfId="3737" xr:uid="{00000000-0005-0000-0000-0000D0150000}"/>
    <cellStyle name="SAPBEXfilterText 3 4" xfId="6242" xr:uid="{00000000-0005-0000-0000-0000D1150000}"/>
    <cellStyle name="SAPBEXfilterText 3 5" xfId="8571" xr:uid="{00000000-0005-0000-0000-0000D2150000}"/>
    <cellStyle name="SAPBEXfilterText 4" xfId="884" xr:uid="{00000000-0005-0000-0000-0000D3150000}"/>
    <cellStyle name="SAPBEXfilterText 4 2" xfId="2402" xr:uid="{00000000-0005-0000-0000-0000D4150000}"/>
    <cellStyle name="SAPBEXfilterText 4 2 2" xfId="5229" xr:uid="{00000000-0005-0000-0000-0000D5150000}"/>
    <cellStyle name="SAPBEXfilterText 4 2 3" xfId="7700" xr:uid="{00000000-0005-0000-0000-0000D6150000}"/>
    <cellStyle name="SAPBEXfilterText 4 2 4" xfId="9993" xr:uid="{00000000-0005-0000-0000-0000D7150000}"/>
    <cellStyle name="SAPBEXfilterText 4 3" xfId="3738" xr:uid="{00000000-0005-0000-0000-0000D8150000}"/>
    <cellStyle name="SAPBEXfilterText 4 4" xfId="6243" xr:uid="{00000000-0005-0000-0000-0000D9150000}"/>
    <cellStyle name="SAPBEXfilterText 4 5" xfId="8572" xr:uid="{00000000-0005-0000-0000-0000DA150000}"/>
    <cellStyle name="SAPBEXfilterText 5" xfId="885" xr:uid="{00000000-0005-0000-0000-0000DB150000}"/>
    <cellStyle name="SAPBEXfilterText 5 2" xfId="2472" xr:uid="{00000000-0005-0000-0000-0000DC150000}"/>
    <cellStyle name="SAPBEXfilterText 5 2 2" xfId="5299" xr:uid="{00000000-0005-0000-0000-0000DD150000}"/>
    <cellStyle name="SAPBEXfilterText 5 2 3" xfId="7769" xr:uid="{00000000-0005-0000-0000-0000DE150000}"/>
    <cellStyle name="SAPBEXfilterText 5 2 4" xfId="10062" xr:uid="{00000000-0005-0000-0000-0000DF150000}"/>
    <cellStyle name="SAPBEXfilterText 5 3" xfId="3739" xr:uid="{00000000-0005-0000-0000-0000E0150000}"/>
    <cellStyle name="SAPBEXfilterText 5 4" xfId="6244" xr:uid="{00000000-0005-0000-0000-0000E1150000}"/>
    <cellStyle name="SAPBEXfilterText 5 5" xfId="8573" xr:uid="{00000000-0005-0000-0000-0000E2150000}"/>
    <cellStyle name="SAPBEXfilterText 6" xfId="886" xr:uid="{00000000-0005-0000-0000-0000E3150000}"/>
    <cellStyle name="SAPBEXfilterText 6 2" xfId="1936" xr:uid="{00000000-0005-0000-0000-0000E4150000}"/>
    <cellStyle name="SAPBEXfilterText 6 2 2" xfId="4764" xr:uid="{00000000-0005-0000-0000-0000E5150000}"/>
    <cellStyle name="SAPBEXfilterText 6 2 3" xfId="7235" xr:uid="{00000000-0005-0000-0000-0000E6150000}"/>
    <cellStyle name="SAPBEXfilterText 6 2 4" xfId="9528" xr:uid="{00000000-0005-0000-0000-0000E7150000}"/>
    <cellStyle name="SAPBEXfilterText 6 3" xfId="3740" xr:uid="{00000000-0005-0000-0000-0000E8150000}"/>
    <cellStyle name="SAPBEXfilterText 6 4" xfId="6245" xr:uid="{00000000-0005-0000-0000-0000E9150000}"/>
    <cellStyle name="SAPBEXfilterText 6 5" xfId="8574" xr:uid="{00000000-0005-0000-0000-0000EA150000}"/>
    <cellStyle name="SAPBEXfilterText 7" xfId="887" xr:uid="{00000000-0005-0000-0000-0000EB150000}"/>
    <cellStyle name="SAPBEXfilterText 7 2" xfId="2245" xr:uid="{00000000-0005-0000-0000-0000EC150000}"/>
    <cellStyle name="SAPBEXfilterText 7 2 2" xfId="5073" xr:uid="{00000000-0005-0000-0000-0000ED150000}"/>
    <cellStyle name="SAPBEXfilterText 7 2 3" xfId="7544" xr:uid="{00000000-0005-0000-0000-0000EE150000}"/>
    <cellStyle name="SAPBEXfilterText 7 2 4" xfId="9837" xr:uid="{00000000-0005-0000-0000-0000EF150000}"/>
    <cellStyle name="SAPBEXfilterText 7 3" xfId="3741" xr:uid="{00000000-0005-0000-0000-0000F0150000}"/>
    <cellStyle name="SAPBEXfilterText 7 4" xfId="6246" xr:uid="{00000000-0005-0000-0000-0000F1150000}"/>
    <cellStyle name="SAPBEXfilterText 7 5" xfId="8575" xr:uid="{00000000-0005-0000-0000-0000F2150000}"/>
    <cellStyle name="SAPBEXfilterText 8" xfId="888" xr:uid="{00000000-0005-0000-0000-0000F3150000}"/>
    <cellStyle name="SAPBEXfilterText 8 2" xfId="1823" xr:uid="{00000000-0005-0000-0000-0000F4150000}"/>
    <cellStyle name="SAPBEXfilterText 8 2 2" xfId="4651" xr:uid="{00000000-0005-0000-0000-0000F5150000}"/>
    <cellStyle name="SAPBEXfilterText 8 2 3" xfId="7123" xr:uid="{00000000-0005-0000-0000-0000F6150000}"/>
    <cellStyle name="SAPBEXfilterText 8 2 4" xfId="9416" xr:uid="{00000000-0005-0000-0000-0000F7150000}"/>
    <cellStyle name="SAPBEXfilterText 8 3" xfId="3742" xr:uid="{00000000-0005-0000-0000-0000F8150000}"/>
    <cellStyle name="SAPBEXfilterText 8 4" xfId="6247" xr:uid="{00000000-0005-0000-0000-0000F9150000}"/>
    <cellStyle name="SAPBEXfilterText 8 5" xfId="8576" xr:uid="{00000000-0005-0000-0000-0000FA150000}"/>
    <cellStyle name="SAPBEXfilterText 9" xfId="889" xr:uid="{00000000-0005-0000-0000-0000FB150000}"/>
    <cellStyle name="SAPBEXfilterText 9 2" xfId="2606" xr:uid="{00000000-0005-0000-0000-0000FC150000}"/>
    <cellStyle name="SAPBEXfilterText 9 2 2" xfId="5432" xr:uid="{00000000-0005-0000-0000-0000FD150000}"/>
    <cellStyle name="SAPBEXfilterText 9 2 3" xfId="7902" xr:uid="{00000000-0005-0000-0000-0000FE150000}"/>
    <cellStyle name="SAPBEXfilterText 9 2 4" xfId="10195" xr:uid="{00000000-0005-0000-0000-0000FF150000}"/>
    <cellStyle name="SAPBEXfilterText 9 3" xfId="3743" xr:uid="{00000000-0005-0000-0000-000000160000}"/>
    <cellStyle name="SAPBEXfilterText 9 4" xfId="6248" xr:uid="{00000000-0005-0000-0000-000001160000}"/>
    <cellStyle name="SAPBEXfilterText 9 5" xfId="8577" xr:uid="{00000000-0005-0000-0000-000002160000}"/>
    <cellStyle name="SAPBEXformats" xfId="890" xr:uid="{00000000-0005-0000-0000-000003160000}"/>
    <cellStyle name="SAPBEXformats 10" xfId="891" xr:uid="{00000000-0005-0000-0000-000004160000}"/>
    <cellStyle name="SAPBEXformats 10 2" xfId="2204" xr:uid="{00000000-0005-0000-0000-000005160000}"/>
    <cellStyle name="SAPBEXformats 10 2 2" xfId="5032" xr:uid="{00000000-0005-0000-0000-000006160000}"/>
    <cellStyle name="SAPBEXformats 10 2 3" xfId="7503" xr:uid="{00000000-0005-0000-0000-000007160000}"/>
    <cellStyle name="SAPBEXformats 10 2 4" xfId="9796" xr:uid="{00000000-0005-0000-0000-000008160000}"/>
    <cellStyle name="SAPBEXformats 10 3" xfId="3745" xr:uid="{00000000-0005-0000-0000-000009160000}"/>
    <cellStyle name="SAPBEXformats 10 4" xfId="6250" xr:uid="{00000000-0005-0000-0000-00000A160000}"/>
    <cellStyle name="SAPBEXformats 10 5" xfId="8579" xr:uid="{00000000-0005-0000-0000-00000B160000}"/>
    <cellStyle name="SAPBEXformats 11" xfId="892" xr:uid="{00000000-0005-0000-0000-00000C160000}"/>
    <cellStyle name="SAPBEXformats 11 2" xfId="2506" xr:uid="{00000000-0005-0000-0000-00000D160000}"/>
    <cellStyle name="SAPBEXformats 11 2 2" xfId="5333" xr:uid="{00000000-0005-0000-0000-00000E160000}"/>
    <cellStyle name="SAPBEXformats 11 2 3" xfId="7803" xr:uid="{00000000-0005-0000-0000-00000F160000}"/>
    <cellStyle name="SAPBEXformats 11 2 4" xfId="10096" xr:uid="{00000000-0005-0000-0000-000010160000}"/>
    <cellStyle name="SAPBEXformats 11 3" xfId="3746" xr:uid="{00000000-0005-0000-0000-000011160000}"/>
    <cellStyle name="SAPBEXformats 11 4" xfId="6251" xr:uid="{00000000-0005-0000-0000-000012160000}"/>
    <cellStyle name="SAPBEXformats 11 5" xfId="8580" xr:uid="{00000000-0005-0000-0000-000013160000}"/>
    <cellStyle name="SAPBEXformats 12" xfId="1518" xr:uid="{00000000-0005-0000-0000-000014160000}"/>
    <cellStyle name="SAPBEXformats 13" xfId="2564" xr:uid="{00000000-0005-0000-0000-000015160000}"/>
    <cellStyle name="SAPBEXformats 13 2" xfId="5391" xr:uid="{00000000-0005-0000-0000-000016160000}"/>
    <cellStyle name="SAPBEXformats 13 3" xfId="7861" xr:uid="{00000000-0005-0000-0000-000017160000}"/>
    <cellStyle name="SAPBEXformats 13 4" xfId="10154" xr:uid="{00000000-0005-0000-0000-000018160000}"/>
    <cellStyle name="SAPBEXformats 14" xfId="3744" xr:uid="{00000000-0005-0000-0000-000019160000}"/>
    <cellStyle name="SAPBEXformats 15" xfId="6249" xr:uid="{00000000-0005-0000-0000-00001A160000}"/>
    <cellStyle name="SAPBEXformats 16" xfId="8578" xr:uid="{00000000-0005-0000-0000-00001B160000}"/>
    <cellStyle name="SAPBEXformats 2" xfId="893" xr:uid="{00000000-0005-0000-0000-00001C160000}"/>
    <cellStyle name="SAPBEXformats 2 10" xfId="894" xr:uid="{00000000-0005-0000-0000-00001D160000}"/>
    <cellStyle name="SAPBEXformats 2 10 2" xfId="2417" xr:uid="{00000000-0005-0000-0000-00001E160000}"/>
    <cellStyle name="SAPBEXformats 2 10 2 2" xfId="5244" xr:uid="{00000000-0005-0000-0000-00001F160000}"/>
    <cellStyle name="SAPBEXformats 2 10 2 3" xfId="7715" xr:uid="{00000000-0005-0000-0000-000020160000}"/>
    <cellStyle name="SAPBEXformats 2 10 2 4" xfId="10008" xr:uid="{00000000-0005-0000-0000-000021160000}"/>
    <cellStyle name="SAPBEXformats 2 10 3" xfId="3748" xr:uid="{00000000-0005-0000-0000-000022160000}"/>
    <cellStyle name="SAPBEXformats 2 10 4" xfId="6253" xr:uid="{00000000-0005-0000-0000-000023160000}"/>
    <cellStyle name="SAPBEXformats 2 10 5" xfId="8582" xr:uid="{00000000-0005-0000-0000-000024160000}"/>
    <cellStyle name="SAPBEXformats 2 11" xfId="2649" xr:uid="{00000000-0005-0000-0000-000025160000}"/>
    <cellStyle name="SAPBEXformats 2 11 2" xfId="5474" xr:uid="{00000000-0005-0000-0000-000026160000}"/>
    <cellStyle name="SAPBEXformats 2 11 3" xfId="7942" xr:uid="{00000000-0005-0000-0000-000027160000}"/>
    <cellStyle name="SAPBEXformats 2 11 4" xfId="10231" xr:uid="{00000000-0005-0000-0000-000028160000}"/>
    <cellStyle name="SAPBEXformats 2 12" xfId="3747" xr:uid="{00000000-0005-0000-0000-000029160000}"/>
    <cellStyle name="SAPBEXformats 2 13" xfId="6252" xr:uid="{00000000-0005-0000-0000-00002A160000}"/>
    <cellStyle name="SAPBEXformats 2 14" xfId="8581" xr:uid="{00000000-0005-0000-0000-00002B160000}"/>
    <cellStyle name="SAPBEXformats 2 2" xfId="895" xr:uid="{00000000-0005-0000-0000-00002C160000}"/>
    <cellStyle name="SAPBEXformats 2 2 2" xfId="2518" xr:uid="{00000000-0005-0000-0000-00002D160000}"/>
    <cellStyle name="SAPBEXformats 2 2 2 2" xfId="5345" xr:uid="{00000000-0005-0000-0000-00002E160000}"/>
    <cellStyle name="SAPBEXformats 2 2 2 3" xfId="7815" xr:uid="{00000000-0005-0000-0000-00002F160000}"/>
    <cellStyle name="SAPBEXformats 2 2 2 4" xfId="10108" xr:uid="{00000000-0005-0000-0000-000030160000}"/>
    <cellStyle name="SAPBEXformats 2 2 3" xfId="3749" xr:uid="{00000000-0005-0000-0000-000031160000}"/>
    <cellStyle name="SAPBEXformats 2 2 4" xfId="6254" xr:uid="{00000000-0005-0000-0000-000032160000}"/>
    <cellStyle name="SAPBEXformats 2 2 5" xfId="8583" xr:uid="{00000000-0005-0000-0000-000033160000}"/>
    <cellStyle name="SAPBEXformats 2 3" xfId="896" xr:uid="{00000000-0005-0000-0000-000034160000}"/>
    <cellStyle name="SAPBEXformats 2 3 2" xfId="2164" xr:uid="{00000000-0005-0000-0000-000035160000}"/>
    <cellStyle name="SAPBEXformats 2 3 2 2" xfId="4992" xr:uid="{00000000-0005-0000-0000-000036160000}"/>
    <cellStyle name="SAPBEXformats 2 3 2 3" xfId="7463" xr:uid="{00000000-0005-0000-0000-000037160000}"/>
    <cellStyle name="SAPBEXformats 2 3 2 4" xfId="9756" xr:uid="{00000000-0005-0000-0000-000038160000}"/>
    <cellStyle name="SAPBEXformats 2 3 3" xfId="3750" xr:uid="{00000000-0005-0000-0000-000039160000}"/>
    <cellStyle name="SAPBEXformats 2 3 4" xfId="6255" xr:uid="{00000000-0005-0000-0000-00003A160000}"/>
    <cellStyle name="SAPBEXformats 2 3 5" xfId="8584" xr:uid="{00000000-0005-0000-0000-00003B160000}"/>
    <cellStyle name="SAPBEXformats 2 4" xfId="897" xr:uid="{00000000-0005-0000-0000-00003C160000}"/>
    <cellStyle name="SAPBEXformats 2 4 2" xfId="2686" xr:uid="{00000000-0005-0000-0000-00003D160000}"/>
    <cellStyle name="SAPBEXformats 2 4 2 2" xfId="5511" xr:uid="{00000000-0005-0000-0000-00003E160000}"/>
    <cellStyle name="SAPBEXformats 2 4 2 3" xfId="7976" xr:uid="{00000000-0005-0000-0000-00003F160000}"/>
    <cellStyle name="SAPBEXformats 2 4 2 4" xfId="10256" xr:uid="{00000000-0005-0000-0000-000040160000}"/>
    <cellStyle name="SAPBEXformats 2 4 3" xfId="3751" xr:uid="{00000000-0005-0000-0000-000041160000}"/>
    <cellStyle name="SAPBEXformats 2 4 4" xfId="6256" xr:uid="{00000000-0005-0000-0000-000042160000}"/>
    <cellStyle name="SAPBEXformats 2 4 5" xfId="8585" xr:uid="{00000000-0005-0000-0000-000043160000}"/>
    <cellStyle name="SAPBEXformats 2 5" xfId="898" xr:uid="{00000000-0005-0000-0000-000044160000}"/>
    <cellStyle name="SAPBEXformats 2 5 2" xfId="1668" xr:uid="{00000000-0005-0000-0000-000045160000}"/>
    <cellStyle name="SAPBEXformats 2 5 2 2" xfId="4497" xr:uid="{00000000-0005-0000-0000-000046160000}"/>
    <cellStyle name="SAPBEXformats 2 5 2 3" xfId="6970" xr:uid="{00000000-0005-0000-0000-000047160000}"/>
    <cellStyle name="SAPBEXformats 2 5 2 4" xfId="9264" xr:uid="{00000000-0005-0000-0000-000048160000}"/>
    <cellStyle name="SAPBEXformats 2 5 3" xfId="3752" xr:uid="{00000000-0005-0000-0000-000049160000}"/>
    <cellStyle name="SAPBEXformats 2 5 4" xfId="6257" xr:uid="{00000000-0005-0000-0000-00004A160000}"/>
    <cellStyle name="SAPBEXformats 2 5 5" xfId="8586" xr:uid="{00000000-0005-0000-0000-00004B160000}"/>
    <cellStyle name="SAPBEXformats 2 6" xfId="899" xr:uid="{00000000-0005-0000-0000-00004C160000}"/>
    <cellStyle name="SAPBEXformats 2 6 2" xfId="2165" xr:uid="{00000000-0005-0000-0000-00004D160000}"/>
    <cellStyle name="SAPBEXformats 2 6 2 2" xfId="4993" xr:uid="{00000000-0005-0000-0000-00004E160000}"/>
    <cellStyle name="SAPBEXformats 2 6 2 3" xfId="7464" xr:uid="{00000000-0005-0000-0000-00004F160000}"/>
    <cellStyle name="SAPBEXformats 2 6 2 4" xfId="9757" xr:uid="{00000000-0005-0000-0000-000050160000}"/>
    <cellStyle name="SAPBEXformats 2 6 3" xfId="3753" xr:uid="{00000000-0005-0000-0000-000051160000}"/>
    <cellStyle name="SAPBEXformats 2 6 4" xfId="6258" xr:uid="{00000000-0005-0000-0000-000052160000}"/>
    <cellStyle name="SAPBEXformats 2 6 5" xfId="8587" xr:uid="{00000000-0005-0000-0000-000053160000}"/>
    <cellStyle name="SAPBEXformats 2 7" xfId="900" xr:uid="{00000000-0005-0000-0000-000054160000}"/>
    <cellStyle name="SAPBEXformats 2 7 2" xfId="2693" xr:uid="{00000000-0005-0000-0000-000055160000}"/>
    <cellStyle name="SAPBEXformats 2 7 2 2" xfId="5518" xr:uid="{00000000-0005-0000-0000-000056160000}"/>
    <cellStyle name="SAPBEXformats 2 7 2 3" xfId="7983" xr:uid="{00000000-0005-0000-0000-000057160000}"/>
    <cellStyle name="SAPBEXformats 2 7 2 4" xfId="10263" xr:uid="{00000000-0005-0000-0000-000058160000}"/>
    <cellStyle name="SAPBEXformats 2 7 3" xfId="3754" xr:uid="{00000000-0005-0000-0000-000059160000}"/>
    <cellStyle name="SAPBEXformats 2 7 4" xfId="6259" xr:uid="{00000000-0005-0000-0000-00005A160000}"/>
    <cellStyle name="SAPBEXformats 2 7 5" xfId="8588" xr:uid="{00000000-0005-0000-0000-00005B160000}"/>
    <cellStyle name="SAPBEXformats 2 8" xfId="901" xr:uid="{00000000-0005-0000-0000-00005C160000}"/>
    <cellStyle name="SAPBEXformats 2 8 2" xfId="2166" xr:uid="{00000000-0005-0000-0000-00005D160000}"/>
    <cellStyle name="SAPBEXformats 2 8 2 2" xfId="4994" xr:uid="{00000000-0005-0000-0000-00005E160000}"/>
    <cellStyle name="SAPBEXformats 2 8 2 3" xfId="7465" xr:uid="{00000000-0005-0000-0000-00005F160000}"/>
    <cellStyle name="SAPBEXformats 2 8 2 4" xfId="9758" xr:uid="{00000000-0005-0000-0000-000060160000}"/>
    <cellStyle name="SAPBEXformats 2 8 3" xfId="3755" xr:uid="{00000000-0005-0000-0000-000061160000}"/>
    <cellStyle name="SAPBEXformats 2 8 4" xfId="6260" xr:uid="{00000000-0005-0000-0000-000062160000}"/>
    <cellStyle name="SAPBEXformats 2 8 5" xfId="8589" xr:uid="{00000000-0005-0000-0000-000063160000}"/>
    <cellStyle name="SAPBEXformats 2 9" xfId="902" xr:uid="{00000000-0005-0000-0000-000064160000}"/>
    <cellStyle name="SAPBEXformats 2 9 2" xfId="2227" xr:uid="{00000000-0005-0000-0000-000065160000}"/>
    <cellStyle name="SAPBEXformats 2 9 2 2" xfId="5055" xr:uid="{00000000-0005-0000-0000-000066160000}"/>
    <cellStyle name="SAPBEXformats 2 9 2 3" xfId="7526" xr:uid="{00000000-0005-0000-0000-000067160000}"/>
    <cellStyle name="SAPBEXformats 2 9 2 4" xfId="9819" xr:uid="{00000000-0005-0000-0000-000068160000}"/>
    <cellStyle name="SAPBEXformats 2 9 3" xfId="3756" xr:uid="{00000000-0005-0000-0000-000069160000}"/>
    <cellStyle name="SAPBEXformats 2 9 4" xfId="6261" xr:uid="{00000000-0005-0000-0000-00006A160000}"/>
    <cellStyle name="SAPBEXformats 2 9 5" xfId="8590" xr:uid="{00000000-0005-0000-0000-00006B160000}"/>
    <cellStyle name="SAPBEXformats 3" xfId="903" xr:uid="{00000000-0005-0000-0000-00006C160000}"/>
    <cellStyle name="SAPBEXformats 3 2" xfId="2298" xr:uid="{00000000-0005-0000-0000-00006D160000}"/>
    <cellStyle name="SAPBEXformats 3 2 2" xfId="5126" xr:uid="{00000000-0005-0000-0000-00006E160000}"/>
    <cellStyle name="SAPBEXformats 3 2 3" xfId="7597" xr:uid="{00000000-0005-0000-0000-00006F160000}"/>
    <cellStyle name="SAPBEXformats 3 2 4" xfId="9890" xr:uid="{00000000-0005-0000-0000-000070160000}"/>
    <cellStyle name="SAPBEXformats 3 3" xfId="3757" xr:uid="{00000000-0005-0000-0000-000071160000}"/>
    <cellStyle name="SAPBEXformats 3 4" xfId="6262" xr:uid="{00000000-0005-0000-0000-000072160000}"/>
    <cellStyle name="SAPBEXformats 3 5" xfId="8591" xr:uid="{00000000-0005-0000-0000-000073160000}"/>
    <cellStyle name="SAPBEXformats 4" xfId="904" xr:uid="{00000000-0005-0000-0000-000074160000}"/>
    <cellStyle name="SAPBEXformats 4 2" xfId="2376" xr:uid="{00000000-0005-0000-0000-000075160000}"/>
    <cellStyle name="SAPBEXformats 4 2 2" xfId="5203" xr:uid="{00000000-0005-0000-0000-000076160000}"/>
    <cellStyle name="SAPBEXformats 4 2 3" xfId="7674" xr:uid="{00000000-0005-0000-0000-000077160000}"/>
    <cellStyle name="SAPBEXformats 4 2 4" xfId="9967" xr:uid="{00000000-0005-0000-0000-000078160000}"/>
    <cellStyle name="SAPBEXformats 4 3" xfId="3758" xr:uid="{00000000-0005-0000-0000-000079160000}"/>
    <cellStyle name="SAPBEXformats 4 4" xfId="6263" xr:uid="{00000000-0005-0000-0000-00007A160000}"/>
    <cellStyle name="SAPBEXformats 4 5" xfId="8592" xr:uid="{00000000-0005-0000-0000-00007B160000}"/>
    <cellStyle name="SAPBEXformats 5" xfId="905" xr:uid="{00000000-0005-0000-0000-00007C160000}"/>
    <cellStyle name="SAPBEXformats 5 2" xfId="2353" xr:uid="{00000000-0005-0000-0000-00007D160000}"/>
    <cellStyle name="SAPBEXformats 5 2 2" xfId="5181" xr:uid="{00000000-0005-0000-0000-00007E160000}"/>
    <cellStyle name="SAPBEXformats 5 2 3" xfId="7652" xr:uid="{00000000-0005-0000-0000-00007F160000}"/>
    <cellStyle name="SAPBEXformats 5 2 4" xfId="9945" xr:uid="{00000000-0005-0000-0000-000080160000}"/>
    <cellStyle name="SAPBEXformats 5 3" xfId="3759" xr:uid="{00000000-0005-0000-0000-000081160000}"/>
    <cellStyle name="SAPBEXformats 5 4" xfId="6264" xr:uid="{00000000-0005-0000-0000-000082160000}"/>
    <cellStyle name="SAPBEXformats 5 5" xfId="8593" xr:uid="{00000000-0005-0000-0000-000083160000}"/>
    <cellStyle name="SAPBEXformats 6" xfId="906" xr:uid="{00000000-0005-0000-0000-000084160000}"/>
    <cellStyle name="SAPBEXformats 6 2" xfId="2388" xr:uid="{00000000-0005-0000-0000-000085160000}"/>
    <cellStyle name="SAPBEXformats 6 2 2" xfId="5215" xr:uid="{00000000-0005-0000-0000-000086160000}"/>
    <cellStyle name="SAPBEXformats 6 2 3" xfId="7686" xr:uid="{00000000-0005-0000-0000-000087160000}"/>
    <cellStyle name="SAPBEXformats 6 2 4" xfId="9979" xr:uid="{00000000-0005-0000-0000-000088160000}"/>
    <cellStyle name="SAPBEXformats 6 3" xfId="3760" xr:uid="{00000000-0005-0000-0000-000089160000}"/>
    <cellStyle name="SAPBEXformats 6 4" xfId="6265" xr:uid="{00000000-0005-0000-0000-00008A160000}"/>
    <cellStyle name="SAPBEXformats 6 5" xfId="8594" xr:uid="{00000000-0005-0000-0000-00008B160000}"/>
    <cellStyle name="SAPBEXformats 7" xfId="907" xr:uid="{00000000-0005-0000-0000-00008C160000}"/>
    <cellStyle name="SAPBEXformats 7 2" xfId="2615" xr:uid="{00000000-0005-0000-0000-00008D160000}"/>
    <cellStyle name="SAPBEXformats 7 2 2" xfId="5441" xr:uid="{00000000-0005-0000-0000-00008E160000}"/>
    <cellStyle name="SAPBEXformats 7 2 3" xfId="7911" xr:uid="{00000000-0005-0000-0000-00008F160000}"/>
    <cellStyle name="SAPBEXformats 7 2 4" xfId="10204" xr:uid="{00000000-0005-0000-0000-000090160000}"/>
    <cellStyle name="SAPBEXformats 7 3" xfId="3761" xr:uid="{00000000-0005-0000-0000-000091160000}"/>
    <cellStyle name="SAPBEXformats 7 4" xfId="6266" xr:uid="{00000000-0005-0000-0000-000092160000}"/>
    <cellStyle name="SAPBEXformats 7 5" xfId="8595" xr:uid="{00000000-0005-0000-0000-000093160000}"/>
    <cellStyle name="SAPBEXformats 8" xfId="908" xr:uid="{00000000-0005-0000-0000-000094160000}"/>
    <cellStyle name="SAPBEXformats 8 2" xfId="2413" xr:uid="{00000000-0005-0000-0000-000095160000}"/>
    <cellStyle name="SAPBEXformats 8 2 2" xfId="5240" xr:uid="{00000000-0005-0000-0000-000096160000}"/>
    <cellStyle name="SAPBEXformats 8 2 3" xfId="7711" xr:uid="{00000000-0005-0000-0000-000097160000}"/>
    <cellStyle name="SAPBEXformats 8 2 4" xfId="10004" xr:uid="{00000000-0005-0000-0000-000098160000}"/>
    <cellStyle name="SAPBEXformats 8 3" xfId="3762" xr:uid="{00000000-0005-0000-0000-000099160000}"/>
    <cellStyle name="SAPBEXformats 8 4" xfId="6267" xr:uid="{00000000-0005-0000-0000-00009A160000}"/>
    <cellStyle name="SAPBEXformats 8 5" xfId="8596" xr:uid="{00000000-0005-0000-0000-00009B160000}"/>
    <cellStyle name="SAPBEXformats 9" xfId="909" xr:uid="{00000000-0005-0000-0000-00009C160000}"/>
    <cellStyle name="SAPBEXformats 9 2" xfId="2488" xr:uid="{00000000-0005-0000-0000-00009D160000}"/>
    <cellStyle name="SAPBEXformats 9 2 2" xfId="5315" xr:uid="{00000000-0005-0000-0000-00009E160000}"/>
    <cellStyle name="SAPBEXformats 9 2 3" xfId="7785" xr:uid="{00000000-0005-0000-0000-00009F160000}"/>
    <cellStyle name="SAPBEXformats 9 2 4" xfId="10078" xr:uid="{00000000-0005-0000-0000-0000A0160000}"/>
    <cellStyle name="SAPBEXformats 9 3" xfId="3763" xr:uid="{00000000-0005-0000-0000-0000A1160000}"/>
    <cellStyle name="SAPBEXformats 9 4" xfId="6268" xr:uid="{00000000-0005-0000-0000-0000A2160000}"/>
    <cellStyle name="SAPBEXformats 9 5" xfId="8597" xr:uid="{00000000-0005-0000-0000-0000A3160000}"/>
    <cellStyle name="SAPBEXheaderItem" xfId="910" xr:uid="{00000000-0005-0000-0000-0000A4160000}"/>
    <cellStyle name="SAPBEXheaderItem 10" xfId="911" xr:uid="{00000000-0005-0000-0000-0000A5160000}"/>
    <cellStyle name="SAPBEXheaderItem 10 2" xfId="2460" xr:uid="{00000000-0005-0000-0000-0000A6160000}"/>
    <cellStyle name="SAPBEXheaderItem 10 2 2" xfId="5287" xr:uid="{00000000-0005-0000-0000-0000A7160000}"/>
    <cellStyle name="SAPBEXheaderItem 10 2 3" xfId="7758" xr:uid="{00000000-0005-0000-0000-0000A8160000}"/>
    <cellStyle name="SAPBEXheaderItem 10 2 4" xfId="10051" xr:uid="{00000000-0005-0000-0000-0000A9160000}"/>
    <cellStyle name="SAPBEXheaderItem 10 3" xfId="3765" xr:uid="{00000000-0005-0000-0000-0000AA160000}"/>
    <cellStyle name="SAPBEXheaderItem 10 4" xfId="6270" xr:uid="{00000000-0005-0000-0000-0000AB160000}"/>
    <cellStyle name="SAPBEXheaderItem 10 5" xfId="8599" xr:uid="{00000000-0005-0000-0000-0000AC160000}"/>
    <cellStyle name="SAPBEXheaderItem 11" xfId="912" xr:uid="{00000000-0005-0000-0000-0000AD160000}"/>
    <cellStyle name="SAPBEXheaderItem 11 2" xfId="2286" xr:uid="{00000000-0005-0000-0000-0000AE160000}"/>
    <cellStyle name="SAPBEXheaderItem 11 2 2" xfId="5114" xr:uid="{00000000-0005-0000-0000-0000AF160000}"/>
    <cellStyle name="SAPBEXheaderItem 11 2 3" xfId="7585" xr:uid="{00000000-0005-0000-0000-0000B0160000}"/>
    <cellStyle name="SAPBEXheaderItem 11 2 4" xfId="9878" xr:uid="{00000000-0005-0000-0000-0000B1160000}"/>
    <cellStyle name="SAPBEXheaderItem 11 3" xfId="3766" xr:uid="{00000000-0005-0000-0000-0000B2160000}"/>
    <cellStyle name="SAPBEXheaderItem 11 4" xfId="6271" xr:uid="{00000000-0005-0000-0000-0000B3160000}"/>
    <cellStyle name="SAPBEXheaderItem 11 5" xfId="8600" xr:uid="{00000000-0005-0000-0000-0000B4160000}"/>
    <cellStyle name="SAPBEXheaderItem 12" xfId="1519" xr:uid="{00000000-0005-0000-0000-0000B5160000}"/>
    <cellStyle name="SAPBEXheaderItem 13" xfId="2582" xr:uid="{00000000-0005-0000-0000-0000B6160000}"/>
    <cellStyle name="SAPBEXheaderItem 13 2" xfId="5409" xr:uid="{00000000-0005-0000-0000-0000B7160000}"/>
    <cellStyle name="SAPBEXheaderItem 13 3" xfId="7879" xr:uid="{00000000-0005-0000-0000-0000B8160000}"/>
    <cellStyle name="SAPBEXheaderItem 13 4" xfId="10172" xr:uid="{00000000-0005-0000-0000-0000B9160000}"/>
    <cellStyle name="SAPBEXheaderItem 14" xfId="3764" xr:uid="{00000000-0005-0000-0000-0000BA160000}"/>
    <cellStyle name="SAPBEXheaderItem 15" xfId="6269" xr:uid="{00000000-0005-0000-0000-0000BB160000}"/>
    <cellStyle name="SAPBEXheaderItem 16" xfId="8598" xr:uid="{00000000-0005-0000-0000-0000BC160000}"/>
    <cellStyle name="SAPBEXheaderItem 2" xfId="913" xr:uid="{00000000-0005-0000-0000-0000BD160000}"/>
    <cellStyle name="SAPBEXheaderItem 2 10" xfId="914" xr:uid="{00000000-0005-0000-0000-0000BE160000}"/>
    <cellStyle name="SAPBEXheaderItem 2 10 2" xfId="1651" xr:uid="{00000000-0005-0000-0000-0000BF160000}"/>
    <cellStyle name="SAPBEXheaderItem 2 10 2 2" xfId="4480" xr:uid="{00000000-0005-0000-0000-0000C0160000}"/>
    <cellStyle name="SAPBEXheaderItem 2 10 2 3" xfId="6953" xr:uid="{00000000-0005-0000-0000-0000C1160000}"/>
    <cellStyle name="SAPBEXheaderItem 2 10 2 4" xfId="9248" xr:uid="{00000000-0005-0000-0000-0000C2160000}"/>
    <cellStyle name="SAPBEXheaderItem 2 10 3" xfId="3768" xr:uid="{00000000-0005-0000-0000-0000C3160000}"/>
    <cellStyle name="SAPBEXheaderItem 2 10 4" xfId="6273" xr:uid="{00000000-0005-0000-0000-0000C4160000}"/>
    <cellStyle name="SAPBEXheaderItem 2 10 5" xfId="8602" xr:uid="{00000000-0005-0000-0000-0000C5160000}"/>
    <cellStyle name="SAPBEXheaderItem 2 11" xfId="1712" xr:uid="{00000000-0005-0000-0000-0000C6160000}"/>
    <cellStyle name="SAPBEXheaderItem 2 11 2" xfId="4541" xr:uid="{00000000-0005-0000-0000-0000C7160000}"/>
    <cellStyle name="SAPBEXheaderItem 2 11 3" xfId="7014" xr:uid="{00000000-0005-0000-0000-0000C8160000}"/>
    <cellStyle name="SAPBEXheaderItem 2 11 4" xfId="9308" xr:uid="{00000000-0005-0000-0000-0000C9160000}"/>
    <cellStyle name="SAPBEXheaderItem 2 12" xfId="3767" xr:uid="{00000000-0005-0000-0000-0000CA160000}"/>
    <cellStyle name="SAPBEXheaderItem 2 13" xfId="6272" xr:uid="{00000000-0005-0000-0000-0000CB160000}"/>
    <cellStyle name="SAPBEXheaderItem 2 14" xfId="8601" xr:uid="{00000000-0005-0000-0000-0000CC160000}"/>
    <cellStyle name="SAPBEXheaderItem 2 2" xfId="915" xr:uid="{00000000-0005-0000-0000-0000CD160000}"/>
    <cellStyle name="SAPBEXheaderItem 2 2 2" xfId="2690" xr:uid="{00000000-0005-0000-0000-0000CE160000}"/>
    <cellStyle name="SAPBEXheaderItem 2 2 2 2" xfId="5515" xr:uid="{00000000-0005-0000-0000-0000CF160000}"/>
    <cellStyle name="SAPBEXheaderItem 2 2 2 3" xfId="7980" xr:uid="{00000000-0005-0000-0000-0000D0160000}"/>
    <cellStyle name="SAPBEXheaderItem 2 2 2 4" xfId="10260" xr:uid="{00000000-0005-0000-0000-0000D1160000}"/>
    <cellStyle name="SAPBEXheaderItem 2 2 3" xfId="3769" xr:uid="{00000000-0005-0000-0000-0000D2160000}"/>
    <cellStyle name="SAPBEXheaderItem 2 2 4" xfId="6274" xr:uid="{00000000-0005-0000-0000-0000D3160000}"/>
    <cellStyle name="SAPBEXheaderItem 2 2 5" xfId="8603" xr:uid="{00000000-0005-0000-0000-0000D4160000}"/>
    <cellStyle name="SAPBEXheaderItem 2 3" xfId="916" xr:uid="{00000000-0005-0000-0000-0000D5160000}"/>
    <cellStyle name="SAPBEXheaderItem 2 3 2" xfId="1780" xr:uid="{00000000-0005-0000-0000-0000D6160000}"/>
    <cellStyle name="SAPBEXheaderItem 2 3 2 2" xfId="4608" xr:uid="{00000000-0005-0000-0000-0000D7160000}"/>
    <cellStyle name="SAPBEXheaderItem 2 3 2 3" xfId="7081" xr:uid="{00000000-0005-0000-0000-0000D8160000}"/>
    <cellStyle name="SAPBEXheaderItem 2 3 2 4" xfId="9375" xr:uid="{00000000-0005-0000-0000-0000D9160000}"/>
    <cellStyle name="SAPBEXheaderItem 2 3 3" xfId="3770" xr:uid="{00000000-0005-0000-0000-0000DA160000}"/>
    <cellStyle name="SAPBEXheaderItem 2 3 4" xfId="6275" xr:uid="{00000000-0005-0000-0000-0000DB160000}"/>
    <cellStyle name="SAPBEXheaderItem 2 3 5" xfId="8604" xr:uid="{00000000-0005-0000-0000-0000DC160000}"/>
    <cellStyle name="SAPBEXheaderItem 2 4" xfId="917" xr:uid="{00000000-0005-0000-0000-0000DD160000}"/>
    <cellStyle name="SAPBEXheaderItem 2 4 2" xfId="2613" xr:uid="{00000000-0005-0000-0000-0000DE160000}"/>
    <cellStyle name="SAPBEXheaderItem 2 4 2 2" xfId="5439" xr:uid="{00000000-0005-0000-0000-0000DF160000}"/>
    <cellStyle name="SAPBEXheaderItem 2 4 2 3" xfId="7909" xr:uid="{00000000-0005-0000-0000-0000E0160000}"/>
    <cellStyle name="SAPBEXheaderItem 2 4 2 4" xfId="10202" xr:uid="{00000000-0005-0000-0000-0000E1160000}"/>
    <cellStyle name="SAPBEXheaderItem 2 4 3" xfId="3771" xr:uid="{00000000-0005-0000-0000-0000E2160000}"/>
    <cellStyle name="SAPBEXheaderItem 2 4 4" xfId="6276" xr:uid="{00000000-0005-0000-0000-0000E3160000}"/>
    <cellStyle name="SAPBEXheaderItem 2 4 5" xfId="8605" xr:uid="{00000000-0005-0000-0000-0000E4160000}"/>
    <cellStyle name="SAPBEXheaderItem 2 5" xfId="918" xr:uid="{00000000-0005-0000-0000-0000E5160000}"/>
    <cellStyle name="SAPBEXheaderItem 2 5 2" xfId="1707" xr:uid="{00000000-0005-0000-0000-0000E6160000}"/>
    <cellStyle name="SAPBEXheaderItem 2 5 2 2" xfId="4536" xr:uid="{00000000-0005-0000-0000-0000E7160000}"/>
    <cellStyle name="SAPBEXheaderItem 2 5 2 3" xfId="7009" xr:uid="{00000000-0005-0000-0000-0000E8160000}"/>
    <cellStyle name="SAPBEXheaderItem 2 5 2 4" xfId="9303" xr:uid="{00000000-0005-0000-0000-0000E9160000}"/>
    <cellStyle name="SAPBEXheaderItem 2 5 3" xfId="3772" xr:uid="{00000000-0005-0000-0000-0000EA160000}"/>
    <cellStyle name="SAPBEXheaderItem 2 5 4" xfId="6277" xr:uid="{00000000-0005-0000-0000-0000EB160000}"/>
    <cellStyle name="SAPBEXheaderItem 2 5 5" xfId="8606" xr:uid="{00000000-0005-0000-0000-0000EC160000}"/>
    <cellStyle name="SAPBEXheaderItem 2 6" xfId="919" xr:uid="{00000000-0005-0000-0000-0000ED160000}"/>
    <cellStyle name="SAPBEXheaderItem 2 6 2" xfId="1829" xr:uid="{00000000-0005-0000-0000-0000EE160000}"/>
    <cellStyle name="SAPBEXheaderItem 2 6 2 2" xfId="4657" xr:uid="{00000000-0005-0000-0000-0000EF160000}"/>
    <cellStyle name="SAPBEXheaderItem 2 6 2 3" xfId="7129" xr:uid="{00000000-0005-0000-0000-0000F0160000}"/>
    <cellStyle name="SAPBEXheaderItem 2 6 2 4" xfId="9422" xr:uid="{00000000-0005-0000-0000-0000F1160000}"/>
    <cellStyle name="SAPBEXheaderItem 2 6 3" xfId="3773" xr:uid="{00000000-0005-0000-0000-0000F2160000}"/>
    <cellStyle name="SAPBEXheaderItem 2 6 4" xfId="6278" xr:uid="{00000000-0005-0000-0000-0000F3160000}"/>
    <cellStyle name="SAPBEXheaderItem 2 6 5" xfId="8607" xr:uid="{00000000-0005-0000-0000-0000F4160000}"/>
    <cellStyle name="SAPBEXheaderItem 2 7" xfId="920" xr:uid="{00000000-0005-0000-0000-0000F5160000}"/>
    <cellStyle name="SAPBEXheaderItem 2 7 2" xfId="1594" xr:uid="{00000000-0005-0000-0000-0000F6160000}"/>
    <cellStyle name="SAPBEXheaderItem 2 7 2 2" xfId="4423" xr:uid="{00000000-0005-0000-0000-0000F7160000}"/>
    <cellStyle name="SAPBEXheaderItem 2 7 2 3" xfId="6897" xr:uid="{00000000-0005-0000-0000-0000F8160000}"/>
    <cellStyle name="SAPBEXheaderItem 2 7 2 4" xfId="9198" xr:uid="{00000000-0005-0000-0000-0000F9160000}"/>
    <cellStyle name="SAPBEXheaderItem 2 7 3" xfId="3774" xr:uid="{00000000-0005-0000-0000-0000FA160000}"/>
    <cellStyle name="SAPBEXheaderItem 2 7 4" xfId="6279" xr:uid="{00000000-0005-0000-0000-0000FB160000}"/>
    <cellStyle name="SAPBEXheaderItem 2 7 5" xfId="8608" xr:uid="{00000000-0005-0000-0000-0000FC160000}"/>
    <cellStyle name="SAPBEXheaderItem 2 8" xfId="921" xr:uid="{00000000-0005-0000-0000-0000FD160000}"/>
    <cellStyle name="SAPBEXheaderItem 2 8 2" xfId="1869" xr:uid="{00000000-0005-0000-0000-0000FE160000}"/>
    <cellStyle name="SAPBEXheaderItem 2 8 2 2" xfId="4697" xr:uid="{00000000-0005-0000-0000-0000FF160000}"/>
    <cellStyle name="SAPBEXheaderItem 2 8 2 3" xfId="7169" xr:uid="{00000000-0005-0000-0000-000000170000}"/>
    <cellStyle name="SAPBEXheaderItem 2 8 2 4" xfId="9462" xr:uid="{00000000-0005-0000-0000-000001170000}"/>
    <cellStyle name="SAPBEXheaderItem 2 8 3" xfId="3775" xr:uid="{00000000-0005-0000-0000-000002170000}"/>
    <cellStyle name="SAPBEXheaderItem 2 8 4" xfId="6280" xr:uid="{00000000-0005-0000-0000-000003170000}"/>
    <cellStyle name="SAPBEXheaderItem 2 8 5" xfId="8609" xr:uid="{00000000-0005-0000-0000-000004170000}"/>
    <cellStyle name="SAPBEXheaderItem 2 9" xfId="922" xr:uid="{00000000-0005-0000-0000-000005170000}"/>
    <cellStyle name="SAPBEXheaderItem 2 9 2" xfId="2451" xr:uid="{00000000-0005-0000-0000-000006170000}"/>
    <cellStyle name="SAPBEXheaderItem 2 9 2 2" xfId="5278" xr:uid="{00000000-0005-0000-0000-000007170000}"/>
    <cellStyle name="SAPBEXheaderItem 2 9 2 3" xfId="7749" xr:uid="{00000000-0005-0000-0000-000008170000}"/>
    <cellStyle name="SAPBEXheaderItem 2 9 2 4" xfId="10042" xr:uid="{00000000-0005-0000-0000-000009170000}"/>
    <cellStyle name="SAPBEXheaderItem 2 9 3" xfId="3776" xr:uid="{00000000-0005-0000-0000-00000A170000}"/>
    <cellStyle name="SAPBEXheaderItem 2 9 4" xfId="6281" xr:uid="{00000000-0005-0000-0000-00000B170000}"/>
    <cellStyle name="SAPBEXheaderItem 2 9 5" xfId="8610" xr:uid="{00000000-0005-0000-0000-00000C170000}"/>
    <cellStyle name="SAPBEXheaderItem 3" xfId="923" xr:uid="{00000000-0005-0000-0000-00000D170000}"/>
    <cellStyle name="SAPBEXheaderItem 3 2" xfId="1719" xr:uid="{00000000-0005-0000-0000-00000E170000}"/>
    <cellStyle name="SAPBEXheaderItem 3 2 2" xfId="4547" xr:uid="{00000000-0005-0000-0000-00000F170000}"/>
    <cellStyle name="SAPBEXheaderItem 3 2 3" xfId="7020" xr:uid="{00000000-0005-0000-0000-000010170000}"/>
    <cellStyle name="SAPBEXheaderItem 3 2 4" xfId="9314" xr:uid="{00000000-0005-0000-0000-000011170000}"/>
    <cellStyle name="SAPBEXheaderItem 3 3" xfId="3777" xr:uid="{00000000-0005-0000-0000-000012170000}"/>
    <cellStyle name="SAPBEXheaderItem 3 4" xfId="6282" xr:uid="{00000000-0005-0000-0000-000013170000}"/>
    <cellStyle name="SAPBEXheaderItem 3 5" xfId="8611" xr:uid="{00000000-0005-0000-0000-000014170000}"/>
    <cellStyle name="SAPBEXheaderItem 4" xfId="924" xr:uid="{00000000-0005-0000-0000-000015170000}"/>
    <cellStyle name="SAPBEXheaderItem 4 2" xfId="2244" xr:uid="{00000000-0005-0000-0000-000016170000}"/>
    <cellStyle name="SAPBEXheaderItem 4 2 2" xfId="5072" xr:uid="{00000000-0005-0000-0000-000017170000}"/>
    <cellStyle name="SAPBEXheaderItem 4 2 3" xfId="7543" xr:uid="{00000000-0005-0000-0000-000018170000}"/>
    <cellStyle name="SAPBEXheaderItem 4 2 4" xfId="9836" xr:uid="{00000000-0005-0000-0000-000019170000}"/>
    <cellStyle name="SAPBEXheaderItem 4 3" xfId="3778" xr:uid="{00000000-0005-0000-0000-00001A170000}"/>
    <cellStyle name="SAPBEXheaderItem 4 4" xfId="6283" xr:uid="{00000000-0005-0000-0000-00001B170000}"/>
    <cellStyle name="SAPBEXheaderItem 4 5" xfId="8612" xr:uid="{00000000-0005-0000-0000-00001C170000}"/>
    <cellStyle name="SAPBEXheaderItem 5" xfId="925" xr:uid="{00000000-0005-0000-0000-00001D170000}"/>
    <cellStyle name="SAPBEXheaderItem 5 2" xfId="2526" xr:uid="{00000000-0005-0000-0000-00001E170000}"/>
    <cellStyle name="SAPBEXheaderItem 5 2 2" xfId="5353" xr:uid="{00000000-0005-0000-0000-00001F170000}"/>
    <cellStyle name="SAPBEXheaderItem 5 2 3" xfId="7823" xr:uid="{00000000-0005-0000-0000-000020170000}"/>
    <cellStyle name="SAPBEXheaderItem 5 2 4" xfId="10116" xr:uid="{00000000-0005-0000-0000-000021170000}"/>
    <cellStyle name="SAPBEXheaderItem 5 3" xfId="3779" xr:uid="{00000000-0005-0000-0000-000022170000}"/>
    <cellStyle name="SAPBEXheaderItem 5 4" xfId="6284" xr:uid="{00000000-0005-0000-0000-000023170000}"/>
    <cellStyle name="SAPBEXheaderItem 5 5" xfId="8613" xr:uid="{00000000-0005-0000-0000-000024170000}"/>
    <cellStyle name="SAPBEXheaderItem 6" xfId="926" xr:uid="{00000000-0005-0000-0000-000025170000}"/>
    <cellStyle name="SAPBEXheaderItem 6 2" xfId="1764" xr:uid="{00000000-0005-0000-0000-000026170000}"/>
    <cellStyle name="SAPBEXheaderItem 6 2 2" xfId="4592" xr:uid="{00000000-0005-0000-0000-000027170000}"/>
    <cellStyle name="SAPBEXheaderItem 6 2 3" xfId="7065" xr:uid="{00000000-0005-0000-0000-000028170000}"/>
    <cellStyle name="SAPBEXheaderItem 6 2 4" xfId="9359" xr:uid="{00000000-0005-0000-0000-000029170000}"/>
    <cellStyle name="SAPBEXheaderItem 6 3" xfId="3780" xr:uid="{00000000-0005-0000-0000-00002A170000}"/>
    <cellStyle name="SAPBEXheaderItem 6 4" xfId="6285" xr:uid="{00000000-0005-0000-0000-00002B170000}"/>
    <cellStyle name="SAPBEXheaderItem 6 5" xfId="8614" xr:uid="{00000000-0005-0000-0000-00002C170000}"/>
    <cellStyle name="SAPBEXheaderItem 7" xfId="927" xr:uid="{00000000-0005-0000-0000-00002D170000}"/>
    <cellStyle name="SAPBEXheaderItem 7 2" xfId="1864" xr:uid="{00000000-0005-0000-0000-00002E170000}"/>
    <cellStyle name="SAPBEXheaderItem 7 2 2" xfId="4692" xr:uid="{00000000-0005-0000-0000-00002F170000}"/>
    <cellStyle name="SAPBEXheaderItem 7 2 3" xfId="7164" xr:uid="{00000000-0005-0000-0000-000030170000}"/>
    <cellStyle name="SAPBEXheaderItem 7 2 4" xfId="9457" xr:uid="{00000000-0005-0000-0000-000031170000}"/>
    <cellStyle name="SAPBEXheaderItem 7 3" xfId="3781" xr:uid="{00000000-0005-0000-0000-000032170000}"/>
    <cellStyle name="SAPBEXheaderItem 7 4" xfId="6286" xr:uid="{00000000-0005-0000-0000-000033170000}"/>
    <cellStyle name="SAPBEXheaderItem 7 5" xfId="8615" xr:uid="{00000000-0005-0000-0000-000034170000}"/>
    <cellStyle name="SAPBEXheaderItem 8" xfId="928" xr:uid="{00000000-0005-0000-0000-000035170000}"/>
    <cellStyle name="SAPBEXheaderItem 8 2" xfId="2718" xr:uid="{00000000-0005-0000-0000-000036170000}"/>
    <cellStyle name="SAPBEXheaderItem 8 2 2" xfId="5543" xr:uid="{00000000-0005-0000-0000-000037170000}"/>
    <cellStyle name="SAPBEXheaderItem 8 2 3" xfId="8008" xr:uid="{00000000-0005-0000-0000-000038170000}"/>
    <cellStyle name="SAPBEXheaderItem 8 2 4" xfId="10288" xr:uid="{00000000-0005-0000-0000-000039170000}"/>
    <cellStyle name="SAPBEXheaderItem 8 3" xfId="3782" xr:uid="{00000000-0005-0000-0000-00003A170000}"/>
    <cellStyle name="SAPBEXheaderItem 8 4" xfId="6287" xr:uid="{00000000-0005-0000-0000-00003B170000}"/>
    <cellStyle name="SAPBEXheaderItem 8 5" xfId="8616" xr:uid="{00000000-0005-0000-0000-00003C170000}"/>
    <cellStyle name="SAPBEXheaderItem 9" xfId="929" xr:uid="{00000000-0005-0000-0000-00003D170000}"/>
    <cellStyle name="SAPBEXheaderItem 9 2" xfId="2223" xr:uid="{00000000-0005-0000-0000-00003E170000}"/>
    <cellStyle name="SAPBEXheaderItem 9 2 2" xfId="5051" xr:uid="{00000000-0005-0000-0000-00003F170000}"/>
    <cellStyle name="SAPBEXheaderItem 9 2 3" xfId="7522" xr:uid="{00000000-0005-0000-0000-000040170000}"/>
    <cellStyle name="SAPBEXheaderItem 9 2 4" xfId="9815" xr:uid="{00000000-0005-0000-0000-000041170000}"/>
    <cellStyle name="SAPBEXheaderItem 9 3" xfId="3783" xr:uid="{00000000-0005-0000-0000-000042170000}"/>
    <cellStyle name="SAPBEXheaderItem 9 4" xfId="6288" xr:uid="{00000000-0005-0000-0000-000043170000}"/>
    <cellStyle name="SAPBEXheaderItem 9 5" xfId="8617" xr:uid="{00000000-0005-0000-0000-000044170000}"/>
    <cellStyle name="SAPBEXheaderText" xfId="930" xr:uid="{00000000-0005-0000-0000-000045170000}"/>
    <cellStyle name="SAPBEXheaderText 10" xfId="931" xr:uid="{00000000-0005-0000-0000-000046170000}"/>
    <cellStyle name="SAPBEXheaderText 10 2" xfId="1573" xr:uid="{00000000-0005-0000-0000-000047170000}"/>
    <cellStyle name="SAPBEXheaderText 10 2 2" xfId="4402" xr:uid="{00000000-0005-0000-0000-000048170000}"/>
    <cellStyle name="SAPBEXheaderText 10 2 3" xfId="6876" xr:uid="{00000000-0005-0000-0000-000049170000}"/>
    <cellStyle name="SAPBEXheaderText 10 2 4" xfId="9178" xr:uid="{00000000-0005-0000-0000-00004A170000}"/>
    <cellStyle name="SAPBEXheaderText 10 3" xfId="3785" xr:uid="{00000000-0005-0000-0000-00004B170000}"/>
    <cellStyle name="SAPBEXheaderText 10 4" xfId="6290" xr:uid="{00000000-0005-0000-0000-00004C170000}"/>
    <cellStyle name="SAPBEXheaderText 10 5" xfId="8619" xr:uid="{00000000-0005-0000-0000-00004D170000}"/>
    <cellStyle name="SAPBEXheaderText 11" xfId="932" xr:uid="{00000000-0005-0000-0000-00004E170000}"/>
    <cellStyle name="SAPBEXheaderText 11 2" xfId="2319" xr:uid="{00000000-0005-0000-0000-00004F170000}"/>
    <cellStyle name="SAPBEXheaderText 11 2 2" xfId="5147" xr:uid="{00000000-0005-0000-0000-000050170000}"/>
    <cellStyle name="SAPBEXheaderText 11 2 3" xfId="7618" xr:uid="{00000000-0005-0000-0000-000051170000}"/>
    <cellStyle name="SAPBEXheaderText 11 2 4" xfId="9911" xr:uid="{00000000-0005-0000-0000-000052170000}"/>
    <cellStyle name="SAPBEXheaderText 11 3" xfId="3786" xr:uid="{00000000-0005-0000-0000-000053170000}"/>
    <cellStyle name="SAPBEXheaderText 11 4" xfId="6291" xr:uid="{00000000-0005-0000-0000-000054170000}"/>
    <cellStyle name="SAPBEXheaderText 11 5" xfId="8620" xr:uid="{00000000-0005-0000-0000-000055170000}"/>
    <cellStyle name="SAPBEXheaderText 12" xfId="1520" xr:uid="{00000000-0005-0000-0000-000056170000}"/>
    <cellStyle name="SAPBEXheaderText 13" xfId="2583" xr:uid="{00000000-0005-0000-0000-000057170000}"/>
    <cellStyle name="SAPBEXheaderText 13 2" xfId="5410" xr:uid="{00000000-0005-0000-0000-000058170000}"/>
    <cellStyle name="SAPBEXheaderText 13 3" xfId="7880" xr:uid="{00000000-0005-0000-0000-000059170000}"/>
    <cellStyle name="SAPBEXheaderText 13 4" xfId="10173" xr:uid="{00000000-0005-0000-0000-00005A170000}"/>
    <cellStyle name="SAPBEXheaderText 14" xfId="3784" xr:uid="{00000000-0005-0000-0000-00005B170000}"/>
    <cellStyle name="SAPBEXheaderText 15" xfId="6289" xr:uid="{00000000-0005-0000-0000-00005C170000}"/>
    <cellStyle name="SAPBEXheaderText 16" xfId="8618" xr:uid="{00000000-0005-0000-0000-00005D170000}"/>
    <cellStyle name="SAPBEXheaderText 2" xfId="933" xr:uid="{00000000-0005-0000-0000-00005E170000}"/>
    <cellStyle name="SAPBEXheaderText 2 10" xfId="934" xr:uid="{00000000-0005-0000-0000-00005F170000}"/>
    <cellStyle name="SAPBEXheaderText 2 10 2" xfId="2425" xr:uid="{00000000-0005-0000-0000-000060170000}"/>
    <cellStyle name="SAPBEXheaderText 2 10 2 2" xfId="5252" xr:uid="{00000000-0005-0000-0000-000061170000}"/>
    <cellStyle name="SAPBEXheaderText 2 10 2 3" xfId="7723" xr:uid="{00000000-0005-0000-0000-000062170000}"/>
    <cellStyle name="SAPBEXheaderText 2 10 2 4" xfId="10016" xr:uid="{00000000-0005-0000-0000-000063170000}"/>
    <cellStyle name="SAPBEXheaderText 2 10 3" xfId="3788" xr:uid="{00000000-0005-0000-0000-000064170000}"/>
    <cellStyle name="SAPBEXheaderText 2 10 4" xfId="6293" xr:uid="{00000000-0005-0000-0000-000065170000}"/>
    <cellStyle name="SAPBEXheaderText 2 10 5" xfId="8622" xr:uid="{00000000-0005-0000-0000-000066170000}"/>
    <cellStyle name="SAPBEXheaderText 2 11" xfId="2239" xr:uid="{00000000-0005-0000-0000-000067170000}"/>
    <cellStyle name="SAPBEXheaderText 2 11 2" xfId="5067" xr:uid="{00000000-0005-0000-0000-000068170000}"/>
    <cellStyle name="SAPBEXheaderText 2 11 3" xfId="7538" xr:uid="{00000000-0005-0000-0000-000069170000}"/>
    <cellStyle name="SAPBEXheaderText 2 11 4" xfId="9831" xr:uid="{00000000-0005-0000-0000-00006A170000}"/>
    <cellStyle name="SAPBEXheaderText 2 12" xfId="3787" xr:uid="{00000000-0005-0000-0000-00006B170000}"/>
    <cellStyle name="SAPBEXheaderText 2 13" xfId="6292" xr:uid="{00000000-0005-0000-0000-00006C170000}"/>
    <cellStyle name="SAPBEXheaderText 2 14" xfId="8621" xr:uid="{00000000-0005-0000-0000-00006D170000}"/>
    <cellStyle name="SAPBEXheaderText 2 2" xfId="935" xr:uid="{00000000-0005-0000-0000-00006E170000}"/>
    <cellStyle name="SAPBEXheaderText 2 2 2" xfId="2228" xr:uid="{00000000-0005-0000-0000-00006F170000}"/>
    <cellStyle name="SAPBEXheaderText 2 2 2 2" xfId="5056" xr:uid="{00000000-0005-0000-0000-000070170000}"/>
    <cellStyle name="SAPBEXheaderText 2 2 2 3" xfId="7527" xr:uid="{00000000-0005-0000-0000-000071170000}"/>
    <cellStyle name="SAPBEXheaderText 2 2 2 4" xfId="9820" xr:uid="{00000000-0005-0000-0000-000072170000}"/>
    <cellStyle name="SAPBEXheaderText 2 2 3" xfId="3789" xr:uid="{00000000-0005-0000-0000-000073170000}"/>
    <cellStyle name="SAPBEXheaderText 2 2 4" xfId="6294" xr:uid="{00000000-0005-0000-0000-000074170000}"/>
    <cellStyle name="SAPBEXheaderText 2 2 5" xfId="8623" xr:uid="{00000000-0005-0000-0000-000075170000}"/>
    <cellStyle name="SAPBEXheaderText 2 3" xfId="936" xr:uid="{00000000-0005-0000-0000-000076170000}"/>
    <cellStyle name="SAPBEXheaderText 2 3 2" xfId="2691" xr:uid="{00000000-0005-0000-0000-000077170000}"/>
    <cellStyle name="SAPBEXheaderText 2 3 2 2" xfId="5516" xr:uid="{00000000-0005-0000-0000-000078170000}"/>
    <cellStyle name="SAPBEXheaderText 2 3 2 3" xfId="7981" xr:uid="{00000000-0005-0000-0000-000079170000}"/>
    <cellStyle name="SAPBEXheaderText 2 3 2 4" xfId="10261" xr:uid="{00000000-0005-0000-0000-00007A170000}"/>
    <cellStyle name="SAPBEXheaderText 2 3 3" xfId="3790" xr:uid="{00000000-0005-0000-0000-00007B170000}"/>
    <cellStyle name="SAPBEXheaderText 2 3 4" xfId="6295" xr:uid="{00000000-0005-0000-0000-00007C170000}"/>
    <cellStyle name="SAPBEXheaderText 2 3 5" xfId="8624" xr:uid="{00000000-0005-0000-0000-00007D170000}"/>
    <cellStyle name="SAPBEXheaderText 2 4" xfId="937" xr:uid="{00000000-0005-0000-0000-00007E170000}"/>
    <cellStyle name="SAPBEXheaderText 2 4 2" xfId="2208" xr:uid="{00000000-0005-0000-0000-00007F170000}"/>
    <cellStyle name="SAPBEXheaderText 2 4 2 2" xfId="5036" xr:uid="{00000000-0005-0000-0000-000080170000}"/>
    <cellStyle name="SAPBEXheaderText 2 4 2 3" xfId="7507" xr:uid="{00000000-0005-0000-0000-000081170000}"/>
    <cellStyle name="SAPBEXheaderText 2 4 2 4" xfId="9800" xr:uid="{00000000-0005-0000-0000-000082170000}"/>
    <cellStyle name="SAPBEXheaderText 2 4 3" xfId="3791" xr:uid="{00000000-0005-0000-0000-000083170000}"/>
    <cellStyle name="SAPBEXheaderText 2 4 4" xfId="6296" xr:uid="{00000000-0005-0000-0000-000084170000}"/>
    <cellStyle name="SAPBEXheaderText 2 4 5" xfId="8625" xr:uid="{00000000-0005-0000-0000-000085170000}"/>
    <cellStyle name="SAPBEXheaderText 2 5" xfId="938" xr:uid="{00000000-0005-0000-0000-000086170000}"/>
    <cellStyle name="SAPBEXheaderText 2 5 2" xfId="1677" xr:uid="{00000000-0005-0000-0000-000087170000}"/>
    <cellStyle name="SAPBEXheaderText 2 5 2 2" xfId="4506" xr:uid="{00000000-0005-0000-0000-000088170000}"/>
    <cellStyle name="SAPBEXheaderText 2 5 2 3" xfId="6979" xr:uid="{00000000-0005-0000-0000-000089170000}"/>
    <cellStyle name="SAPBEXheaderText 2 5 2 4" xfId="9273" xr:uid="{00000000-0005-0000-0000-00008A170000}"/>
    <cellStyle name="SAPBEXheaderText 2 5 3" xfId="3792" xr:uid="{00000000-0005-0000-0000-00008B170000}"/>
    <cellStyle name="SAPBEXheaderText 2 5 4" xfId="6297" xr:uid="{00000000-0005-0000-0000-00008C170000}"/>
    <cellStyle name="SAPBEXheaderText 2 5 5" xfId="8626" xr:uid="{00000000-0005-0000-0000-00008D170000}"/>
    <cellStyle name="SAPBEXheaderText 2 6" xfId="939" xr:uid="{00000000-0005-0000-0000-00008E170000}"/>
    <cellStyle name="SAPBEXheaderText 2 6 2" xfId="2483" xr:uid="{00000000-0005-0000-0000-00008F170000}"/>
    <cellStyle name="SAPBEXheaderText 2 6 2 2" xfId="5310" xr:uid="{00000000-0005-0000-0000-000090170000}"/>
    <cellStyle name="SAPBEXheaderText 2 6 2 3" xfId="7780" xr:uid="{00000000-0005-0000-0000-000091170000}"/>
    <cellStyle name="SAPBEXheaderText 2 6 2 4" xfId="10073" xr:uid="{00000000-0005-0000-0000-000092170000}"/>
    <cellStyle name="SAPBEXheaderText 2 6 3" xfId="3793" xr:uid="{00000000-0005-0000-0000-000093170000}"/>
    <cellStyle name="SAPBEXheaderText 2 6 4" xfId="6298" xr:uid="{00000000-0005-0000-0000-000094170000}"/>
    <cellStyle name="SAPBEXheaderText 2 6 5" xfId="8627" xr:uid="{00000000-0005-0000-0000-000095170000}"/>
    <cellStyle name="SAPBEXheaderText 2 7" xfId="940" xr:uid="{00000000-0005-0000-0000-000096170000}"/>
    <cellStyle name="SAPBEXheaderText 2 7 2" xfId="2496" xr:uid="{00000000-0005-0000-0000-000097170000}"/>
    <cellStyle name="SAPBEXheaderText 2 7 2 2" xfId="5323" xr:uid="{00000000-0005-0000-0000-000098170000}"/>
    <cellStyle name="SAPBEXheaderText 2 7 2 3" xfId="7793" xr:uid="{00000000-0005-0000-0000-000099170000}"/>
    <cellStyle name="SAPBEXheaderText 2 7 2 4" xfId="10086" xr:uid="{00000000-0005-0000-0000-00009A170000}"/>
    <cellStyle name="SAPBEXheaderText 2 7 3" xfId="3794" xr:uid="{00000000-0005-0000-0000-00009B170000}"/>
    <cellStyle name="SAPBEXheaderText 2 7 4" xfId="6299" xr:uid="{00000000-0005-0000-0000-00009C170000}"/>
    <cellStyle name="SAPBEXheaderText 2 7 5" xfId="8628" xr:uid="{00000000-0005-0000-0000-00009D170000}"/>
    <cellStyle name="SAPBEXheaderText 2 8" xfId="941" xr:uid="{00000000-0005-0000-0000-00009E170000}"/>
    <cellStyle name="SAPBEXheaderText 2 8 2" xfId="2400" xr:uid="{00000000-0005-0000-0000-00009F170000}"/>
    <cellStyle name="SAPBEXheaderText 2 8 2 2" xfId="5227" xr:uid="{00000000-0005-0000-0000-0000A0170000}"/>
    <cellStyle name="SAPBEXheaderText 2 8 2 3" xfId="7698" xr:uid="{00000000-0005-0000-0000-0000A1170000}"/>
    <cellStyle name="SAPBEXheaderText 2 8 2 4" xfId="9991" xr:uid="{00000000-0005-0000-0000-0000A2170000}"/>
    <cellStyle name="SAPBEXheaderText 2 8 3" xfId="3795" xr:uid="{00000000-0005-0000-0000-0000A3170000}"/>
    <cellStyle name="SAPBEXheaderText 2 8 4" xfId="6300" xr:uid="{00000000-0005-0000-0000-0000A4170000}"/>
    <cellStyle name="SAPBEXheaderText 2 8 5" xfId="8629" xr:uid="{00000000-0005-0000-0000-0000A5170000}"/>
    <cellStyle name="SAPBEXheaderText 2 9" xfId="942" xr:uid="{00000000-0005-0000-0000-0000A6170000}"/>
    <cellStyle name="SAPBEXheaderText 2 9 2" xfId="2217" xr:uid="{00000000-0005-0000-0000-0000A7170000}"/>
    <cellStyle name="SAPBEXheaderText 2 9 2 2" xfId="5045" xr:uid="{00000000-0005-0000-0000-0000A8170000}"/>
    <cellStyle name="SAPBEXheaderText 2 9 2 3" xfId="7516" xr:uid="{00000000-0005-0000-0000-0000A9170000}"/>
    <cellStyle name="SAPBEXheaderText 2 9 2 4" xfId="9809" xr:uid="{00000000-0005-0000-0000-0000AA170000}"/>
    <cellStyle name="SAPBEXheaderText 2 9 3" xfId="3796" xr:uid="{00000000-0005-0000-0000-0000AB170000}"/>
    <cellStyle name="SAPBEXheaderText 2 9 4" xfId="6301" xr:uid="{00000000-0005-0000-0000-0000AC170000}"/>
    <cellStyle name="SAPBEXheaderText 2 9 5" xfId="8630" xr:uid="{00000000-0005-0000-0000-0000AD170000}"/>
    <cellStyle name="SAPBEXheaderText 3" xfId="943" xr:uid="{00000000-0005-0000-0000-0000AE170000}"/>
    <cellStyle name="SAPBEXheaderText 3 2" xfId="2216" xr:uid="{00000000-0005-0000-0000-0000AF170000}"/>
    <cellStyle name="SAPBEXheaderText 3 2 2" xfId="5044" xr:uid="{00000000-0005-0000-0000-0000B0170000}"/>
    <cellStyle name="SAPBEXheaderText 3 2 3" xfId="7515" xr:uid="{00000000-0005-0000-0000-0000B1170000}"/>
    <cellStyle name="SAPBEXheaderText 3 2 4" xfId="9808" xr:uid="{00000000-0005-0000-0000-0000B2170000}"/>
    <cellStyle name="SAPBEXheaderText 3 3" xfId="3797" xr:uid="{00000000-0005-0000-0000-0000B3170000}"/>
    <cellStyle name="SAPBEXheaderText 3 4" xfId="6302" xr:uid="{00000000-0005-0000-0000-0000B4170000}"/>
    <cellStyle name="SAPBEXheaderText 3 5" xfId="8631" xr:uid="{00000000-0005-0000-0000-0000B5170000}"/>
    <cellStyle name="SAPBEXheaderText 4" xfId="944" xr:uid="{00000000-0005-0000-0000-0000B6170000}"/>
    <cellStyle name="SAPBEXheaderText 4 2" xfId="1853" xr:uid="{00000000-0005-0000-0000-0000B7170000}"/>
    <cellStyle name="SAPBEXheaderText 4 2 2" xfId="4681" xr:uid="{00000000-0005-0000-0000-0000B8170000}"/>
    <cellStyle name="SAPBEXheaderText 4 2 3" xfId="7153" xr:uid="{00000000-0005-0000-0000-0000B9170000}"/>
    <cellStyle name="SAPBEXheaderText 4 2 4" xfId="9446" xr:uid="{00000000-0005-0000-0000-0000BA170000}"/>
    <cellStyle name="SAPBEXheaderText 4 3" xfId="3798" xr:uid="{00000000-0005-0000-0000-0000BB170000}"/>
    <cellStyle name="SAPBEXheaderText 4 4" xfId="6303" xr:uid="{00000000-0005-0000-0000-0000BC170000}"/>
    <cellStyle name="SAPBEXheaderText 4 5" xfId="8632" xr:uid="{00000000-0005-0000-0000-0000BD170000}"/>
    <cellStyle name="SAPBEXheaderText 5" xfId="945" xr:uid="{00000000-0005-0000-0000-0000BE170000}"/>
    <cellStyle name="SAPBEXheaderText 5 2" xfId="2712" xr:uid="{00000000-0005-0000-0000-0000BF170000}"/>
    <cellStyle name="SAPBEXheaderText 5 2 2" xfId="5537" xr:uid="{00000000-0005-0000-0000-0000C0170000}"/>
    <cellStyle name="SAPBEXheaderText 5 2 3" xfId="8002" xr:uid="{00000000-0005-0000-0000-0000C1170000}"/>
    <cellStyle name="SAPBEXheaderText 5 2 4" xfId="10282" xr:uid="{00000000-0005-0000-0000-0000C2170000}"/>
    <cellStyle name="SAPBEXheaderText 5 3" xfId="3799" xr:uid="{00000000-0005-0000-0000-0000C3170000}"/>
    <cellStyle name="SAPBEXheaderText 5 4" xfId="6304" xr:uid="{00000000-0005-0000-0000-0000C4170000}"/>
    <cellStyle name="SAPBEXheaderText 5 5" xfId="8633" xr:uid="{00000000-0005-0000-0000-0000C5170000}"/>
    <cellStyle name="SAPBEXheaderText 6" xfId="946" xr:uid="{00000000-0005-0000-0000-0000C6170000}"/>
    <cellStyle name="SAPBEXheaderText 6 2" xfId="1883" xr:uid="{00000000-0005-0000-0000-0000C7170000}"/>
    <cellStyle name="SAPBEXheaderText 6 2 2" xfId="4711" xr:uid="{00000000-0005-0000-0000-0000C8170000}"/>
    <cellStyle name="SAPBEXheaderText 6 2 3" xfId="7183" xr:uid="{00000000-0005-0000-0000-0000C9170000}"/>
    <cellStyle name="SAPBEXheaderText 6 2 4" xfId="9476" xr:uid="{00000000-0005-0000-0000-0000CA170000}"/>
    <cellStyle name="SAPBEXheaderText 6 3" xfId="3800" xr:uid="{00000000-0005-0000-0000-0000CB170000}"/>
    <cellStyle name="SAPBEXheaderText 6 4" xfId="6305" xr:uid="{00000000-0005-0000-0000-0000CC170000}"/>
    <cellStyle name="SAPBEXheaderText 6 5" xfId="8634" xr:uid="{00000000-0005-0000-0000-0000CD170000}"/>
    <cellStyle name="SAPBEXheaderText 7" xfId="947" xr:uid="{00000000-0005-0000-0000-0000CE170000}"/>
    <cellStyle name="SAPBEXheaderText 7 2" xfId="2465" xr:uid="{00000000-0005-0000-0000-0000CF170000}"/>
    <cellStyle name="SAPBEXheaderText 7 2 2" xfId="5292" xr:uid="{00000000-0005-0000-0000-0000D0170000}"/>
    <cellStyle name="SAPBEXheaderText 7 2 3" xfId="7762" xr:uid="{00000000-0005-0000-0000-0000D1170000}"/>
    <cellStyle name="SAPBEXheaderText 7 2 4" xfId="10055" xr:uid="{00000000-0005-0000-0000-0000D2170000}"/>
    <cellStyle name="SAPBEXheaderText 7 3" xfId="3801" xr:uid="{00000000-0005-0000-0000-0000D3170000}"/>
    <cellStyle name="SAPBEXheaderText 7 4" xfId="6306" xr:uid="{00000000-0005-0000-0000-0000D4170000}"/>
    <cellStyle name="SAPBEXheaderText 7 5" xfId="8635" xr:uid="{00000000-0005-0000-0000-0000D5170000}"/>
    <cellStyle name="SAPBEXheaderText 8" xfId="948" xr:uid="{00000000-0005-0000-0000-0000D6170000}"/>
    <cellStyle name="SAPBEXheaderText 8 2" xfId="2167" xr:uid="{00000000-0005-0000-0000-0000D7170000}"/>
    <cellStyle name="SAPBEXheaderText 8 2 2" xfId="4995" xr:uid="{00000000-0005-0000-0000-0000D8170000}"/>
    <cellStyle name="SAPBEXheaderText 8 2 3" xfId="7466" xr:uid="{00000000-0005-0000-0000-0000D9170000}"/>
    <cellStyle name="SAPBEXheaderText 8 2 4" xfId="9759" xr:uid="{00000000-0005-0000-0000-0000DA170000}"/>
    <cellStyle name="SAPBEXheaderText 8 3" xfId="3802" xr:uid="{00000000-0005-0000-0000-0000DB170000}"/>
    <cellStyle name="SAPBEXheaderText 8 4" xfId="6307" xr:uid="{00000000-0005-0000-0000-0000DC170000}"/>
    <cellStyle name="SAPBEXheaderText 8 5" xfId="8636" xr:uid="{00000000-0005-0000-0000-0000DD170000}"/>
    <cellStyle name="SAPBEXheaderText 9" xfId="949" xr:uid="{00000000-0005-0000-0000-0000DE170000}"/>
    <cellStyle name="SAPBEXheaderText 9 2" xfId="1884" xr:uid="{00000000-0005-0000-0000-0000DF170000}"/>
    <cellStyle name="SAPBEXheaderText 9 2 2" xfId="4712" xr:uid="{00000000-0005-0000-0000-0000E0170000}"/>
    <cellStyle name="SAPBEXheaderText 9 2 3" xfId="7184" xr:uid="{00000000-0005-0000-0000-0000E1170000}"/>
    <cellStyle name="SAPBEXheaderText 9 2 4" xfId="9477" xr:uid="{00000000-0005-0000-0000-0000E2170000}"/>
    <cellStyle name="SAPBEXheaderText 9 3" xfId="3803" xr:uid="{00000000-0005-0000-0000-0000E3170000}"/>
    <cellStyle name="SAPBEXheaderText 9 4" xfId="6308" xr:uid="{00000000-0005-0000-0000-0000E4170000}"/>
    <cellStyle name="SAPBEXheaderText 9 5" xfId="8637" xr:uid="{00000000-0005-0000-0000-0000E5170000}"/>
    <cellStyle name="SAPBEXHLevel0" xfId="950" xr:uid="{00000000-0005-0000-0000-0000E6170000}"/>
    <cellStyle name="SAPBEXHLevel0 10" xfId="951" xr:uid="{00000000-0005-0000-0000-0000E7170000}"/>
    <cellStyle name="SAPBEXHLevel0 10 2" xfId="2237" xr:uid="{00000000-0005-0000-0000-0000E8170000}"/>
    <cellStyle name="SAPBEXHLevel0 10 2 2" xfId="5065" xr:uid="{00000000-0005-0000-0000-0000E9170000}"/>
    <cellStyle name="SAPBEXHLevel0 10 2 3" xfId="7536" xr:uid="{00000000-0005-0000-0000-0000EA170000}"/>
    <cellStyle name="SAPBEXHLevel0 10 2 4" xfId="9829" xr:uid="{00000000-0005-0000-0000-0000EB170000}"/>
    <cellStyle name="SAPBEXHLevel0 10 3" xfId="3805" xr:uid="{00000000-0005-0000-0000-0000EC170000}"/>
    <cellStyle name="SAPBEXHLevel0 10 4" xfId="6310" xr:uid="{00000000-0005-0000-0000-0000ED170000}"/>
    <cellStyle name="SAPBEXHLevel0 10 5" xfId="8639" xr:uid="{00000000-0005-0000-0000-0000EE170000}"/>
    <cellStyle name="SAPBEXHLevel0 11" xfId="952" xr:uid="{00000000-0005-0000-0000-0000EF170000}"/>
    <cellStyle name="SAPBEXHLevel0 11 2" xfId="2169" xr:uid="{00000000-0005-0000-0000-0000F0170000}"/>
    <cellStyle name="SAPBEXHLevel0 11 2 2" xfId="4997" xr:uid="{00000000-0005-0000-0000-0000F1170000}"/>
    <cellStyle name="SAPBEXHLevel0 11 2 3" xfId="7468" xr:uid="{00000000-0005-0000-0000-0000F2170000}"/>
    <cellStyle name="SAPBEXHLevel0 11 2 4" xfId="9761" xr:uid="{00000000-0005-0000-0000-0000F3170000}"/>
    <cellStyle name="SAPBEXHLevel0 11 3" xfId="3806" xr:uid="{00000000-0005-0000-0000-0000F4170000}"/>
    <cellStyle name="SAPBEXHLevel0 11 4" xfId="6311" xr:uid="{00000000-0005-0000-0000-0000F5170000}"/>
    <cellStyle name="SAPBEXHLevel0 11 5" xfId="8640" xr:uid="{00000000-0005-0000-0000-0000F6170000}"/>
    <cellStyle name="SAPBEXHLevel0 12" xfId="1494" xr:uid="{00000000-0005-0000-0000-0000F7170000}"/>
    <cellStyle name="SAPBEXHLevel0 12 2" xfId="2853" xr:uid="{00000000-0005-0000-0000-0000F8170000}"/>
    <cellStyle name="SAPBEXHLevel0 12 2 2" xfId="5678" xr:uid="{00000000-0005-0000-0000-0000F9170000}"/>
    <cellStyle name="SAPBEXHLevel0 12 2 3" xfId="8143" xr:uid="{00000000-0005-0000-0000-0000FA170000}"/>
    <cellStyle name="SAPBEXHLevel0 12 2 4" xfId="10423" xr:uid="{00000000-0005-0000-0000-0000FB170000}"/>
    <cellStyle name="SAPBEXHLevel0 12 3" xfId="4345" xr:uid="{00000000-0005-0000-0000-0000FC170000}"/>
    <cellStyle name="SAPBEXHLevel0 12 4" xfId="6841" xr:uid="{00000000-0005-0000-0000-0000FD170000}"/>
    <cellStyle name="SAPBEXHLevel0 12 5" xfId="9163" xr:uid="{00000000-0005-0000-0000-0000FE170000}"/>
    <cellStyle name="SAPBEXHLevel0 13" xfId="2168" xr:uid="{00000000-0005-0000-0000-0000FF170000}"/>
    <cellStyle name="SAPBEXHLevel0 13 2" xfId="4996" xr:uid="{00000000-0005-0000-0000-000000180000}"/>
    <cellStyle name="SAPBEXHLevel0 13 3" xfId="7467" xr:uid="{00000000-0005-0000-0000-000001180000}"/>
    <cellStyle name="SAPBEXHLevel0 13 4" xfId="9760" xr:uid="{00000000-0005-0000-0000-000002180000}"/>
    <cellStyle name="SAPBEXHLevel0 14" xfId="3804" xr:uid="{00000000-0005-0000-0000-000003180000}"/>
    <cellStyle name="SAPBEXHLevel0 15" xfId="6309" xr:uid="{00000000-0005-0000-0000-000004180000}"/>
    <cellStyle name="SAPBEXHLevel0 16" xfId="8638" xr:uid="{00000000-0005-0000-0000-000005180000}"/>
    <cellStyle name="SAPBEXHLevel0 2" xfId="953" xr:uid="{00000000-0005-0000-0000-000006180000}"/>
    <cellStyle name="SAPBEXHLevel0 2 10" xfId="954" xr:uid="{00000000-0005-0000-0000-000007180000}"/>
    <cellStyle name="SAPBEXHLevel0 2 10 2" xfId="2170" xr:uid="{00000000-0005-0000-0000-000008180000}"/>
    <cellStyle name="SAPBEXHLevel0 2 10 2 2" xfId="4998" xr:uid="{00000000-0005-0000-0000-000009180000}"/>
    <cellStyle name="SAPBEXHLevel0 2 10 2 3" xfId="7469" xr:uid="{00000000-0005-0000-0000-00000A180000}"/>
    <cellStyle name="SAPBEXHLevel0 2 10 2 4" xfId="9762" xr:uid="{00000000-0005-0000-0000-00000B180000}"/>
    <cellStyle name="SAPBEXHLevel0 2 10 3" xfId="3808" xr:uid="{00000000-0005-0000-0000-00000C180000}"/>
    <cellStyle name="SAPBEXHLevel0 2 10 4" xfId="6313" xr:uid="{00000000-0005-0000-0000-00000D180000}"/>
    <cellStyle name="SAPBEXHLevel0 2 10 5" xfId="8642" xr:uid="{00000000-0005-0000-0000-00000E180000}"/>
    <cellStyle name="SAPBEXHLevel0 2 11" xfId="1521" xr:uid="{00000000-0005-0000-0000-00000F180000}"/>
    <cellStyle name="SAPBEXHLevel0 2 12" xfId="1762" xr:uid="{00000000-0005-0000-0000-000010180000}"/>
    <cellStyle name="SAPBEXHLevel0 2 12 2" xfId="4590" xr:uid="{00000000-0005-0000-0000-000011180000}"/>
    <cellStyle name="SAPBEXHLevel0 2 12 3" xfId="7063" xr:uid="{00000000-0005-0000-0000-000012180000}"/>
    <cellStyle name="SAPBEXHLevel0 2 12 4" xfId="9357" xr:uid="{00000000-0005-0000-0000-000013180000}"/>
    <cellStyle name="SAPBEXHLevel0 2 13" xfId="3807" xr:uid="{00000000-0005-0000-0000-000014180000}"/>
    <cellStyle name="SAPBEXHLevel0 2 14" xfId="6312" xr:uid="{00000000-0005-0000-0000-000015180000}"/>
    <cellStyle name="SAPBEXHLevel0 2 15" xfId="8641" xr:uid="{00000000-0005-0000-0000-000016180000}"/>
    <cellStyle name="SAPBEXHLevel0 2 2" xfId="955" xr:uid="{00000000-0005-0000-0000-000017180000}"/>
    <cellStyle name="SAPBEXHLevel0 2 2 2" xfId="2405" xr:uid="{00000000-0005-0000-0000-000018180000}"/>
    <cellStyle name="SAPBEXHLevel0 2 2 2 2" xfId="5232" xr:uid="{00000000-0005-0000-0000-000019180000}"/>
    <cellStyle name="SAPBEXHLevel0 2 2 2 3" xfId="7703" xr:uid="{00000000-0005-0000-0000-00001A180000}"/>
    <cellStyle name="SAPBEXHLevel0 2 2 2 4" xfId="9996" xr:uid="{00000000-0005-0000-0000-00001B180000}"/>
    <cellStyle name="SAPBEXHLevel0 2 2 3" xfId="3809" xr:uid="{00000000-0005-0000-0000-00001C180000}"/>
    <cellStyle name="SAPBEXHLevel0 2 2 4" xfId="6314" xr:uid="{00000000-0005-0000-0000-00001D180000}"/>
    <cellStyle name="SAPBEXHLevel0 2 2 5" xfId="8643" xr:uid="{00000000-0005-0000-0000-00001E180000}"/>
    <cellStyle name="SAPBEXHLevel0 2 3" xfId="956" xr:uid="{00000000-0005-0000-0000-00001F180000}"/>
    <cellStyle name="SAPBEXHLevel0 2 3 2" xfId="2428" xr:uid="{00000000-0005-0000-0000-000020180000}"/>
    <cellStyle name="SAPBEXHLevel0 2 3 2 2" xfId="5255" xr:uid="{00000000-0005-0000-0000-000021180000}"/>
    <cellStyle name="SAPBEXHLevel0 2 3 2 3" xfId="7726" xr:uid="{00000000-0005-0000-0000-000022180000}"/>
    <cellStyle name="SAPBEXHLevel0 2 3 2 4" xfId="10019" xr:uid="{00000000-0005-0000-0000-000023180000}"/>
    <cellStyle name="SAPBEXHLevel0 2 3 3" xfId="3810" xr:uid="{00000000-0005-0000-0000-000024180000}"/>
    <cellStyle name="SAPBEXHLevel0 2 3 4" xfId="6315" xr:uid="{00000000-0005-0000-0000-000025180000}"/>
    <cellStyle name="SAPBEXHLevel0 2 3 5" xfId="8644" xr:uid="{00000000-0005-0000-0000-000026180000}"/>
    <cellStyle name="SAPBEXHLevel0 2 4" xfId="957" xr:uid="{00000000-0005-0000-0000-000027180000}"/>
    <cellStyle name="SAPBEXHLevel0 2 4 2" xfId="1605" xr:uid="{00000000-0005-0000-0000-000028180000}"/>
    <cellStyle name="SAPBEXHLevel0 2 4 2 2" xfId="4434" xr:uid="{00000000-0005-0000-0000-000029180000}"/>
    <cellStyle name="SAPBEXHLevel0 2 4 2 3" xfId="6907" xr:uid="{00000000-0005-0000-0000-00002A180000}"/>
    <cellStyle name="SAPBEXHLevel0 2 4 2 4" xfId="9208" xr:uid="{00000000-0005-0000-0000-00002B180000}"/>
    <cellStyle name="SAPBEXHLevel0 2 4 3" xfId="3811" xr:uid="{00000000-0005-0000-0000-00002C180000}"/>
    <cellStyle name="SAPBEXHLevel0 2 4 4" xfId="6316" xr:uid="{00000000-0005-0000-0000-00002D180000}"/>
    <cellStyle name="SAPBEXHLevel0 2 4 5" xfId="8645" xr:uid="{00000000-0005-0000-0000-00002E180000}"/>
    <cellStyle name="SAPBEXHLevel0 2 5" xfId="958" xr:uid="{00000000-0005-0000-0000-00002F180000}"/>
    <cellStyle name="SAPBEXHLevel0 2 5 2" xfId="1963" xr:uid="{00000000-0005-0000-0000-000030180000}"/>
    <cellStyle name="SAPBEXHLevel0 2 5 2 2" xfId="4791" xr:uid="{00000000-0005-0000-0000-000031180000}"/>
    <cellStyle name="SAPBEXHLevel0 2 5 2 3" xfId="7262" xr:uid="{00000000-0005-0000-0000-000032180000}"/>
    <cellStyle name="SAPBEXHLevel0 2 5 2 4" xfId="9555" xr:uid="{00000000-0005-0000-0000-000033180000}"/>
    <cellStyle name="SAPBEXHLevel0 2 5 3" xfId="3812" xr:uid="{00000000-0005-0000-0000-000034180000}"/>
    <cellStyle name="SAPBEXHLevel0 2 5 4" xfId="6317" xr:uid="{00000000-0005-0000-0000-000035180000}"/>
    <cellStyle name="SAPBEXHLevel0 2 5 5" xfId="8646" xr:uid="{00000000-0005-0000-0000-000036180000}"/>
    <cellStyle name="SAPBEXHLevel0 2 6" xfId="959" xr:uid="{00000000-0005-0000-0000-000037180000}"/>
    <cellStyle name="SAPBEXHLevel0 2 6 2" xfId="2407" xr:uid="{00000000-0005-0000-0000-000038180000}"/>
    <cellStyle name="SAPBEXHLevel0 2 6 2 2" xfId="5234" xr:uid="{00000000-0005-0000-0000-000039180000}"/>
    <cellStyle name="SAPBEXHLevel0 2 6 2 3" xfId="7705" xr:uid="{00000000-0005-0000-0000-00003A180000}"/>
    <cellStyle name="SAPBEXHLevel0 2 6 2 4" xfId="9998" xr:uid="{00000000-0005-0000-0000-00003B180000}"/>
    <cellStyle name="SAPBEXHLevel0 2 6 3" xfId="3813" xr:uid="{00000000-0005-0000-0000-00003C180000}"/>
    <cellStyle name="SAPBEXHLevel0 2 6 4" xfId="6318" xr:uid="{00000000-0005-0000-0000-00003D180000}"/>
    <cellStyle name="SAPBEXHLevel0 2 6 5" xfId="8647" xr:uid="{00000000-0005-0000-0000-00003E180000}"/>
    <cellStyle name="SAPBEXHLevel0 2 7" xfId="960" xr:uid="{00000000-0005-0000-0000-00003F180000}"/>
    <cellStyle name="SAPBEXHLevel0 2 7 2" xfId="2550" xr:uid="{00000000-0005-0000-0000-000040180000}"/>
    <cellStyle name="SAPBEXHLevel0 2 7 2 2" xfId="5377" xr:uid="{00000000-0005-0000-0000-000041180000}"/>
    <cellStyle name="SAPBEXHLevel0 2 7 2 3" xfId="7847" xr:uid="{00000000-0005-0000-0000-000042180000}"/>
    <cellStyle name="SAPBEXHLevel0 2 7 2 4" xfId="10140" xr:uid="{00000000-0005-0000-0000-000043180000}"/>
    <cellStyle name="SAPBEXHLevel0 2 7 3" xfId="3814" xr:uid="{00000000-0005-0000-0000-000044180000}"/>
    <cellStyle name="SAPBEXHLevel0 2 7 4" xfId="6319" xr:uid="{00000000-0005-0000-0000-000045180000}"/>
    <cellStyle name="SAPBEXHLevel0 2 7 5" xfId="8648" xr:uid="{00000000-0005-0000-0000-000046180000}"/>
    <cellStyle name="SAPBEXHLevel0 2 8" xfId="961" xr:uid="{00000000-0005-0000-0000-000047180000}"/>
    <cellStyle name="SAPBEXHLevel0 2 8 2" xfId="1775" xr:uid="{00000000-0005-0000-0000-000048180000}"/>
    <cellStyle name="SAPBEXHLevel0 2 8 2 2" xfId="4603" xr:uid="{00000000-0005-0000-0000-000049180000}"/>
    <cellStyle name="SAPBEXHLevel0 2 8 2 3" xfId="7076" xr:uid="{00000000-0005-0000-0000-00004A180000}"/>
    <cellStyle name="SAPBEXHLevel0 2 8 2 4" xfId="9370" xr:uid="{00000000-0005-0000-0000-00004B180000}"/>
    <cellStyle name="SAPBEXHLevel0 2 8 3" xfId="3815" xr:uid="{00000000-0005-0000-0000-00004C180000}"/>
    <cellStyle name="SAPBEXHLevel0 2 8 4" xfId="6320" xr:uid="{00000000-0005-0000-0000-00004D180000}"/>
    <cellStyle name="SAPBEXHLevel0 2 8 5" xfId="8649" xr:uid="{00000000-0005-0000-0000-00004E180000}"/>
    <cellStyle name="SAPBEXHLevel0 2 9" xfId="962" xr:uid="{00000000-0005-0000-0000-00004F180000}"/>
    <cellStyle name="SAPBEXHLevel0 2 9 2" xfId="1817" xr:uid="{00000000-0005-0000-0000-000050180000}"/>
    <cellStyle name="SAPBEXHLevel0 2 9 2 2" xfId="4645" xr:uid="{00000000-0005-0000-0000-000051180000}"/>
    <cellStyle name="SAPBEXHLevel0 2 9 2 3" xfId="7117" xr:uid="{00000000-0005-0000-0000-000052180000}"/>
    <cellStyle name="SAPBEXHLevel0 2 9 2 4" xfId="9410" xr:uid="{00000000-0005-0000-0000-000053180000}"/>
    <cellStyle name="SAPBEXHLevel0 2 9 3" xfId="3816" xr:uid="{00000000-0005-0000-0000-000054180000}"/>
    <cellStyle name="SAPBEXHLevel0 2 9 4" xfId="6321" xr:uid="{00000000-0005-0000-0000-000055180000}"/>
    <cellStyle name="SAPBEXHLevel0 2 9 5" xfId="8650" xr:uid="{00000000-0005-0000-0000-000056180000}"/>
    <cellStyle name="SAPBEXHLevel0 3" xfId="963" xr:uid="{00000000-0005-0000-0000-000057180000}"/>
    <cellStyle name="SAPBEXHLevel0 3 2" xfId="1919" xr:uid="{00000000-0005-0000-0000-000058180000}"/>
    <cellStyle name="SAPBEXHLevel0 3 2 2" xfId="4747" xr:uid="{00000000-0005-0000-0000-000059180000}"/>
    <cellStyle name="SAPBEXHLevel0 3 2 3" xfId="7218" xr:uid="{00000000-0005-0000-0000-00005A180000}"/>
    <cellStyle name="SAPBEXHLevel0 3 2 4" xfId="9511" xr:uid="{00000000-0005-0000-0000-00005B180000}"/>
    <cellStyle name="SAPBEXHLevel0 3 3" xfId="3817" xr:uid="{00000000-0005-0000-0000-00005C180000}"/>
    <cellStyle name="SAPBEXHLevel0 3 4" xfId="6322" xr:uid="{00000000-0005-0000-0000-00005D180000}"/>
    <cellStyle name="SAPBEXHLevel0 3 5" xfId="8651" xr:uid="{00000000-0005-0000-0000-00005E180000}"/>
    <cellStyle name="SAPBEXHLevel0 4" xfId="964" xr:uid="{00000000-0005-0000-0000-00005F180000}"/>
    <cellStyle name="SAPBEXHLevel0 4 2" xfId="2409" xr:uid="{00000000-0005-0000-0000-000060180000}"/>
    <cellStyle name="SAPBEXHLevel0 4 2 2" xfId="5236" xr:uid="{00000000-0005-0000-0000-000061180000}"/>
    <cellStyle name="SAPBEXHLevel0 4 2 3" xfId="7707" xr:uid="{00000000-0005-0000-0000-000062180000}"/>
    <cellStyle name="SAPBEXHLevel0 4 2 4" xfId="10000" xr:uid="{00000000-0005-0000-0000-000063180000}"/>
    <cellStyle name="SAPBEXHLevel0 4 3" xfId="3818" xr:uid="{00000000-0005-0000-0000-000064180000}"/>
    <cellStyle name="SAPBEXHLevel0 4 4" xfId="6323" xr:uid="{00000000-0005-0000-0000-000065180000}"/>
    <cellStyle name="SAPBEXHLevel0 4 5" xfId="8652" xr:uid="{00000000-0005-0000-0000-000066180000}"/>
    <cellStyle name="SAPBEXHLevel0 5" xfId="965" xr:uid="{00000000-0005-0000-0000-000067180000}"/>
    <cellStyle name="SAPBEXHLevel0 5 2" xfId="2232" xr:uid="{00000000-0005-0000-0000-000068180000}"/>
    <cellStyle name="SAPBEXHLevel0 5 2 2" xfId="5060" xr:uid="{00000000-0005-0000-0000-000069180000}"/>
    <cellStyle name="SAPBEXHLevel0 5 2 3" xfId="7531" xr:uid="{00000000-0005-0000-0000-00006A180000}"/>
    <cellStyle name="SAPBEXHLevel0 5 2 4" xfId="9824" xr:uid="{00000000-0005-0000-0000-00006B180000}"/>
    <cellStyle name="SAPBEXHLevel0 5 3" xfId="3819" xr:uid="{00000000-0005-0000-0000-00006C180000}"/>
    <cellStyle name="SAPBEXHLevel0 5 4" xfId="6324" xr:uid="{00000000-0005-0000-0000-00006D180000}"/>
    <cellStyle name="SAPBEXHLevel0 5 5" xfId="8653" xr:uid="{00000000-0005-0000-0000-00006E180000}"/>
    <cellStyle name="SAPBEXHLevel0 6" xfId="966" xr:uid="{00000000-0005-0000-0000-00006F180000}"/>
    <cellStyle name="SAPBEXHLevel0 6 2" xfId="2629" xr:uid="{00000000-0005-0000-0000-000070180000}"/>
    <cellStyle name="SAPBEXHLevel0 6 2 2" xfId="5455" xr:uid="{00000000-0005-0000-0000-000071180000}"/>
    <cellStyle name="SAPBEXHLevel0 6 2 3" xfId="7924" xr:uid="{00000000-0005-0000-0000-000072180000}"/>
    <cellStyle name="SAPBEXHLevel0 6 2 4" xfId="10216" xr:uid="{00000000-0005-0000-0000-000073180000}"/>
    <cellStyle name="SAPBEXHLevel0 6 3" xfId="3820" xr:uid="{00000000-0005-0000-0000-000074180000}"/>
    <cellStyle name="SAPBEXHLevel0 6 4" xfId="6325" xr:uid="{00000000-0005-0000-0000-000075180000}"/>
    <cellStyle name="SAPBEXHLevel0 6 5" xfId="8654" xr:uid="{00000000-0005-0000-0000-000076180000}"/>
    <cellStyle name="SAPBEXHLevel0 7" xfId="967" xr:uid="{00000000-0005-0000-0000-000077180000}"/>
    <cellStyle name="SAPBEXHLevel0 7 2" xfId="2324" xr:uid="{00000000-0005-0000-0000-000078180000}"/>
    <cellStyle name="SAPBEXHLevel0 7 2 2" xfId="5152" xr:uid="{00000000-0005-0000-0000-000079180000}"/>
    <cellStyle name="SAPBEXHLevel0 7 2 3" xfId="7623" xr:uid="{00000000-0005-0000-0000-00007A180000}"/>
    <cellStyle name="SAPBEXHLevel0 7 2 4" xfId="9916" xr:uid="{00000000-0005-0000-0000-00007B180000}"/>
    <cellStyle name="SAPBEXHLevel0 7 3" xfId="3821" xr:uid="{00000000-0005-0000-0000-00007C180000}"/>
    <cellStyle name="SAPBEXHLevel0 7 4" xfId="6326" xr:uid="{00000000-0005-0000-0000-00007D180000}"/>
    <cellStyle name="SAPBEXHLevel0 7 5" xfId="8655" xr:uid="{00000000-0005-0000-0000-00007E180000}"/>
    <cellStyle name="SAPBEXHLevel0 8" xfId="968" xr:uid="{00000000-0005-0000-0000-00007F180000}"/>
    <cellStyle name="SAPBEXHLevel0 8 2" xfId="1781" xr:uid="{00000000-0005-0000-0000-000080180000}"/>
    <cellStyle name="SAPBEXHLevel0 8 2 2" xfId="4609" xr:uid="{00000000-0005-0000-0000-000081180000}"/>
    <cellStyle name="SAPBEXHLevel0 8 2 3" xfId="7082" xr:uid="{00000000-0005-0000-0000-000082180000}"/>
    <cellStyle name="SAPBEXHLevel0 8 2 4" xfId="9376" xr:uid="{00000000-0005-0000-0000-000083180000}"/>
    <cellStyle name="SAPBEXHLevel0 8 3" xfId="3822" xr:uid="{00000000-0005-0000-0000-000084180000}"/>
    <cellStyle name="SAPBEXHLevel0 8 4" xfId="6327" xr:uid="{00000000-0005-0000-0000-000085180000}"/>
    <cellStyle name="SAPBEXHLevel0 8 5" xfId="8656" xr:uid="{00000000-0005-0000-0000-000086180000}"/>
    <cellStyle name="SAPBEXHLevel0 9" xfId="969" xr:uid="{00000000-0005-0000-0000-000087180000}"/>
    <cellStyle name="SAPBEXHLevel0 9 2" xfId="2664" xr:uid="{00000000-0005-0000-0000-000088180000}"/>
    <cellStyle name="SAPBEXHLevel0 9 2 2" xfId="5489" xr:uid="{00000000-0005-0000-0000-000089180000}"/>
    <cellStyle name="SAPBEXHLevel0 9 2 3" xfId="7957" xr:uid="{00000000-0005-0000-0000-00008A180000}"/>
    <cellStyle name="SAPBEXHLevel0 9 2 4" xfId="10245" xr:uid="{00000000-0005-0000-0000-00008B180000}"/>
    <cellStyle name="SAPBEXHLevel0 9 3" xfId="3823" xr:uid="{00000000-0005-0000-0000-00008C180000}"/>
    <cellStyle name="SAPBEXHLevel0 9 4" xfId="6328" xr:uid="{00000000-0005-0000-0000-00008D180000}"/>
    <cellStyle name="SAPBEXHLevel0 9 5" xfId="8657" xr:uid="{00000000-0005-0000-0000-00008E180000}"/>
    <cellStyle name="SAPBEXHLevel0X" xfId="970" xr:uid="{00000000-0005-0000-0000-00008F180000}"/>
    <cellStyle name="SAPBEXHLevel0X 10" xfId="971" xr:uid="{00000000-0005-0000-0000-000090180000}"/>
    <cellStyle name="SAPBEXHLevel0X 10 2" xfId="2171" xr:uid="{00000000-0005-0000-0000-000091180000}"/>
    <cellStyle name="SAPBEXHLevel0X 10 2 2" xfId="4999" xr:uid="{00000000-0005-0000-0000-000092180000}"/>
    <cellStyle name="SAPBEXHLevel0X 10 2 3" xfId="7470" xr:uid="{00000000-0005-0000-0000-000093180000}"/>
    <cellStyle name="SAPBEXHLevel0X 10 2 4" xfId="9763" xr:uid="{00000000-0005-0000-0000-000094180000}"/>
    <cellStyle name="SAPBEXHLevel0X 10 3" xfId="3825" xr:uid="{00000000-0005-0000-0000-000095180000}"/>
    <cellStyle name="SAPBEXHLevel0X 10 4" xfId="6330" xr:uid="{00000000-0005-0000-0000-000096180000}"/>
    <cellStyle name="SAPBEXHLevel0X 10 5" xfId="8659" xr:uid="{00000000-0005-0000-0000-000097180000}"/>
    <cellStyle name="SAPBEXHLevel0X 11" xfId="972" xr:uid="{00000000-0005-0000-0000-000098180000}"/>
    <cellStyle name="SAPBEXHLevel0X 11 2" xfId="2218" xr:uid="{00000000-0005-0000-0000-000099180000}"/>
    <cellStyle name="SAPBEXHLevel0X 11 2 2" xfId="5046" xr:uid="{00000000-0005-0000-0000-00009A180000}"/>
    <cellStyle name="SAPBEXHLevel0X 11 2 3" xfId="7517" xr:uid="{00000000-0005-0000-0000-00009B180000}"/>
    <cellStyle name="SAPBEXHLevel0X 11 2 4" xfId="9810" xr:uid="{00000000-0005-0000-0000-00009C180000}"/>
    <cellStyle name="SAPBEXHLevel0X 11 3" xfId="3826" xr:uid="{00000000-0005-0000-0000-00009D180000}"/>
    <cellStyle name="SAPBEXHLevel0X 11 4" xfId="6331" xr:uid="{00000000-0005-0000-0000-00009E180000}"/>
    <cellStyle name="SAPBEXHLevel0X 11 5" xfId="8660" xr:uid="{00000000-0005-0000-0000-00009F180000}"/>
    <cellStyle name="SAPBEXHLevel0X 12" xfId="1522" xr:uid="{00000000-0005-0000-0000-0000A0180000}"/>
    <cellStyle name="SAPBEXHLevel0X 13" xfId="2580" xr:uid="{00000000-0005-0000-0000-0000A1180000}"/>
    <cellStyle name="SAPBEXHLevel0X 13 2" xfId="5407" xr:uid="{00000000-0005-0000-0000-0000A2180000}"/>
    <cellStyle name="SAPBEXHLevel0X 13 3" xfId="7877" xr:uid="{00000000-0005-0000-0000-0000A3180000}"/>
    <cellStyle name="SAPBEXHLevel0X 13 4" xfId="10170" xr:uid="{00000000-0005-0000-0000-0000A4180000}"/>
    <cellStyle name="SAPBEXHLevel0X 14" xfId="3824" xr:uid="{00000000-0005-0000-0000-0000A5180000}"/>
    <cellStyle name="SAPBEXHLevel0X 15" xfId="6329" xr:uid="{00000000-0005-0000-0000-0000A6180000}"/>
    <cellStyle name="SAPBEXHLevel0X 16" xfId="8658" xr:uid="{00000000-0005-0000-0000-0000A7180000}"/>
    <cellStyle name="SAPBEXHLevel0X 2" xfId="973" xr:uid="{00000000-0005-0000-0000-0000A8180000}"/>
    <cellStyle name="SAPBEXHLevel0X 2 10" xfId="974" xr:uid="{00000000-0005-0000-0000-0000A9180000}"/>
    <cellStyle name="SAPBEXHLevel0X 2 10 2" xfId="1634" xr:uid="{00000000-0005-0000-0000-0000AA180000}"/>
    <cellStyle name="SAPBEXHLevel0X 2 10 2 2" xfId="4463" xr:uid="{00000000-0005-0000-0000-0000AB180000}"/>
    <cellStyle name="SAPBEXHLevel0X 2 10 2 3" xfId="6936" xr:uid="{00000000-0005-0000-0000-0000AC180000}"/>
    <cellStyle name="SAPBEXHLevel0X 2 10 2 4" xfId="9232" xr:uid="{00000000-0005-0000-0000-0000AD180000}"/>
    <cellStyle name="SAPBEXHLevel0X 2 10 3" xfId="3828" xr:uid="{00000000-0005-0000-0000-0000AE180000}"/>
    <cellStyle name="SAPBEXHLevel0X 2 10 4" xfId="6333" xr:uid="{00000000-0005-0000-0000-0000AF180000}"/>
    <cellStyle name="SAPBEXHLevel0X 2 10 5" xfId="8662" xr:uid="{00000000-0005-0000-0000-0000B0180000}"/>
    <cellStyle name="SAPBEXHLevel0X 2 11" xfId="1580" xr:uid="{00000000-0005-0000-0000-0000B1180000}"/>
    <cellStyle name="SAPBEXHLevel0X 2 11 2" xfId="4409" xr:uid="{00000000-0005-0000-0000-0000B2180000}"/>
    <cellStyle name="SAPBEXHLevel0X 2 11 3" xfId="6883" xr:uid="{00000000-0005-0000-0000-0000B3180000}"/>
    <cellStyle name="SAPBEXHLevel0X 2 11 4" xfId="9185" xr:uid="{00000000-0005-0000-0000-0000B4180000}"/>
    <cellStyle name="SAPBEXHLevel0X 2 12" xfId="3827" xr:uid="{00000000-0005-0000-0000-0000B5180000}"/>
    <cellStyle name="SAPBEXHLevel0X 2 13" xfId="6332" xr:uid="{00000000-0005-0000-0000-0000B6180000}"/>
    <cellStyle name="SAPBEXHLevel0X 2 14" xfId="8661" xr:uid="{00000000-0005-0000-0000-0000B7180000}"/>
    <cellStyle name="SAPBEXHLevel0X 2 2" xfId="975" xr:uid="{00000000-0005-0000-0000-0000B8180000}"/>
    <cellStyle name="SAPBEXHLevel0X 2 2 2" xfId="2355" xr:uid="{00000000-0005-0000-0000-0000B9180000}"/>
    <cellStyle name="SAPBEXHLevel0X 2 2 2 2" xfId="5183" xr:uid="{00000000-0005-0000-0000-0000BA180000}"/>
    <cellStyle name="SAPBEXHLevel0X 2 2 2 3" xfId="7654" xr:uid="{00000000-0005-0000-0000-0000BB180000}"/>
    <cellStyle name="SAPBEXHLevel0X 2 2 2 4" xfId="9947" xr:uid="{00000000-0005-0000-0000-0000BC180000}"/>
    <cellStyle name="SAPBEXHLevel0X 2 2 3" xfId="3829" xr:uid="{00000000-0005-0000-0000-0000BD180000}"/>
    <cellStyle name="SAPBEXHLevel0X 2 2 4" xfId="6334" xr:uid="{00000000-0005-0000-0000-0000BE180000}"/>
    <cellStyle name="SAPBEXHLevel0X 2 2 5" xfId="8663" xr:uid="{00000000-0005-0000-0000-0000BF180000}"/>
    <cellStyle name="SAPBEXHLevel0X 2 3" xfId="976" xr:uid="{00000000-0005-0000-0000-0000C0180000}"/>
    <cellStyle name="SAPBEXHLevel0X 2 3 2" xfId="2386" xr:uid="{00000000-0005-0000-0000-0000C1180000}"/>
    <cellStyle name="SAPBEXHLevel0X 2 3 2 2" xfId="5213" xr:uid="{00000000-0005-0000-0000-0000C2180000}"/>
    <cellStyle name="SAPBEXHLevel0X 2 3 2 3" xfId="7684" xr:uid="{00000000-0005-0000-0000-0000C3180000}"/>
    <cellStyle name="SAPBEXHLevel0X 2 3 2 4" xfId="9977" xr:uid="{00000000-0005-0000-0000-0000C4180000}"/>
    <cellStyle name="SAPBEXHLevel0X 2 3 3" xfId="3830" xr:uid="{00000000-0005-0000-0000-0000C5180000}"/>
    <cellStyle name="SAPBEXHLevel0X 2 3 4" xfId="6335" xr:uid="{00000000-0005-0000-0000-0000C6180000}"/>
    <cellStyle name="SAPBEXHLevel0X 2 3 5" xfId="8664" xr:uid="{00000000-0005-0000-0000-0000C7180000}"/>
    <cellStyle name="SAPBEXHLevel0X 2 4" xfId="977" xr:uid="{00000000-0005-0000-0000-0000C8180000}"/>
    <cellStyle name="SAPBEXHLevel0X 2 4 2" xfId="1795" xr:uid="{00000000-0005-0000-0000-0000C9180000}"/>
    <cellStyle name="SAPBEXHLevel0X 2 4 2 2" xfId="4623" xr:uid="{00000000-0005-0000-0000-0000CA180000}"/>
    <cellStyle name="SAPBEXHLevel0X 2 4 2 3" xfId="7096" xr:uid="{00000000-0005-0000-0000-0000CB180000}"/>
    <cellStyle name="SAPBEXHLevel0X 2 4 2 4" xfId="9390" xr:uid="{00000000-0005-0000-0000-0000CC180000}"/>
    <cellStyle name="SAPBEXHLevel0X 2 4 3" xfId="3831" xr:uid="{00000000-0005-0000-0000-0000CD180000}"/>
    <cellStyle name="SAPBEXHLevel0X 2 4 4" xfId="6336" xr:uid="{00000000-0005-0000-0000-0000CE180000}"/>
    <cellStyle name="SAPBEXHLevel0X 2 4 5" xfId="8665" xr:uid="{00000000-0005-0000-0000-0000CF180000}"/>
    <cellStyle name="SAPBEXHLevel0X 2 5" xfId="978" xr:uid="{00000000-0005-0000-0000-0000D0180000}"/>
    <cellStyle name="SAPBEXHLevel0X 2 5 2" xfId="2172" xr:uid="{00000000-0005-0000-0000-0000D1180000}"/>
    <cellStyle name="SAPBEXHLevel0X 2 5 2 2" xfId="5000" xr:uid="{00000000-0005-0000-0000-0000D2180000}"/>
    <cellStyle name="SAPBEXHLevel0X 2 5 2 3" xfId="7471" xr:uid="{00000000-0005-0000-0000-0000D3180000}"/>
    <cellStyle name="SAPBEXHLevel0X 2 5 2 4" xfId="9764" xr:uid="{00000000-0005-0000-0000-0000D4180000}"/>
    <cellStyle name="SAPBEXHLevel0X 2 5 3" xfId="3832" xr:uid="{00000000-0005-0000-0000-0000D5180000}"/>
    <cellStyle name="SAPBEXHLevel0X 2 5 4" xfId="6337" xr:uid="{00000000-0005-0000-0000-0000D6180000}"/>
    <cellStyle name="SAPBEXHLevel0X 2 5 5" xfId="8666" xr:uid="{00000000-0005-0000-0000-0000D7180000}"/>
    <cellStyle name="SAPBEXHLevel0X 2 6" xfId="979" xr:uid="{00000000-0005-0000-0000-0000D8180000}"/>
    <cellStyle name="SAPBEXHLevel0X 2 6 2" xfId="1858" xr:uid="{00000000-0005-0000-0000-0000D9180000}"/>
    <cellStyle name="SAPBEXHLevel0X 2 6 2 2" xfId="4686" xr:uid="{00000000-0005-0000-0000-0000DA180000}"/>
    <cellStyle name="SAPBEXHLevel0X 2 6 2 3" xfId="7158" xr:uid="{00000000-0005-0000-0000-0000DB180000}"/>
    <cellStyle name="SAPBEXHLevel0X 2 6 2 4" xfId="9451" xr:uid="{00000000-0005-0000-0000-0000DC180000}"/>
    <cellStyle name="SAPBEXHLevel0X 2 6 3" xfId="3833" xr:uid="{00000000-0005-0000-0000-0000DD180000}"/>
    <cellStyle name="SAPBEXHLevel0X 2 6 4" xfId="6338" xr:uid="{00000000-0005-0000-0000-0000DE180000}"/>
    <cellStyle name="SAPBEXHLevel0X 2 6 5" xfId="8667" xr:uid="{00000000-0005-0000-0000-0000DF180000}"/>
    <cellStyle name="SAPBEXHLevel0X 2 7" xfId="980" xr:uid="{00000000-0005-0000-0000-0000E0180000}"/>
    <cellStyle name="SAPBEXHLevel0X 2 7 2" xfId="1810" xr:uid="{00000000-0005-0000-0000-0000E1180000}"/>
    <cellStyle name="SAPBEXHLevel0X 2 7 2 2" xfId="4638" xr:uid="{00000000-0005-0000-0000-0000E2180000}"/>
    <cellStyle name="SAPBEXHLevel0X 2 7 2 3" xfId="7111" xr:uid="{00000000-0005-0000-0000-0000E3180000}"/>
    <cellStyle name="SAPBEXHLevel0X 2 7 2 4" xfId="9404" xr:uid="{00000000-0005-0000-0000-0000E4180000}"/>
    <cellStyle name="SAPBEXHLevel0X 2 7 3" xfId="3834" xr:uid="{00000000-0005-0000-0000-0000E5180000}"/>
    <cellStyle name="SAPBEXHLevel0X 2 7 4" xfId="6339" xr:uid="{00000000-0005-0000-0000-0000E6180000}"/>
    <cellStyle name="SAPBEXHLevel0X 2 7 5" xfId="8668" xr:uid="{00000000-0005-0000-0000-0000E7180000}"/>
    <cellStyle name="SAPBEXHLevel0X 2 8" xfId="981" xr:uid="{00000000-0005-0000-0000-0000E8180000}"/>
    <cellStyle name="SAPBEXHLevel0X 2 8 2" xfId="1581" xr:uid="{00000000-0005-0000-0000-0000E9180000}"/>
    <cellStyle name="SAPBEXHLevel0X 2 8 2 2" xfId="4410" xr:uid="{00000000-0005-0000-0000-0000EA180000}"/>
    <cellStyle name="SAPBEXHLevel0X 2 8 2 3" xfId="6884" xr:uid="{00000000-0005-0000-0000-0000EB180000}"/>
    <cellStyle name="SAPBEXHLevel0X 2 8 2 4" xfId="9186" xr:uid="{00000000-0005-0000-0000-0000EC180000}"/>
    <cellStyle name="SAPBEXHLevel0X 2 8 3" xfId="3835" xr:uid="{00000000-0005-0000-0000-0000ED180000}"/>
    <cellStyle name="SAPBEXHLevel0X 2 8 4" xfId="6340" xr:uid="{00000000-0005-0000-0000-0000EE180000}"/>
    <cellStyle name="SAPBEXHLevel0X 2 8 5" xfId="8669" xr:uid="{00000000-0005-0000-0000-0000EF180000}"/>
    <cellStyle name="SAPBEXHLevel0X 2 9" xfId="982" xr:uid="{00000000-0005-0000-0000-0000F0180000}"/>
    <cellStyle name="SAPBEXHLevel0X 2 9 2" xfId="1689" xr:uid="{00000000-0005-0000-0000-0000F1180000}"/>
    <cellStyle name="SAPBEXHLevel0X 2 9 2 2" xfId="4518" xr:uid="{00000000-0005-0000-0000-0000F2180000}"/>
    <cellStyle name="SAPBEXHLevel0X 2 9 2 3" xfId="6991" xr:uid="{00000000-0005-0000-0000-0000F3180000}"/>
    <cellStyle name="SAPBEXHLevel0X 2 9 2 4" xfId="9285" xr:uid="{00000000-0005-0000-0000-0000F4180000}"/>
    <cellStyle name="SAPBEXHLevel0X 2 9 3" xfId="3836" xr:uid="{00000000-0005-0000-0000-0000F5180000}"/>
    <cellStyle name="SAPBEXHLevel0X 2 9 4" xfId="6341" xr:uid="{00000000-0005-0000-0000-0000F6180000}"/>
    <cellStyle name="SAPBEXHLevel0X 2 9 5" xfId="8670" xr:uid="{00000000-0005-0000-0000-0000F7180000}"/>
    <cellStyle name="SAPBEXHLevel0X 3" xfId="983" xr:uid="{00000000-0005-0000-0000-0000F8180000}"/>
    <cellStyle name="SAPBEXHLevel0X 3 2" xfId="2260" xr:uid="{00000000-0005-0000-0000-0000F9180000}"/>
    <cellStyle name="SAPBEXHLevel0X 3 2 2" xfId="5088" xr:uid="{00000000-0005-0000-0000-0000FA180000}"/>
    <cellStyle name="SAPBEXHLevel0X 3 2 3" xfId="7559" xr:uid="{00000000-0005-0000-0000-0000FB180000}"/>
    <cellStyle name="SAPBEXHLevel0X 3 2 4" xfId="9852" xr:uid="{00000000-0005-0000-0000-0000FC180000}"/>
    <cellStyle name="SAPBEXHLevel0X 3 3" xfId="3837" xr:uid="{00000000-0005-0000-0000-0000FD180000}"/>
    <cellStyle name="SAPBEXHLevel0X 3 4" xfId="6342" xr:uid="{00000000-0005-0000-0000-0000FE180000}"/>
    <cellStyle name="SAPBEXHLevel0X 3 5" xfId="8671" xr:uid="{00000000-0005-0000-0000-0000FF180000}"/>
    <cellStyle name="SAPBEXHLevel0X 4" xfId="984" xr:uid="{00000000-0005-0000-0000-000000190000}"/>
    <cellStyle name="SAPBEXHLevel0X 4 2" xfId="2322" xr:uid="{00000000-0005-0000-0000-000001190000}"/>
    <cellStyle name="SAPBEXHLevel0X 4 2 2" xfId="5150" xr:uid="{00000000-0005-0000-0000-000002190000}"/>
    <cellStyle name="SAPBEXHLevel0X 4 2 3" xfId="7621" xr:uid="{00000000-0005-0000-0000-000003190000}"/>
    <cellStyle name="SAPBEXHLevel0X 4 2 4" xfId="9914" xr:uid="{00000000-0005-0000-0000-000004190000}"/>
    <cellStyle name="SAPBEXHLevel0X 4 3" xfId="3838" xr:uid="{00000000-0005-0000-0000-000005190000}"/>
    <cellStyle name="SAPBEXHLevel0X 4 4" xfId="6343" xr:uid="{00000000-0005-0000-0000-000006190000}"/>
    <cellStyle name="SAPBEXHLevel0X 4 5" xfId="8672" xr:uid="{00000000-0005-0000-0000-000007190000}"/>
    <cellStyle name="SAPBEXHLevel0X 5" xfId="985" xr:uid="{00000000-0005-0000-0000-000008190000}"/>
    <cellStyle name="SAPBEXHLevel0X 5 2" xfId="2340" xr:uid="{00000000-0005-0000-0000-000009190000}"/>
    <cellStyle name="SAPBEXHLevel0X 5 2 2" xfId="5168" xr:uid="{00000000-0005-0000-0000-00000A190000}"/>
    <cellStyle name="SAPBEXHLevel0X 5 2 3" xfId="7639" xr:uid="{00000000-0005-0000-0000-00000B190000}"/>
    <cellStyle name="SAPBEXHLevel0X 5 2 4" xfId="9932" xr:uid="{00000000-0005-0000-0000-00000C190000}"/>
    <cellStyle name="SAPBEXHLevel0X 5 3" xfId="3839" xr:uid="{00000000-0005-0000-0000-00000D190000}"/>
    <cellStyle name="SAPBEXHLevel0X 5 4" xfId="6344" xr:uid="{00000000-0005-0000-0000-00000E190000}"/>
    <cellStyle name="SAPBEXHLevel0X 5 5" xfId="8673" xr:uid="{00000000-0005-0000-0000-00000F190000}"/>
    <cellStyle name="SAPBEXHLevel0X 6" xfId="986" xr:uid="{00000000-0005-0000-0000-000010190000}"/>
    <cellStyle name="SAPBEXHLevel0X 6 2" xfId="2477" xr:uid="{00000000-0005-0000-0000-000011190000}"/>
    <cellStyle name="SAPBEXHLevel0X 6 2 2" xfId="5304" xr:uid="{00000000-0005-0000-0000-000012190000}"/>
    <cellStyle name="SAPBEXHLevel0X 6 2 3" xfId="7774" xr:uid="{00000000-0005-0000-0000-000013190000}"/>
    <cellStyle name="SAPBEXHLevel0X 6 2 4" xfId="10067" xr:uid="{00000000-0005-0000-0000-000014190000}"/>
    <cellStyle name="SAPBEXHLevel0X 6 3" xfId="3840" xr:uid="{00000000-0005-0000-0000-000015190000}"/>
    <cellStyle name="SAPBEXHLevel0X 6 4" xfId="6345" xr:uid="{00000000-0005-0000-0000-000016190000}"/>
    <cellStyle name="SAPBEXHLevel0X 6 5" xfId="8674" xr:uid="{00000000-0005-0000-0000-000017190000}"/>
    <cellStyle name="SAPBEXHLevel0X 7" xfId="987" xr:uid="{00000000-0005-0000-0000-000018190000}"/>
    <cellStyle name="SAPBEXHLevel0X 7 2" xfId="2173" xr:uid="{00000000-0005-0000-0000-000019190000}"/>
    <cellStyle name="SAPBEXHLevel0X 7 2 2" xfId="5001" xr:uid="{00000000-0005-0000-0000-00001A190000}"/>
    <cellStyle name="SAPBEXHLevel0X 7 2 3" xfId="7472" xr:uid="{00000000-0005-0000-0000-00001B190000}"/>
    <cellStyle name="SAPBEXHLevel0X 7 2 4" xfId="9765" xr:uid="{00000000-0005-0000-0000-00001C190000}"/>
    <cellStyle name="SAPBEXHLevel0X 7 3" xfId="3841" xr:uid="{00000000-0005-0000-0000-00001D190000}"/>
    <cellStyle name="SAPBEXHLevel0X 7 4" xfId="6346" xr:uid="{00000000-0005-0000-0000-00001E190000}"/>
    <cellStyle name="SAPBEXHLevel0X 7 5" xfId="8675" xr:uid="{00000000-0005-0000-0000-00001F190000}"/>
    <cellStyle name="SAPBEXHLevel0X 8" xfId="988" xr:uid="{00000000-0005-0000-0000-000020190000}"/>
    <cellStyle name="SAPBEXHLevel0X 8 2" xfId="1928" xr:uid="{00000000-0005-0000-0000-000021190000}"/>
    <cellStyle name="SAPBEXHLevel0X 8 2 2" xfId="4756" xr:uid="{00000000-0005-0000-0000-000022190000}"/>
    <cellStyle name="SAPBEXHLevel0X 8 2 3" xfId="7227" xr:uid="{00000000-0005-0000-0000-000023190000}"/>
    <cellStyle name="SAPBEXHLevel0X 8 2 4" xfId="9520" xr:uid="{00000000-0005-0000-0000-000024190000}"/>
    <cellStyle name="SAPBEXHLevel0X 8 3" xfId="3842" xr:uid="{00000000-0005-0000-0000-000025190000}"/>
    <cellStyle name="SAPBEXHLevel0X 8 4" xfId="6347" xr:uid="{00000000-0005-0000-0000-000026190000}"/>
    <cellStyle name="SAPBEXHLevel0X 8 5" xfId="8676" xr:uid="{00000000-0005-0000-0000-000027190000}"/>
    <cellStyle name="SAPBEXHLevel0X 9" xfId="989" xr:uid="{00000000-0005-0000-0000-000028190000}"/>
    <cellStyle name="SAPBEXHLevel0X 9 2" xfId="1701" xr:uid="{00000000-0005-0000-0000-000029190000}"/>
    <cellStyle name="SAPBEXHLevel0X 9 2 2" xfId="4530" xr:uid="{00000000-0005-0000-0000-00002A190000}"/>
    <cellStyle name="SAPBEXHLevel0X 9 2 3" xfId="7003" xr:uid="{00000000-0005-0000-0000-00002B190000}"/>
    <cellStyle name="SAPBEXHLevel0X 9 2 4" xfId="9297" xr:uid="{00000000-0005-0000-0000-00002C190000}"/>
    <cellStyle name="SAPBEXHLevel0X 9 3" xfId="3843" xr:uid="{00000000-0005-0000-0000-00002D190000}"/>
    <cellStyle name="SAPBEXHLevel0X 9 4" xfId="6348" xr:uid="{00000000-0005-0000-0000-00002E190000}"/>
    <cellStyle name="SAPBEXHLevel0X 9 5" xfId="8677" xr:uid="{00000000-0005-0000-0000-00002F190000}"/>
    <cellStyle name="SAPBEXHLevel1" xfId="990" xr:uid="{00000000-0005-0000-0000-000030190000}"/>
    <cellStyle name="SAPBEXHLevel1 10" xfId="991" xr:uid="{00000000-0005-0000-0000-000031190000}"/>
    <cellStyle name="SAPBEXHLevel1 10 2" xfId="1595" xr:uid="{00000000-0005-0000-0000-000032190000}"/>
    <cellStyle name="SAPBEXHLevel1 10 2 2" xfId="4424" xr:uid="{00000000-0005-0000-0000-000033190000}"/>
    <cellStyle name="SAPBEXHLevel1 10 2 3" xfId="6898" xr:uid="{00000000-0005-0000-0000-000034190000}"/>
    <cellStyle name="SAPBEXHLevel1 10 2 4" xfId="9199" xr:uid="{00000000-0005-0000-0000-000035190000}"/>
    <cellStyle name="SAPBEXHLevel1 10 3" xfId="3845" xr:uid="{00000000-0005-0000-0000-000036190000}"/>
    <cellStyle name="SAPBEXHLevel1 10 4" xfId="6350" xr:uid="{00000000-0005-0000-0000-000037190000}"/>
    <cellStyle name="SAPBEXHLevel1 10 5" xfId="8679" xr:uid="{00000000-0005-0000-0000-000038190000}"/>
    <cellStyle name="SAPBEXHLevel1 11" xfId="992" xr:uid="{00000000-0005-0000-0000-000039190000}"/>
    <cellStyle name="SAPBEXHLevel1 11 2" xfId="2401" xr:uid="{00000000-0005-0000-0000-00003A190000}"/>
    <cellStyle name="SAPBEXHLevel1 11 2 2" xfId="5228" xr:uid="{00000000-0005-0000-0000-00003B190000}"/>
    <cellStyle name="SAPBEXHLevel1 11 2 3" xfId="7699" xr:uid="{00000000-0005-0000-0000-00003C190000}"/>
    <cellStyle name="SAPBEXHLevel1 11 2 4" xfId="9992" xr:uid="{00000000-0005-0000-0000-00003D190000}"/>
    <cellStyle name="SAPBEXHLevel1 11 3" xfId="3846" xr:uid="{00000000-0005-0000-0000-00003E190000}"/>
    <cellStyle name="SAPBEXHLevel1 11 4" xfId="6351" xr:uid="{00000000-0005-0000-0000-00003F190000}"/>
    <cellStyle name="SAPBEXHLevel1 11 5" xfId="8680" xr:uid="{00000000-0005-0000-0000-000040190000}"/>
    <cellStyle name="SAPBEXHLevel1 12" xfId="1495" xr:uid="{00000000-0005-0000-0000-000041190000}"/>
    <cellStyle name="SAPBEXHLevel1 12 2" xfId="2854" xr:uid="{00000000-0005-0000-0000-000042190000}"/>
    <cellStyle name="SAPBEXHLevel1 12 2 2" xfId="5679" xr:uid="{00000000-0005-0000-0000-000043190000}"/>
    <cellStyle name="SAPBEXHLevel1 12 2 3" xfId="8144" xr:uid="{00000000-0005-0000-0000-000044190000}"/>
    <cellStyle name="SAPBEXHLevel1 12 2 4" xfId="10424" xr:uid="{00000000-0005-0000-0000-000045190000}"/>
    <cellStyle name="SAPBEXHLevel1 12 3" xfId="4346" xr:uid="{00000000-0005-0000-0000-000046190000}"/>
    <cellStyle name="SAPBEXHLevel1 12 4" xfId="6842" xr:uid="{00000000-0005-0000-0000-000047190000}"/>
    <cellStyle name="SAPBEXHLevel1 12 5" xfId="9164" xr:uid="{00000000-0005-0000-0000-000048190000}"/>
    <cellStyle name="SAPBEXHLevel1 13" xfId="2213" xr:uid="{00000000-0005-0000-0000-000049190000}"/>
    <cellStyle name="SAPBEXHLevel1 13 2" xfId="5041" xr:uid="{00000000-0005-0000-0000-00004A190000}"/>
    <cellStyle name="SAPBEXHLevel1 13 3" xfId="7512" xr:uid="{00000000-0005-0000-0000-00004B190000}"/>
    <cellStyle name="SAPBEXHLevel1 13 4" xfId="9805" xr:uid="{00000000-0005-0000-0000-00004C190000}"/>
    <cellStyle name="SAPBEXHLevel1 14" xfId="3844" xr:uid="{00000000-0005-0000-0000-00004D190000}"/>
    <cellStyle name="SAPBEXHLevel1 15" xfId="6349" xr:uid="{00000000-0005-0000-0000-00004E190000}"/>
    <cellStyle name="SAPBEXHLevel1 16" xfId="8678" xr:uid="{00000000-0005-0000-0000-00004F190000}"/>
    <cellStyle name="SAPBEXHLevel1 2" xfId="993" xr:uid="{00000000-0005-0000-0000-000050190000}"/>
    <cellStyle name="SAPBEXHLevel1 2 10" xfId="994" xr:uid="{00000000-0005-0000-0000-000051190000}"/>
    <cellStyle name="SAPBEXHLevel1 2 10 2" xfId="1742" xr:uid="{00000000-0005-0000-0000-000052190000}"/>
    <cellStyle name="SAPBEXHLevel1 2 10 2 2" xfId="4570" xr:uid="{00000000-0005-0000-0000-000053190000}"/>
    <cellStyle name="SAPBEXHLevel1 2 10 2 3" xfId="7043" xr:uid="{00000000-0005-0000-0000-000054190000}"/>
    <cellStyle name="SAPBEXHLevel1 2 10 2 4" xfId="9337" xr:uid="{00000000-0005-0000-0000-000055190000}"/>
    <cellStyle name="SAPBEXHLevel1 2 10 3" xfId="3848" xr:uid="{00000000-0005-0000-0000-000056190000}"/>
    <cellStyle name="SAPBEXHLevel1 2 10 4" xfId="6353" xr:uid="{00000000-0005-0000-0000-000057190000}"/>
    <cellStyle name="SAPBEXHLevel1 2 10 5" xfId="8682" xr:uid="{00000000-0005-0000-0000-000058190000}"/>
    <cellStyle name="SAPBEXHLevel1 2 11" xfId="1523" xr:uid="{00000000-0005-0000-0000-000059190000}"/>
    <cellStyle name="SAPBEXHLevel1 2 12" xfId="2449" xr:uid="{00000000-0005-0000-0000-00005A190000}"/>
    <cellStyle name="SAPBEXHLevel1 2 12 2" xfId="5276" xr:uid="{00000000-0005-0000-0000-00005B190000}"/>
    <cellStyle name="SAPBEXHLevel1 2 12 3" xfId="7747" xr:uid="{00000000-0005-0000-0000-00005C190000}"/>
    <cellStyle name="SAPBEXHLevel1 2 12 4" xfId="10040" xr:uid="{00000000-0005-0000-0000-00005D190000}"/>
    <cellStyle name="SAPBEXHLevel1 2 13" xfId="3847" xr:uid="{00000000-0005-0000-0000-00005E190000}"/>
    <cellStyle name="SAPBEXHLevel1 2 14" xfId="6352" xr:uid="{00000000-0005-0000-0000-00005F190000}"/>
    <cellStyle name="SAPBEXHLevel1 2 15" xfId="8681" xr:uid="{00000000-0005-0000-0000-000060190000}"/>
    <cellStyle name="SAPBEXHLevel1 2 2" xfId="995" xr:uid="{00000000-0005-0000-0000-000061190000}"/>
    <cellStyle name="SAPBEXHLevel1 2 2 2" xfId="2264" xr:uid="{00000000-0005-0000-0000-000062190000}"/>
    <cellStyle name="SAPBEXHLevel1 2 2 2 2" xfId="5092" xr:uid="{00000000-0005-0000-0000-000063190000}"/>
    <cellStyle name="SAPBEXHLevel1 2 2 2 3" xfId="7563" xr:uid="{00000000-0005-0000-0000-000064190000}"/>
    <cellStyle name="SAPBEXHLevel1 2 2 2 4" xfId="9856" xr:uid="{00000000-0005-0000-0000-000065190000}"/>
    <cellStyle name="SAPBEXHLevel1 2 2 3" xfId="3849" xr:uid="{00000000-0005-0000-0000-000066190000}"/>
    <cellStyle name="SAPBEXHLevel1 2 2 4" xfId="6354" xr:uid="{00000000-0005-0000-0000-000067190000}"/>
    <cellStyle name="SAPBEXHLevel1 2 2 5" xfId="8683" xr:uid="{00000000-0005-0000-0000-000068190000}"/>
    <cellStyle name="SAPBEXHLevel1 2 3" xfId="996" xr:uid="{00000000-0005-0000-0000-000069190000}"/>
    <cellStyle name="SAPBEXHLevel1 2 3 2" xfId="2266" xr:uid="{00000000-0005-0000-0000-00006A190000}"/>
    <cellStyle name="SAPBEXHLevel1 2 3 2 2" xfId="5094" xr:uid="{00000000-0005-0000-0000-00006B190000}"/>
    <cellStyle name="SAPBEXHLevel1 2 3 2 3" xfId="7565" xr:uid="{00000000-0005-0000-0000-00006C190000}"/>
    <cellStyle name="SAPBEXHLevel1 2 3 2 4" xfId="9858" xr:uid="{00000000-0005-0000-0000-00006D190000}"/>
    <cellStyle name="SAPBEXHLevel1 2 3 3" xfId="3850" xr:uid="{00000000-0005-0000-0000-00006E190000}"/>
    <cellStyle name="SAPBEXHLevel1 2 3 4" xfId="6355" xr:uid="{00000000-0005-0000-0000-00006F190000}"/>
    <cellStyle name="SAPBEXHLevel1 2 3 5" xfId="8684" xr:uid="{00000000-0005-0000-0000-000070190000}"/>
    <cellStyle name="SAPBEXHLevel1 2 4" xfId="997" xr:uid="{00000000-0005-0000-0000-000071190000}"/>
    <cellStyle name="SAPBEXHLevel1 2 4 2" xfId="2581" xr:uid="{00000000-0005-0000-0000-000072190000}"/>
    <cellStyle name="SAPBEXHLevel1 2 4 2 2" xfId="5408" xr:uid="{00000000-0005-0000-0000-000073190000}"/>
    <cellStyle name="SAPBEXHLevel1 2 4 2 3" xfId="7878" xr:uid="{00000000-0005-0000-0000-000074190000}"/>
    <cellStyle name="SAPBEXHLevel1 2 4 2 4" xfId="10171" xr:uid="{00000000-0005-0000-0000-000075190000}"/>
    <cellStyle name="SAPBEXHLevel1 2 4 3" xfId="3851" xr:uid="{00000000-0005-0000-0000-000076190000}"/>
    <cellStyle name="SAPBEXHLevel1 2 4 4" xfId="6356" xr:uid="{00000000-0005-0000-0000-000077190000}"/>
    <cellStyle name="SAPBEXHLevel1 2 4 5" xfId="8685" xr:uid="{00000000-0005-0000-0000-000078190000}"/>
    <cellStyle name="SAPBEXHLevel1 2 5" xfId="998" xr:uid="{00000000-0005-0000-0000-000079190000}"/>
    <cellStyle name="SAPBEXHLevel1 2 5 2" xfId="2394" xr:uid="{00000000-0005-0000-0000-00007A190000}"/>
    <cellStyle name="SAPBEXHLevel1 2 5 2 2" xfId="5221" xr:uid="{00000000-0005-0000-0000-00007B190000}"/>
    <cellStyle name="SAPBEXHLevel1 2 5 2 3" xfId="7692" xr:uid="{00000000-0005-0000-0000-00007C190000}"/>
    <cellStyle name="SAPBEXHLevel1 2 5 2 4" xfId="9985" xr:uid="{00000000-0005-0000-0000-00007D190000}"/>
    <cellStyle name="SAPBEXHLevel1 2 5 3" xfId="3852" xr:uid="{00000000-0005-0000-0000-00007E190000}"/>
    <cellStyle name="SAPBEXHLevel1 2 5 4" xfId="6357" xr:uid="{00000000-0005-0000-0000-00007F190000}"/>
    <cellStyle name="SAPBEXHLevel1 2 5 5" xfId="8686" xr:uid="{00000000-0005-0000-0000-000080190000}"/>
    <cellStyle name="SAPBEXHLevel1 2 6" xfId="999" xr:uid="{00000000-0005-0000-0000-000081190000}"/>
    <cellStyle name="SAPBEXHLevel1 2 6 2" xfId="1705" xr:uid="{00000000-0005-0000-0000-000082190000}"/>
    <cellStyle name="SAPBEXHLevel1 2 6 2 2" xfId="4534" xr:uid="{00000000-0005-0000-0000-000083190000}"/>
    <cellStyle name="SAPBEXHLevel1 2 6 2 3" xfId="7007" xr:uid="{00000000-0005-0000-0000-000084190000}"/>
    <cellStyle name="SAPBEXHLevel1 2 6 2 4" xfId="9301" xr:uid="{00000000-0005-0000-0000-000085190000}"/>
    <cellStyle name="SAPBEXHLevel1 2 6 3" xfId="3853" xr:uid="{00000000-0005-0000-0000-000086190000}"/>
    <cellStyle name="SAPBEXHLevel1 2 6 4" xfId="6358" xr:uid="{00000000-0005-0000-0000-000087190000}"/>
    <cellStyle name="SAPBEXHLevel1 2 6 5" xfId="8687" xr:uid="{00000000-0005-0000-0000-000088190000}"/>
    <cellStyle name="SAPBEXHLevel1 2 7" xfId="1000" xr:uid="{00000000-0005-0000-0000-000089190000}"/>
    <cellStyle name="SAPBEXHLevel1 2 7 2" xfId="2529" xr:uid="{00000000-0005-0000-0000-00008A190000}"/>
    <cellStyle name="SAPBEXHLevel1 2 7 2 2" xfId="5356" xr:uid="{00000000-0005-0000-0000-00008B190000}"/>
    <cellStyle name="SAPBEXHLevel1 2 7 2 3" xfId="7826" xr:uid="{00000000-0005-0000-0000-00008C190000}"/>
    <cellStyle name="SAPBEXHLevel1 2 7 2 4" xfId="10119" xr:uid="{00000000-0005-0000-0000-00008D190000}"/>
    <cellStyle name="SAPBEXHLevel1 2 7 3" xfId="3854" xr:uid="{00000000-0005-0000-0000-00008E190000}"/>
    <cellStyle name="SAPBEXHLevel1 2 7 4" xfId="6359" xr:uid="{00000000-0005-0000-0000-00008F190000}"/>
    <cellStyle name="SAPBEXHLevel1 2 7 5" xfId="8688" xr:uid="{00000000-0005-0000-0000-000090190000}"/>
    <cellStyle name="SAPBEXHLevel1 2 8" xfId="1001" xr:uid="{00000000-0005-0000-0000-000091190000}"/>
    <cellStyle name="SAPBEXHLevel1 2 8 2" xfId="2500" xr:uid="{00000000-0005-0000-0000-000092190000}"/>
    <cellStyle name="SAPBEXHLevel1 2 8 2 2" xfId="5327" xr:uid="{00000000-0005-0000-0000-000093190000}"/>
    <cellStyle name="SAPBEXHLevel1 2 8 2 3" xfId="7797" xr:uid="{00000000-0005-0000-0000-000094190000}"/>
    <cellStyle name="SAPBEXHLevel1 2 8 2 4" xfId="10090" xr:uid="{00000000-0005-0000-0000-000095190000}"/>
    <cellStyle name="SAPBEXHLevel1 2 8 3" xfId="3855" xr:uid="{00000000-0005-0000-0000-000096190000}"/>
    <cellStyle name="SAPBEXHLevel1 2 8 4" xfId="6360" xr:uid="{00000000-0005-0000-0000-000097190000}"/>
    <cellStyle name="SAPBEXHLevel1 2 8 5" xfId="8689" xr:uid="{00000000-0005-0000-0000-000098190000}"/>
    <cellStyle name="SAPBEXHLevel1 2 9" xfId="1002" xr:uid="{00000000-0005-0000-0000-000099190000}"/>
    <cellStyle name="SAPBEXHLevel1 2 9 2" xfId="1675" xr:uid="{00000000-0005-0000-0000-00009A190000}"/>
    <cellStyle name="SAPBEXHLevel1 2 9 2 2" xfId="4504" xr:uid="{00000000-0005-0000-0000-00009B190000}"/>
    <cellStyle name="SAPBEXHLevel1 2 9 2 3" xfId="6977" xr:uid="{00000000-0005-0000-0000-00009C190000}"/>
    <cellStyle name="SAPBEXHLevel1 2 9 2 4" xfId="9271" xr:uid="{00000000-0005-0000-0000-00009D190000}"/>
    <cellStyle name="SAPBEXHLevel1 2 9 3" xfId="3856" xr:uid="{00000000-0005-0000-0000-00009E190000}"/>
    <cellStyle name="SAPBEXHLevel1 2 9 4" xfId="6361" xr:uid="{00000000-0005-0000-0000-00009F190000}"/>
    <cellStyle name="SAPBEXHLevel1 2 9 5" xfId="8690" xr:uid="{00000000-0005-0000-0000-0000A0190000}"/>
    <cellStyle name="SAPBEXHLevel1 3" xfId="1003" xr:uid="{00000000-0005-0000-0000-0000A1190000}"/>
    <cellStyle name="SAPBEXHLevel1 3 2" xfId="1704" xr:uid="{00000000-0005-0000-0000-0000A2190000}"/>
    <cellStyle name="SAPBEXHLevel1 3 2 2" xfId="4533" xr:uid="{00000000-0005-0000-0000-0000A3190000}"/>
    <cellStyle name="SAPBEXHLevel1 3 2 3" xfId="7006" xr:uid="{00000000-0005-0000-0000-0000A4190000}"/>
    <cellStyle name="SAPBEXHLevel1 3 2 4" xfId="9300" xr:uid="{00000000-0005-0000-0000-0000A5190000}"/>
    <cellStyle name="SAPBEXHLevel1 3 3" xfId="3857" xr:uid="{00000000-0005-0000-0000-0000A6190000}"/>
    <cellStyle name="SAPBEXHLevel1 3 4" xfId="6362" xr:uid="{00000000-0005-0000-0000-0000A7190000}"/>
    <cellStyle name="SAPBEXHLevel1 3 5" xfId="8691" xr:uid="{00000000-0005-0000-0000-0000A8190000}"/>
    <cellStyle name="SAPBEXHLevel1 4" xfId="1004" xr:uid="{00000000-0005-0000-0000-0000A9190000}"/>
    <cellStyle name="SAPBEXHLevel1 4 2" xfId="2706" xr:uid="{00000000-0005-0000-0000-0000AA190000}"/>
    <cellStyle name="SAPBEXHLevel1 4 2 2" xfId="5531" xr:uid="{00000000-0005-0000-0000-0000AB190000}"/>
    <cellStyle name="SAPBEXHLevel1 4 2 3" xfId="7996" xr:uid="{00000000-0005-0000-0000-0000AC190000}"/>
    <cellStyle name="SAPBEXHLevel1 4 2 4" xfId="10276" xr:uid="{00000000-0005-0000-0000-0000AD190000}"/>
    <cellStyle name="SAPBEXHLevel1 4 3" xfId="3858" xr:uid="{00000000-0005-0000-0000-0000AE190000}"/>
    <cellStyle name="SAPBEXHLevel1 4 4" xfId="6363" xr:uid="{00000000-0005-0000-0000-0000AF190000}"/>
    <cellStyle name="SAPBEXHLevel1 4 5" xfId="8692" xr:uid="{00000000-0005-0000-0000-0000B0190000}"/>
    <cellStyle name="SAPBEXHLevel1 5" xfId="1005" xr:uid="{00000000-0005-0000-0000-0000B1190000}"/>
    <cellStyle name="SAPBEXHLevel1 5 2" xfId="2471" xr:uid="{00000000-0005-0000-0000-0000B2190000}"/>
    <cellStyle name="SAPBEXHLevel1 5 2 2" xfId="5298" xr:uid="{00000000-0005-0000-0000-0000B3190000}"/>
    <cellStyle name="SAPBEXHLevel1 5 2 3" xfId="7768" xr:uid="{00000000-0005-0000-0000-0000B4190000}"/>
    <cellStyle name="SAPBEXHLevel1 5 2 4" xfId="10061" xr:uid="{00000000-0005-0000-0000-0000B5190000}"/>
    <cellStyle name="SAPBEXHLevel1 5 3" xfId="3859" xr:uid="{00000000-0005-0000-0000-0000B6190000}"/>
    <cellStyle name="SAPBEXHLevel1 5 4" xfId="6364" xr:uid="{00000000-0005-0000-0000-0000B7190000}"/>
    <cellStyle name="SAPBEXHLevel1 5 5" xfId="8693" xr:uid="{00000000-0005-0000-0000-0000B8190000}"/>
    <cellStyle name="SAPBEXHLevel1 6" xfId="1006" xr:uid="{00000000-0005-0000-0000-0000B9190000}"/>
    <cellStyle name="SAPBEXHLevel1 6 2" xfId="1628" xr:uid="{00000000-0005-0000-0000-0000BA190000}"/>
    <cellStyle name="SAPBEXHLevel1 6 2 2" xfId="4457" xr:uid="{00000000-0005-0000-0000-0000BB190000}"/>
    <cellStyle name="SAPBEXHLevel1 6 2 3" xfId="6930" xr:uid="{00000000-0005-0000-0000-0000BC190000}"/>
    <cellStyle name="SAPBEXHLevel1 6 2 4" xfId="9226" xr:uid="{00000000-0005-0000-0000-0000BD190000}"/>
    <cellStyle name="SAPBEXHLevel1 6 3" xfId="3860" xr:uid="{00000000-0005-0000-0000-0000BE190000}"/>
    <cellStyle name="SAPBEXHLevel1 6 4" xfId="6365" xr:uid="{00000000-0005-0000-0000-0000BF190000}"/>
    <cellStyle name="SAPBEXHLevel1 6 5" xfId="8694" xr:uid="{00000000-0005-0000-0000-0000C0190000}"/>
    <cellStyle name="SAPBEXHLevel1 7" xfId="1007" xr:uid="{00000000-0005-0000-0000-0000C1190000}"/>
    <cellStyle name="SAPBEXHLevel1 7 2" xfId="2267" xr:uid="{00000000-0005-0000-0000-0000C2190000}"/>
    <cellStyle name="SAPBEXHLevel1 7 2 2" xfId="5095" xr:uid="{00000000-0005-0000-0000-0000C3190000}"/>
    <cellStyle name="SAPBEXHLevel1 7 2 3" xfId="7566" xr:uid="{00000000-0005-0000-0000-0000C4190000}"/>
    <cellStyle name="SAPBEXHLevel1 7 2 4" xfId="9859" xr:uid="{00000000-0005-0000-0000-0000C5190000}"/>
    <cellStyle name="SAPBEXHLevel1 7 3" xfId="3861" xr:uid="{00000000-0005-0000-0000-0000C6190000}"/>
    <cellStyle name="SAPBEXHLevel1 7 4" xfId="6366" xr:uid="{00000000-0005-0000-0000-0000C7190000}"/>
    <cellStyle name="SAPBEXHLevel1 7 5" xfId="8695" xr:uid="{00000000-0005-0000-0000-0000C8190000}"/>
    <cellStyle name="SAPBEXHLevel1 8" xfId="1008" xr:uid="{00000000-0005-0000-0000-0000C9190000}"/>
    <cellStyle name="SAPBEXHLevel1 8 2" xfId="1706" xr:uid="{00000000-0005-0000-0000-0000CA190000}"/>
    <cellStyle name="SAPBEXHLevel1 8 2 2" xfId="4535" xr:uid="{00000000-0005-0000-0000-0000CB190000}"/>
    <cellStyle name="SAPBEXHLevel1 8 2 3" xfId="7008" xr:uid="{00000000-0005-0000-0000-0000CC190000}"/>
    <cellStyle name="SAPBEXHLevel1 8 2 4" xfId="9302" xr:uid="{00000000-0005-0000-0000-0000CD190000}"/>
    <cellStyle name="SAPBEXHLevel1 8 3" xfId="3862" xr:uid="{00000000-0005-0000-0000-0000CE190000}"/>
    <cellStyle name="SAPBEXHLevel1 8 4" xfId="6367" xr:uid="{00000000-0005-0000-0000-0000CF190000}"/>
    <cellStyle name="SAPBEXHLevel1 8 5" xfId="8696" xr:uid="{00000000-0005-0000-0000-0000D0190000}"/>
    <cellStyle name="SAPBEXHLevel1 9" xfId="1009" xr:uid="{00000000-0005-0000-0000-0000D1190000}"/>
    <cellStyle name="SAPBEXHLevel1 9 2" xfId="1588" xr:uid="{00000000-0005-0000-0000-0000D2190000}"/>
    <cellStyle name="SAPBEXHLevel1 9 2 2" xfId="4417" xr:uid="{00000000-0005-0000-0000-0000D3190000}"/>
    <cellStyle name="SAPBEXHLevel1 9 2 3" xfId="6891" xr:uid="{00000000-0005-0000-0000-0000D4190000}"/>
    <cellStyle name="SAPBEXHLevel1 9 2 4" xfId="9192" xr:uid="{00000000-0005-0000-0000-0000D5190000}"/>
    <cellStyle name="SAPBEXHLevel1 9 3" xfId="3863" xr:uid="{00000000-0005-0000-0000-0000D6190000}"/>
    <cellStyle name="SAPBEXHLevel1 9 4" xfId="6368" xr:uid="{00000000-0005-0000-0000-0000D7190000}"/>
    <cellStyle name="SAPBEXHLevel1 9 5" xfId="8697" xr:uid="{00000000-0005-0000-0000-0000D8190000}"/>
    <cellStyle name="SAPBEXHLevel1X" xfId="1010" xr:uid="{00000000-0005-0000-0000-0000D9190000}"/>
    <cellStyle name="SAPBEXHLevel1X 10" xfId="1011" xr:uid="{00000000-0005-0000-0000-0000DA190000}"/>
    <cellStyle name="SAPBEXHLevel1X 10 2" xfId="2341" xr:uid="{00000000-0005-0000-0000-0000DB190000}"/>
    <cellStyle name="SAPBEXHLevel1X 10 2 2" xfId="5169" xr:uid="{00000000-0005-0000-0000-0000DC190000}"/>
    <cellStyle name="SAPBEXHLevel1X 10 2 3" xfId="7640" xr:uid="{00000000-0005-0000-0000-0000DD190000}"/>
    <cellStyle name="SAPBEXHLevel1X 10 2 4" xfId="9933" xr:uid="{00000000-0005-0000-0000-0000DE190000}"/>
    <cellStyle name="SAPBEXHLevel1X 10 3" xfId="3865" xr:uid="{00000000-0005-0000-0000-0000DF190000}"/>
    <cellStyle name="SAPBEXHLevel1X 10 4" xfId="6370" xr:uid="{00000000-0005-0000-0000-0000E0190000}"/>
    <cellStyle name="SAPBEXHLevel1X 10 5" xfId="8699" xr:uid="{00000000-0005-0000-0000-0000E1190000}"/>
    <cellStyle name="SAPBEXHLevel1X 11" xfId="1012" xr:uid="{00000000-0005-0000-0000-0000E2190000}"/>
    <cellStyle name="SAPBEXHLevel1X 11 2" xfId="2433" xr:uid="{00000000-0005-0000-0000-0000E3190000}"/>
    <cellStyle name="SAPBEXHLevel1X 11 2 2" xfId="5260" xr:uid="{00000000-0005-0000-0000-0000E4190000}"/>
    <cellStyle name="SAPBEXHLevel1X 11 2 3" xfId="7731" xr:uid="{00000000-0005-0000-0000-0000E5190000}"/>
    <cellStyle name="SAPBEXHLevel1X 11 2 4" xfId="10024" xr:uid="{00000000-0005-0000-0000-0000E6190000}"/>
    <cellStyle name="SAPBEXHLevel1X 11 3" xfId="3866" xr:uid="{00000000-0005-0000-0000-0000E7190000}"/>
    <cellStyle name="SAPBEXHLevel1X 11 4" xfId="6371" xr:uid="{00000000-0005-0000-0000-0000E8190000}"/>
    <cellStyle name="SAPBEXHLevel1X 11 5" xfId="8700" xr:uid="{00000000-0005-0000-0000-0000E9190000}"/>
    <cellStyle name="SAPBEXHLevel1X 12" xfId="1524" xr:uid="{00000000-0005-0000-0000-0000EA190000}"/>
    <cellStyle name="SAPBEXHLevel1X 13" xfId="1809" xr:uid="{00000000-0005-0000-0000-0000EB190000}"/>
    <cellStyle name="SAPBEXHLevel1X 13 2" xfId="4637" xr:uid="{00000000-0005-0000-0000-0000EC190000}"/>
    <cellStyle name="SAPBEXHLevel1X 13 3" xfId="7110" xr:uid="{00000000-0005-0000-0000-0000ED190000}"/>
    <cellStyle name="SAPBEXHLevel1X 13 4" xfId="9403" xr:uid="{00000000-0005-0000-0000-0000EE190000}"/>
    <cellStyle name="SAPBEXHLevel1X 14" xfId="3864" xr:uid="{00000000-0005-0000-0000-0000EF190000}"/>
    <cellStyle name="SAPBEXHLevel1X 15" xfId="6369" xr:uid="{00000000-0005-0000-0000-0000F0190000}"/>
    <cellStyle name="SAPBEXHLevel1X 16" xfId="8698" xr:uid="{00000000-0005-0000-0000-0000F1190000}"/>
    <cellStyle name="SAPBEXHLevel1X 2" xfId="1013" xr:uid="{00000000-0005-0000-0000-0000F2190000}"/>
    <cellStyle name="SAPBEXHLevel1X 2 10" xfId="1014" xr:uid="{00000000-0005-0000-0000-0000F3190000}"/>
    <cellStyle name="SAPBEXHLevel1X 2 10 2" xfId="2261" xr:uid="{00000000-0005-0000-0000-0000F4190000}"/>
    <cellStyle name="SAPBEXHLevel1X 2 10 2 2" xfId="5089" xr:uid="{00000000-0005-0000-0000-0000F5190000}"/>
    <cellStyle name="SAPBEXHLevel1X 2 10 2 3" xfId="7560" xr:uid="{00000000-0005-0000-0000-0000F6190000}"/>
    <cellStyle name="SAPBEXHLevel1X 2 10 2 4" xfId="9853" xr:uid="{00000000-0005-0000-0000-0000F7190000}"/>
    <cellStyle name="SAPBEXHLevel1X 2 10 3" xfId="3868" xr:uid="{00000000-0005-0000-0000-0000F8190000}"/>
    <cellStyle name="SAPBEXHLevel1X 2 10 4" xfId="6373" xr:uid="{00000000-0005-0000-0000-0000F9190000}"/>
    <cellStyle name="SAPBEXHLevel1X 2 10 5" xfId="8702" xr:uid="{00000000-0005-0000-0000-0000FA190000}"/>
    <cellStyle name="SAPBEXHLevel1X 2 11" xfId="1918" xr:uid="{00000000-0005-0000-0000-0000FB190000}"/>
    <cellStyle name="SAPBEXHLevel1X 2 11 2" xfId="4746" xr:uid="{00000000-0005-0000-0000-0000FC190000}"/>
    <cellStyle name="SAPBEXHLevel1X 2 11 3" xfId="7217" xr:uid="{00000000-0005-0000-0000-0000FD190000}"/>
    <cellStyle name="SAPBEXHLevel1X 2 11 4" xfId="9510" xr:uid="{00000000-0005-0000-0000-0000FE190000}"/>
    <cellStyle name="SAPBEXHLevel1X 2 12" xfId="3867" xr:uid="{00000000-0005-0000-0000-0000FF190000}"/>
    <cellStyle name="SAPBEXHLevel1X 2 13" xfId="6372" xr:uid="{00000000-0005-0000-0000-0000001A0000}"/>
    <cellStyle name="SAPBEXHLevel1X 2 14" xfId="8701" xr:uid="{00000000-0005-0000-0000-0000011A0000}"/>
    <cellStyle name="SAPBEXHLevel1X 2 2" xfId="1015" xr:uid="{00000000-0005-0000-0000-0000021A0000}"/>
    <cellStyle name="SAPBEXHLevel1X 2 2 2" xfId="2523" xr:uid="{00000000-0005-0000-0000-0000031A0000}"/>
    <cellStyle name="SAPBEXHLevel1X 2 2 2 2" xfId="5350" xr:uid="{00000000-0005-0000-0000-0000041A0000}"/>
    <cellStyle name="SAPBEXHLevel1X 2 2 2 3" xfId="7820" xr:uid="{00000000-0005-0000-0000-0000051A0000}"/>
    <cellStyle name="SAPBEXHLevel1X 2 2 2 4" xfId="10113" xr:uid="{00000000-0005-0000-0000-0000061A0000}"/>
    <cellStyle name="SAPBEXHLevel1X 2 2 3" xfId="3869" xr:uid="{00000000-0005-0000-0000-0000071A0000}"/>
    <cellStyle name="SAPBEXHLevel1X 2 2 4" xfId="6374" xr:uid="{00000000-0005-0000-0000-0000081A0000}"/>
    <cellStyle name="SAPBEXHLevel1X 2 2 5" xfId="8703" xr:uid="{00000000-0005-0000-0000-0000091A0000}"/>
    <cellStyle name="SAPBEXHLevel1X 2 3" xfId="1016" xr:uid="{00000000-0005-0000-0000-00000A1A0000}"/>
    <cellStyle name="SAPBEXHLevel1X 2 3 2" xfId="1964" xr:uid="{00000000-0005-0000-0000-00000B1A0000}"/>
    <cellStyle name="SAPBEXHLevel1X 2 3 2 2" xfId="4792" xr:uid="{00000000-0005-0000-0000-00000C1A0000}"/>
    <cellStyle name="SAPBEXHLevel1X 2 3 2 3" xfId="7263" xr:uid="{00000000-0005-0000-0000-00000D1A0000}"/>
    <cellStyle name="SAPBEXHLevel1X 2 3 2 4" xfId="9556" xr:uid="{00000000-0005-0000-0000-00000E1A0000}"/>
    <cellStyle name="SAPBEXHLevel1X 2 3 3" xfId="3870" xr:uid="{00000000-0005-0000-0000-00000F1A0000}"/>
    <cellStyle name="SAPBEXHLevel1X 2 3 4" xfId="6375" xr:uid="{00000000-0005-0000-0000-0000101A0000}"/>
    <cellStyle name="SAPBEXHLevel1X 2 3 5" xfId="8704" xr:uid="{00000000-0005-0000-0000-0000111A0000}"/>
    <cellStyle name="SAPBEXHLevel1X 2 4" xfId="1017" xr:uid="{00000000-0005-0000-0000-0000121A0000}"/>
    <cellStyle name="SAPBEXHLevel1X 2 4 2" xfId="2621" xr:uid="{00000000-0005-0000-0000-0000131A0000}"/>
    <cellStyle name="SAPBEXHLevel1X 2 4 2 2" xfId="5447" xr:uid="{00000000-0005-0000-0000-0000141A0000}"/>
    <cellStyle name="SAPBEXHLevel1X 2 4 2 3" xfId="7917" xr:uid="{00000000-0005-0000-0000-0000151A0000}"/>
    <cellStyle name="SAPBEXHLevel1X 2 4 2 4" xfId="10210" xr:uid="{00000000-0005-0000-0000-0000161A0000}"/>
    <cellStyle name="SAPBEXHLevel1X 2 4 3" xfId="3871" xr:uid="{00000000-0005-0000-0000-0000171A0000}"/>
    <cellStyle name="SAPBEXHLevel1X 2 4 4" xfId="6376" xr:uid="{00000000-0005-0000-0000-0000181A0000}"/>
    <cellStyle name="SAPBEXHLevel1X 2 4 5" xfId="8705" xr:uid="{00000000-0005-0000-0000-0000191A0000}"/>
    <cellStyle name="SAPBEXHLevel1X 2 5" xfId="1018" xr:uid="{00000000-0005-0000-0000-00001A1A0000}"/>
    <cellStyle name="SAPBEXHLevel1X 2 5 2" xfId="1846" xr:uid="{00000000-0005-0000-0000-00001B1A0000}"/>
    <cellStyle name="SAPBEXHLevel1X 2 5 2 2" xfId="4674" xr:uid="{00000000-0005-0000-0000-00001C1A0000}"/>
    <cellStyle name="SAPBEXHLevel1X 2 5 2 3" xfId="7146" xr:uid="{00000000-0005-0000-0000-00001D1A0000}"/>
    <cellStyle name="SAPBEXHLevel1X 2 5 2 4" xfId="9439" xr:uid="{00000000-0005-0000-0000-00001E1A0000}"/>
    <cellStyle name="SAPBEXHLevel1X 2 5 3" xfId="3872" xr:uid="{00000000-0005-0000-0000-00001F1A0000}"/>
    <cellStyle name="SAPBEXHLevel1X 2 5 4" xfId="6377" xr:uid="{00000000-0005-0000-0000-0000201A0000}"/>
    <cellStyle name="SAPBEXHLevel1X 2 5 5" xfId="8706" xr:uid="{00000000-0005-0000-0000-0000211A0000}"/>
    <cellStyle name="SAPBEXHLevel1X 2 6" xfId="1019" xr:uid="{00000000-0005-0000-0000-0000221A0000}"/>
    <cellStyle name="SAPBEXHLevel1X 2 6 2" xfId="2574" xr:uid="{00000000-0005-0000-0000-0000231A0000}"/>
    <cellStyle name="SAPBEXHLevel1X 2 6 2 2" xfId="5401" xr:uid="{00000000-0005-0000-0000-0000241A0000}"/>
    <cellStyle name="SAPBEXHLevel1X 2 6 2 3" xfId="7871" xr:uid="{00000000-0005-0000-0000-0000251A0000}"/>
    <cellStyle name="SAPBEXHLevel1X 2 6 2 4" xfId="10164" xr:uid="{00000000-0005-0000-0000-0000261A0000}"/>
    <cellStyle name="SAPBEXHLevel1X 2 6 3" xfId="3873" xr:uid="{00000000-0005-0000-0000-0000271A0000}"/>
    <cellStyle name="SAPBEXHLevel1X 2 6 4" xfId="6378" xr:uid="{00000000-0005-0000-0000-0000281A0000}"/>
    <cellStyle name="SAPBEXHLevel1X 2 6 5" xfId="8707" xr:uid="{00000000-0005-0000-0000-0000291A0000}"/>
    <cellStyle name="SAPBEXHLevel1X 2 7" xfId="1020" xr:uid="{00000000-0005-0000-0000-00002A1A0000}"/>
    <cellStyle name="SAPBEXHLevel1X 2 7 2" xfId="1816" xr:uid="{00000000-0005-0000-0000-00002B1A0000}"/>
    <cellStyle name="SAPBEXHLevel1X 2 7 2 2" xfId="4644" xr:uid="{00000000-0005-0000-0000-00002C1A0000}"/>
    <cellStyle name="SAPBEXHLevel1X 2 7 2 3" xfId="7116" xr:uid="{00000000-0005-0000-0000-00002D1A0000}"/>
    <cellStyle name="SAPBEXHLevel1X 2 7 2 4" xfId="9409" xr:uid="{00000000-0005-0000-0000-00002E1A0000}"/>
    <cellStyle name="SAPBEXHLevel1X 2 7 3" xfId="3874" xr:uid="{00000000-0005-0000-0000-00002F1A0000}"/>
    <cellStyle name="SAPBEXHLevel1X 2 7 4" xfId="6379" xr:uid="{00000000-0005-0000-0000-0000301A0000}"/>
    <cellStyle name="SAPBEXHLevel1X 2 7 5" xfId="8708" xr:uid="{00000000-0005-0000-0000-0000311A0000}"/>
    <cellStyle name="SAPBEXHLevel1X 2 8" xfId="1021" xr:uid="{00000000-0005-0000-0000-0000321A0000}"/>
    <cellStyle name="SAPBEXHLevel1X 2 8 2" xfId="1838" xr:uid="{00000000-0005-0000-0000-0000331A0000}"/>
    <cellStyle name="SAPBEXHLevel1X 2 8 2 2" xfId="4666" xr:uid="{00000000-0005-0000-0000-0000341A0000}"/>
    <cellStyle name="SAPBEXHLevel1X 2 8 2 3" xfId="7138" xr:uid="{00000000-0005-0000-0000-0000351A0000}"/>
    <cellStyle name="SAPBEXHLevel1X 2 8 2 4" xfId="9431" xr:uid="{00000000-0005-0000-0000-0000361A0000}"/>
    <cellStyle name="SAPBEXHLevel1X 2 8 3" xfId="3875" xr:uid="{00000000-0005-0000-0000-0000371A0000}"/>
    <cellStyle name="SAPBEXHLevel1X 2 8 4" xfId="6380" xr:uid="{00000000-0005-0000-0000-0000381A0000}"/>
    <cellStyle name="SAPBEXHLevel1X 2 8 5" xfId="8709" xr:uid="{00000000-0005-0000-0000-0000391A0000}"/>
    <cellStyle name="SAPBEXHLevel1X 2 9" xfId="1022" xr:uid="{00000000-0005-0000-0000-00003A1A0000}"/>
    <cellStyle name="SAPBEXHLevel1X 2 9 2" xfId="2272" xr:uid="{00000000-0005-0000-0000-00003B1A0000}"/>
    <cellStyle name="SAPBEXHLevel1X 2 9 2 2" xfId="5100" xr:uid="{00000000-0005-0000-0000-00003C1A0000}"/>
    <cellStyle name="SAPBEXHLevel1X 2 9 2 3" xfId="7571" xr:uid="{00000000-0005-0000-0000-00003D1A0000}"/>
    <cellStyle name="SAPBEXHLevel1X 2 9 2 4" xfId="9864" xr:uid="{00000000-0005-0000-0000-00003E1A0000}"/>
    <cellStyle name="SAPBEXHLevel1X 2 9 3" xfId="3876" xr:uid="{00000000-0005-0000-0000-00003F1A0000}"/>
    <cellStyle name="SAPBEXHLevel1X 2 9 4" xfId="6381" xr:uid="{00000000-0005-0000-0000-0000401A0000}"/>
    <cellStyle name="SAPBEXHLevel1X 2 9 5" xfId="8710" xr:uid="{00000000-0005-0000-0000-0000411A0000}"/>
    <cellStyle name="SAPBEXHLevel1X 3" xfId="1023" xr:uid="{00000000-0005-0000-0000-0000421A0000}"/>
    <cellStyle name="SAPBEXHLevel1X 3 2" xfId="2538" xr:uid="{00000000-0005-0000-0000-0000431A0000}"/>
    <cellStyle name="SAPBEXHLevel1X 3 2 2" xfId="5365" xr:uid="{00000000-0005-0000-0000-0000441A0000}"/>
    <cellStyle name="SAPBEXHLevel1X 3 2 3" xfId="7835" xr:uid="{00000000-0005-0000-0000-0000451A0000}"/>
    <cellStyle name="SAPBEXHLevel1X 3 2 4" xfId="10128" xr:uid="{00000000-0005-0000-0000-0000461A0000}"/>
    <cellStyle name="SAPBEXHLevel1X 3 3" xfId="3877" xr:uid="{00000000-0005-0000-0000-0000471A0000}"/>
    <cellStyle name="SAPBEXHLevel1X 3 4" xfId="6382" xr:uid="{00000000-0005-0000-0000-0000481A0000}"/>
    <cellStyle name="SAPBEXHLevel1X 3 5" xfId="8711" xr:uid="{00000000-0005-0000-0000-0000491A0000}"/>
    <cellStyle name="SAPBEXHLevel1X 4" xfId="1024" xr:uid="{00000000-0005-0000-0000-00004A1A0000}"/>
    <cellStyle name="SAPBEXHLevel1X 4 2" xfId="2656" xr:uid="{00000000-0005-0000-0000-00004B1A0000}"/>
    <cellStyle name="SAPBEXHLevel1X 4 2 2" xfId="5481" xr:uid="{00000000-0005-0000-0000-00004C1A0000}"/>
    <cellStyle name="SAPBEXHLevel1X 4 2 3" xfId="7949" xr:uid="{00000000-0005-0000-0000-00004D1A0000}"/>
    <cellStyle name="SAPBEXHLevel1X 4 2 4" xfId="10237" xr:uid="{00000000-0005-0000-0000-00004E1A0000}"/>
    <cellStyle name="SAPBEXHLevel1X 4 3" xfId="3878" xr:uid="{00000000-0005-0000-0000-00004F1A0000}"/>
    <cellStyle name="SAPBEXHLevel1X 4 4" xfId="6383" xr:uid="{00000000-0005-0000-0000-0000501A0000}"/>
    <cellStyle name="SAPBEXHLevel1X 4 5" xfId="8712" xr:uid="{00000000-0005-0000-0000-0000511A0000}"/>
    <cellStyle name="SAPBEXHLevel1X 5" xfId="1025" xr:uid="{00000000-0005-0000-0000-0000521A0000}"/>
    <cellStyle name="SAPBEXHLevel1X 5 2" xfId="2547" xr:uid="{00000000-0005-0000-0000-0000531A0000}"/>
    <cellStyle name="SAPBEXHLevel1X 5 2 2" xfId="5374" xr:uid="{00000000-0005-0000-0000-0000541A0000}"/>
    <cellStyle name="SAPBEXHLevel1X 5 2 3" xfId="7844" xr:uid="{00000000-0005-0000-0000-0000551A0000}"/>
    <cellStyle name="SAPBEXHLevel1X 5 2 4" xfId="10137" xr:uid="{00000000-0005-0000-0000-0000561A0000}"/>
    <cellStyle name="SAPBEXHLevel1X 5 3" xfId="3879" xr:uid="{00000000-0005-0000-0000-0000571A0000}"/>
    <cellStyle name="SAPBEXHLevel1X 5 4" xfId="6384" xr:uid="{00000000-0005-0000-0000-0000581A0000}"/>
    <cellStyle name="SAPBEXHLevel1X 5 5" xfId="8713" xr:uid="{00000000-0005-0000-0000-0000591A0000}"/>
    <cellStyle name="SAPBEXHLevel1X 6" xfId="1026" xr:uid="{00000000-0005-0000-0000-00005A1A0000}"/>
    <cellStyle name="SAPBEXHLevel1X 6 2" xfId="2219" xr:uid="{00000000-0005-0000-0000-00005B1A0000}"/>
    <cellStyle name="SAPBEXHLevel1X 6 2 2" xfId="5047" xr:uid="{00000000-0005-0000-0000-00005C1A0000}"/>
    <cellStyle name="SAPBEXHLevel1X 6 2 3" xfId="7518" xr:uid="{00000000-0005-0000-0000-00005D1A0000}"/>
    <cellStyle name="SAPBEXHLevel1X 6 2 4" xfId="9811" xr:uid="{00000000-0005-0000-0000-00005E1A0000}"/>
    <cellStyle name="SAPBEXHLevel1X 6 3" xfId="3880" xr:uid="{00000000-0005-0000-0000-00005F1A0000}"/>
    <cellStyle name="SAPBEXHLevel1X 6 4" xfId="6385" xr:uid="{00000000-0005-0000-0000-0000601A0000}"/>
    <cellStyle name="SAPBEXHLevel1X 6 5" xfId="8714" xr:uid="{00000000-0005-0000-0000-0000611A0000}"/>
    <cellStyle name="SAPBEXHLevel1X 7" xfId="1027" xr:uid="{00000000-0005-0000-0000-0000621A0000}"/>
    <cellStyle name="SAPBEXHLevel1X 7 2" xfId="2687" xr:uid="{00000000-0005-0000-0000-0000631A0000}"/>
    <cellStyle name="SAPBEXHLevel1X 7 2 2" xfId="5512" xr:uid="{00000000-0005-0000-0000-0000641A0000}"/>
    <cellStyle name="SAPBEXHLevel1X 7 2 3" xfId="7977" xr:uid="{00000000-0005-0000-0000-0000651A0000}"/>
    <cellStyle name="SAPBEXHLevel1X 7 2 4" xfId="10257" xr:uid="{00000000-0005-0000-0000-0000661A0000}"/>
    <cellStyle name="SAPBEXHLevel1X 7 3" xfId="3881" xr:uid="{00000000-0005-0000-0000-0000671A0000}"/>
    <cellStyle name="SAPBEXHLevel1X 7 4" xfId="6386" xr:uid="{00000000-0005-0000-0000-0000681A0000}"/>
    <cellStyle name="SAPBEXHLevel1X 7 5" xfId="8715" xr:uid="{00000000-0005-0000-0000-0000691A0000}"/>
    <cellStyle name="SAPBEXHLevel1X 8" xfId="1028" xr:uid="{00000000-0005-0000-0000-00006A1A0000}"/>
    <cellStyle name="SAPBEXHLevel1X 8 2" xfId="2696" xr:uid="{00000000-0005-0000-0000-00006B1A0000}"/>
    <cellStyle name="SAPBEXHLevel1X 8 2 2" xfId="5521" xr:uid="{00000000-0005-0000-0000-00006C1A0000}"/>
    <cellStyle name="SAPBEXHLevel1X 8 2 3" xfId="7986" xr:uid="{00000000-0005-0000-0000-00006D1A0000}"/>
    <cellStyle name="SAPBEXHLevel1X 8 2 4" xfId="10266" xr:uid="{00000000-0005-0000-0000-00006E1A0000}"/>
    <cellStyle name="SAPBEXHLevel1X 8 3" xfId="3882" xr:uid="{00000000-0005-0000-0000-00006F1A0000}"/>
    <cellStyle name="SAPBEXHLevel1X 8 4" xfId="6387" xr:uid="{00000000-0005-0000-0000-0000701A0000}"/>
    <cellStyle name="SAPBEXHLevel1X 8 5" xfId="8716" xr:uid="{00000000-0005-0000-0000-0000711A0000}"/>
    <cellStyle name="SAPBEXHLevel1X 9" xfId="1029" xr:uid="{00000000-0005-0000-0000-0000721A0000}"/>
    <cellStyle name="SAPBEXHLevel1X 9 2" xfId="2249" xr:uid="{00000000-0005-0000-0000-0000731A0000}"/>
    <cellStyle name="SAPBEXHLevel1X 9 2 2" xfId="5077" xr:uid="{00000000-0005-0000-0000-0000741A0000}"/>
    <cellStyle name="SAPBEXHLevel1X 9 2 3" xfId="7548" xr:uid="{00000000-0005-0000-0000-0000751A0000}"/>
    <cellStyle name="SAPBEXHLevel1X 9 2 4" xfId="9841" xr:uid="{00000000-0005-0000-0000-0000761A0000}"/>
    <cellStyle name="SAPBEXHLevel1X 9 3" xfId="3883" xr:uid="{00000000-0005-0000-0000-0000771A0000}"/>
    <cellStyle name="SAPBEXHLevel1X 9 4" xfId="6388" xr:uid="{00000000-0005-0000-0000-0000781A0000}"/>
    <cellStyle name="SAPBEXHLevel1X 9 5" xfId="8717" xr:uid="{00000000-0005-0000-0000-0000791A0000}"/>
    <cellStyle name="SAPBEXHLevel2" xfId="1030" xr:uid="{00000000-0005-0000-0000-00007A1A0000}"/>
    <cellStyle name="SAPBEXHLevel2 10" xfId="1031" xr:uid="{00000000-0005-0000-0000-00007B1A0000}"/>
    <cellStyle name="SAPBEXHLevel2 10 2" xfId="2174" xr:uid="{00000000-0005-0000-0000-00007C1A0000}"/>
    <cellStyle name="SAPBEXHLevel2 10 2 2" xfId="5002" xr:uid="{00000000-0005-0000-0000-00007D1A0000}"/>
    <cellStyle name="SAPBEXHLevel2 10 2 3" xfId="7473" xr:uid="{00000000-0005-0000-0000-00007E1A0000}"/>
    <cellStyle name="SAPBEXHLevel2 10 2 4" xfId="9766" xr:uid="{00000000-0005-0000-0000-00007F1A0000}"/>
    <cellStyle name="SAPBEXHLevel2 10 3" xfId="3885" xr:uid="{00000000-0005-0000-0000-0000801A0000}"/>
    <cellStyle name="SAPBEXHLevel2 10 4" xfId="6390" xr:uid="{00000000-0005-0000-0000-0000811A0000}"/>
    <cellStyle name="SAPBEXHLevel2 10 5" xfId="8719" xr:uid="{00000000-0005-0000-0000-0000821A0000}"/>
    <cellStyle name="SAPBEXHLevel2 11" xfId="1032" xr:uid="{00000000-0005-0000-0000-0000831A0000}"/>
    <cellStyle name="SAPBEXHLevel2 11 2" xfId="2175" xr:uid="{00000000-0005-0000-0000-0000841A0000}"/>
    <cellStyle name="SAPBEXHLevel2 11 2 2" xfId="5003" xr:uid="{00000000-0005-0000-0000-0000851A0000}"/>
    <cellStyle name="SAPBEXHLevel2 11 2 3" xfId="7474" xr:uid="{00000000-0005-0000-0000-0000861A0000}"/>
    <cellStyle name="SAPBEXHLevel2 11 2 4" xfId="9767" xr:uid="{00000000-0005-0000-0000-0000871A0000}"/>
    <cellStyle name="SAPBEXHLevel2 11 3" xfId="3886" xr:uid="{00000000-0005-0000-0000-0000881A0000}"/>
    <cellStyle name="SAPBEXHLevel2 11 4" xfId="6391" xr:uid="{00000000-0005-0000-0000-0000891A0000}"/>
    <cellStyle name="SAPBEXHLevel2 11 5" xfId="8720" xr:uid="{00000000-0005-0000-0000-00008A1A0000}"/>
    <cellStyle name="SAPBEXHLevel2 12" xfId="1525" xr:uid="{00000000-0005-0000-0000-00008B1A0000}"/>
    <cellStyle name="SAPBEXHLevel2 13" xfId="1644" xr:uid="{00000000-0005-0000-0000-00008C1A0000}"/>
    <cellStyle name="SAPBEXHLevel2 13 2" xfId="4473" xr:uid="{00000000-0005-0000-0000-00008D1A0000}"/>
    <cellStyle name="SAPBEXHLevel2 13 3" xfId="6946" xr:uid="{00000000-0005-0000-0000-00008E1A0000}"/>
    <cellStyle name="SAPBEXHLevel2 13 4" xfId="9241" xr:uid="{00000000-0005-0000-0000-00008F1A0000}"/>
    <cellStyle name="SAPBEXHLevel2 14" xfId="3884" xr:uid="{00000000-0005-0000-0000-0000901A0000}"/>
    <cellStyle name="SAPBEXHLevel2 15" xfId="6389" xr:uid="{00000000-0005-0000-0000-0000911A0000}"/>
    <cellStyle name="SAPBEXHLevel2 16" xfId="8718" xr:uid="{00000000-0005-0000-0000-0000921A0000}"/>
    <cellStyle name="SAPBEXHLevel2 2" xfId="1033" xr:uid="{00000000-0005-0000-0000-0000931A0000}"/>
    <cellStyle name="SAPBEXHLevel2 2 10" xfId="1034" xr:uid="{00000000-0005-0000-0000-0000941A0000}"/>
    <cellStyle name="SAPBEXHLevel2 2 10 2" xfId="2176" xr:uid="{00000000-0005-0000-0000-0000951A0000}"/>
    <cellStyle name="SAPBEXHLevel2 2 10 2 2" xfId="5004" xr:uid="{00000000-0005-0000-0000-0000961A0000}"/>
    <cellStyle name="SAPBEXHLevel2 2 10 2 3" xfId="7475" xr:uid="{00000000-0005-0000-0000-0000971A0000}"/>
    <cellStyle name="SAPBEXHLevel2 2 10 2 4" xfId="9768" xr:uid="{00000000-0005-0000-0000-0000981A0000}"/>
    <cellStyle name="SAPBEXHLevel2 2 10 3" xfId="3888" xr:uid="{00000000-0005-0000-0000-0000991A0000}"/>
    <cellStyle name="SAPBEXHLevel2 2 10 4" xfId="6393" xr:uid="{00000000-0005-0000-0000-00009A1A0000}"/>
    <cellStyle name="SAPBEXHLevel2 2 10 5" xfId="8722" xr:uid="{00000000-0005-0000-0000-00009B1A0000}"/>
    <cellStyle name="SAPBEXHLevel2 2 11" xfId="2646" xr:uid="{00000000-0005-0000-0000-00009C1A0000}"/>
    <cellStyle name="SAPBEXHLevel2 2 11 2" xfId="5471" xr:uid="{00000000-0005-0000-0000-00009D1A0000}"/>
    <cellStyle name="SAPBEXHLevel2 2 11 3" xfId="7939" xr:uid="{00000000-0005-0000-0000-00009E1A0000}"/>
    <cellStyle name="SAPBEXHLevel2 2 11 4" xfId="10228" xr:uid="{00000000-0005-0000-0000-00009F1A0000}"/>
    <cellStyle name="SAPBEXHLevel2 2 12" xfId="3887" xr:uid="{00000000-0005-0000-0000-0000A01A0000}"/>
    <cellStyle name="SAPBEXHLevel2 2 13" xfId="6392" xr:uid="{00000000-0005-0000-0000-0000A11A0000}"/>
    <cellStyle name="SAPBEXHLevel2 2 14" xfId="8721" xr:uid="{00000000-0005-0000-0000-0000A21A0000}"/>
    <cellStyle name="SAPBEXHLevel2 2 2" xfId="1035" xr:uid="{00000000-0005-0000-0000-0000A31A0000}"/>
    <cellStyle name="SAPBEXHLevel2 2 2 2" xfId="2177" xr:uid="{00000000-0005-0000-0000-0000A41A0000}"/>
    <cellStyle name="SAPBEXHLevel2 2 2 2 2" xfId="5005" xr:uid="{00000000-0005-0000-0000-0000A51A0000}"/>
    <cellStyle name="SAPBEXHLevel2 2 2 2 3" xfId="7476" xr:uid="{00000000-0005-0000-0000-0000A61A0000}"/>
    <cellStyle name="SAPBEXHLevel2 2 2 2 4" xfId="9769" xr:uid="{00000000-0005-0000-0000-0000A71A0000}"/>
    <cellStyle name="SAPBEXHLevel2 2 2 3" xfId="3889" xr:uid="{00000000-0005-0000-0000-0000A81A0000}"/>
    <cellStyle name="SAPBEXHLevel2 2 2 4" xfId="6394" xr:uid="{00000000-0005-0000-0000-0000A91A0000}"/>
    <cellStyle name="SAPBEXHLevel2 2 2 5" xfId="8723" xr:uid="{00000000-0005-0000-0000-0000AA1A0000}"/>
    <cellStyle name="SAPBEXHLevel2 2 3" xfId="1036" xr:uid="{00000000-0005-0000-0000-0000AB1A0000}"/>
    <cellStyle name="SAPBEXHLevel2 2 3 2" xfId="2310" xr:uid="{00000000-0005-0000-0000-0000AC1A0000}"/>
    <cellStyle name="SAPBEXHLevel2 2 3 2 2" xfId="5138" xr:uid="{00000000-0005-0000-0000-0000AD1A0000}"/>
    <cellStyle name="SAPBEXHLevel2 2 3 2 3" xfId="7609" xr:uid="{00000000-0005-0000-0000-0000AE1A0000}"/>
    <cellStyle name="SAPBEXHLevel2 2 3 2 4" xfId="9902" xr:uid="{00000000-0005-0000-0000-0000AF1A0000}"/>
    <cellStyle name="SAPBEXHLevel2 2 3 3" xfId="3890" xr:uid="{00000000-0005-0000-0000-0000B01A0000}"/>
    <cellStyle name="SAPBEXHLevel2 2 3 4" xfId="6395" xr:uid="{00000000-0005-0000-0000-0000B11A0000}"/>
    <cellStyle name="SAPBEXHLevel2 2 3 5" xfId="8724" xr:uid="{00000000-0005-0000-0000-0000B21A0000}"/>
    <cellStyle name="SAPBEXHLevel2 2 4" xfId="1037" xr:uid="{00000000-0005-0000-0000-0000B31A0000}"/>
    <cellStyle name="SAPBEXHLevel2 2 4 2" xfId="2573" xr:uid="{00000000-0005-0000-0000-0000B41A0000}"/>
    <cellStyle name="SAPBEXHLevel2 2 4 2 2" xfId="5400" xr:uid="{00000000-0005-0000-0000-0000B51A0000}"/>
    <cellStyle name="SAPBEXHLevel2 2 4 2 3" xfId="7870" xr:uid="{00000000-0005-0000-0000-0000B61A0000}"/>
    <cellStyle name="SAPBEXHLevel2 2 4 2 4" xfId="10163" xr:uid="{00000000-0005-0000-0000-0000B71A0000}"/>
    <cellStyle name="SAPBEXHLevel2 2 4 3" xfId="3891" xr:uid="{00000000-0005-0000-0000-0000B81A0000}"/>
    <cellStyle name="SAPBEXHLevel2 2 4 4" xfId="6396" xr:uid="{00000000-0005-0000-0000-0000B91A0000}"/>
    <cellStyle name="SAPBEXHLevel2 2 4 5" xfId="8725" xr:uid="{00000000-0005-0000-0000-0000BA1A0000}"/>
    <cellStyle name="SAPBEXHLevel2 2 5" xfId="1038" xr:uid="{00000000-0005-0000-0000-0000BB1A0000}"/>
    <cellStyle name="SAPBEXHLevel2 2 5 2" xfId="2178" xr:uid="{00000000-0005-0000-0000-0000BC1A0000}"/>
    <cellStyle name="SAPBEXHLevel2 2 5 2 2" xfId="5006" xr:uid="{00000000-0005-0000-0000-0000BD1A0000}"/>
    <cellStyle name="SAPBEXHLevel2 2 5 2 3" xfId="7477" xr:uid="{00000000-0005-0000-0000-0000BE1A0000}"/>
    <cellStyle name="SAPBEXHLevel2 2 5 2 4" xfId="9770" xr:uid="{00000000-0005-0000-0000-0000BF1A0000}"/>
    <cellStyle name="SAPBEXHLevel2 2 5 3" xfId="3892" xr:uid="{00000000-0005-0000-0000-0000C01A0000}"/>
    <cellStyle name="SAPBEXHLevel2 2 5 4" xfId="6397" xr:uid="{00000000-0005-0000-0000-0000C11A0000}"/>
    <cellStyle name="SAPBEXHLevel2 2 5 5" xfId="8726" xr:uid="{00000000-0005-0000-0000-0000C21A0000}"/>
    <cellStyle name="SAPBEXHLevel2 2 6" xfId="1039" xr:uid="{00000000-0005-0000-0000-0000C31A0000}"/>
    <cellStyle name="SAPBEXHLevel2 2 6 2" xfId="2205" xr:uid="{00000000-0005-0000-0000-0000C41A0000}"/>
    <cellStyle name="SAPBEXHLevel2 2 6 2 2" xfId="5033" xr:uid="{00000000-0005-0000-0000-0000C51A0000}"/>
    <cellStyle name="SAPBEXHLevel2 2 6 2 3" xfId="7504" xr:uid="{00000000-0005-0000-0000-0000C61A0000}"/>
    <cellStyle name="SAPBEXHLevel2 2 6 2 4" xfId="9797" xr:uid="{00000000-0005-0000-0000-0000C71A0000}"/>
    <cellStyle name="SAPBEXHLevel2 2 6 3" xfId="3893" xr:uid="{00000000-0005-0000-0000-0000C81A0000}"/>
    <cellStyle name="SAPBEXHLevel2 2 6 4" xfId="6398" xr:uid="{00000000-0005-0000-0000-0000C91A0000}"/>
    <cellStyle name="SAPBEXHLevel2 2 6 5" xfId="8727" xr:uid="{00000000-0005-0000-0000-0000CA1A0000}"/>
    <cellStyle name="SAPBEXHLevel2 2 7" xfId="1040" xr:uid="{00000000-0005-0000-0000-0000CB1A0000}"/>
    <cellStyle name="SAPBEXHLevel2 2 7 2" xfId="1844" xr:uid="{00000000-0005-0000-0000-0000CC1A0000}"/>
    <cellStyle name="SAPBEXHLevel2 2 7 2 2" xfId="4672" xr:uid="{00000000-0005-0000-0000-0000CD1A0000}"/>
    <cellStyle name="SAPBEXHLevel2 2 7 2 3" xfId="7144" xr:uid="{00000000-0005-0000-0000-0000CE1A0000}"/>
    <cellStyle name="SAPBEXHLevel2 2 7 2 4" xfId="9437" xr:uid="{00000000-0005-0000-0000-0000CF1A0000}"/>
    <cellStyle name="SAPBEXHLevel2 2 7 3" xfId="3894" xr:uid="{00000000-0005-0000-0000-0000D01A0000}"/>
    <cellStyle name="SAPBEXHLevel2 2 7 4" xfId="6399" xr:uid="{00000000-0005-0000-0000-0000D11A0000}"/>
    <cellStyle name="SAPBEXHLevel2 2 7 5" xfId="8728" xr:uid="{00000000-0005-0000-0000-0000D21A0000}"/>
    <cellStyle name="SAPBEXHLevel2 2 8" xfId="1041" xr:uid="{00000000-0005-0000-0000-0000D31A0000}"/>
    <cellStyle name="SAPBEXHLevel2 2 8 2" xfId="2336" xr:uid="{00000000-0005-0000-0000-0000D41A0000}"/>
    <cellStyle name="SAPBEXHLevel2 2 8 2 2" xfId="5164" xr:uid="{00000000-0005-0000-0000-0000D51A0000}"/>
    <cellStyle name="SAPBEXHLevel2 2 8 2 3" xfId="7635" xr:uid="{00000000-0005-0000-0000-0000D61A0000}"/>
    <cellStyle name="SAPBEXHLevel2 2 8 2 4" xfId="9928" xr:uid="{00000000-0005-0000-0000-0000D71A0000}"/>
    <cellStyle name="SAPBEXHLevel2 2 8 3" xfId="3895" xr:uid="{00000000-0005-0000-0000-0000D81A0000}"/>
    <cellStyle name="SAPBEXHLevel2 2 8 4" xfId="6400" xr:uid="{00000000-0005-0000-0000-0000D91A0000}"/>
    <cellStyle name="SAPBEXHLevel2 2 8 5" xfId="8729" xr:uid="{00000000-0005-0000-0000-0000DA1A0000}"/>
    <cellStyle name="SAPBEXHLevel2 2 9" xfId="1042" xr:uid="{00000000-0005-0000-0000-0000DB1A0000}"/>
    <cellStyle name="SAPBEXHLevel2 2 9 2" xfId="2709" xr:uid="{00000000-0005-0000-0000-0000DC1A0000}"/>
    <cellStyle name="SAPBEXHLevel2 2 9 2 2" xfId="5534" xr:uid="{00000000-0005-0000-0000-0000DD1A0000}"/>
    <cellStyle name="SAPBEXHLevel2 2 9 2 3" xfId="7999" xr:uid="{00000000-0005-0000-0000-0000DE1A0000}"/>
    <cellStyle name="SAPBEXHLevel2 2 9 2 4" xfId="10279" xr:uid="{00000000-0005-0000-0000-0000DF1A0000}"/>
    <cellStyle name="SAPBEXHLevel2 2 9 3" xfId="3896" xr:uid="{00000000-0005-0000-0000-0000E01A0000}"/>
    <cellStyle name="SAPBEXHLevel2 2 9 4" xfId="6401" xr:uid="{00000000-0005-0000-0000-0000E11A0000}"/>
    <cellStyle name="SAPBEXHLevel2 2 9 5" xfId="8730" xr:uid="{00000000-0005-0000-0000-0000E21A0000}"/>
    <cellStyle name="SAPBEXHLevel2 3" xfId="1043" xr:uid="{00000000-0005-0000-0000-0000E31A0000}"/>
    <cellStyle name="SAPBEXHLevel2 3 2" xfId="2453" xr:uid="{00000000-0005-0000-0000-0000E41A0000}"/>
    <cellStyle name="SAPBEXHLevel2 3 2 2" xfId="5280" xr:uid="{00000000-0005-0000-0000-0000E51A0000}"/>
    <cellStyle name="SAPBEXHLevel2 3 2 3" xfId="7751" xr:uid="{00000000-0005-0000-0000-0000E61A0000}"/>
    <cellStyle name="SAPBEXHLevel2 3 2 4" xfId="10044" xr:uid="{00000000-0005-0000-0000-0000E71A0000}"/>
    <cellStyle name="SAPBEXHLevel2 3 3" xfId="3897" xr:uid="{00000000-0005-0000-0000-0000E81A0000}"/>
    <cellStyle name="SAPBEXHLevel2 3 4" xfId="6402" xr:uid="{00000000-0005-0000-0000-0000E91A0000}"/>
    <cellStyle name="SAPBEXHLevel2 3 5" xfId="8731" xr:uid="{00000000-0005-0000-0000-0000EA1A0000}"/>
    <cellStyle name="SAPBEXHLevel2 4" xfId="1044" xr:uid="{00000000-0005-0000-0000-0000EB1A0000}"/>
    <cellStyle name="SAPBEXHLevel2 4 2" xfId="1924" xr:uid="{00000000-0005-0000-0000-0000EC1A0000}"/>
    <cellStyle name="SAPBEXHLevel2 4 2 2" xfId="4752" xr:uid="{00000000-0005-0000-0000-0000ED1A0000}"/>
    <cellStyle name="SAPBEXHLevel2 4 2 3" xfId="7223" xr:uid="{00000000-0005-0000-0000-0000EE1A0000}"/>
    <cellStyle name="SAPBEXHLevel2 4 2 4" xfId="9516" xr:uid="{00000000-0005-0000-0000-0000EF1A0000}"/>
    <cellStyle name="SAPBEXHLevel2 4 3" xfId="3898" xr:uid="{00000000-0005-0000-0000-0000F01A0000}"/>
    <cellStyle name="SAPBEXHLevel2 4 4" xfId="6403" xr:uid="{00000000-0005-0000-0000-0000F11A0000}"/>
    <cellStyle name="SAPBEXHLevel2 4 5" xfId="8732" xr:uid="{00000000-0005-0000-0000-0000F21A0000}"/>
    <cellStyle name="SAPBEXHLevel2 5" xfId="1045" xr:uid="{00000000-0005-0000-0000-0000F31A0000}"/>
    <cellStyle name="SAPBEXHLevel2 5 2" xfId="2484" xr:uid="{00000000-0005-0000-0000-0000F41A0000}"/>
    <cellStyle name="SAPBEXHLevel2 5 2 2" xfId="5311" xr:uid="{00000000-0005-0000-0000-0000F51A0000}"/>
    <cellStyle name="SAPBEXHLevel2 5 2 3" xfId="7781" xr:uid="{00000000-0005-0000-0000-0000F61A0000}"/>
    <cellStyle name="SAPBEXHLevel2 5 2 4" xfId="10074" xr:uid="{00000000-0005-0000-0000-0000F71A0000}"/>
    <cellStyle name="SAPBEXHLevel2 5 3" xfId="3899" xr:uid="{00000000-0005-0000-0000-0000F81A0000}"/>
    <cellStyle name="SAPBEXHLevel2 5 4" xfId="6404" xr:uid="{00000000-0005-0000-0000-0000F91A0000}"/>
    <cellStyle name="SAPBEXHLevel2 5 5" xfId="8733" xr:uid="{00000000-0005-0000-0000-0000FA1A0000}"/>
    <cellStyle name="SAPBEXHLevel2 6" xfId="1046" xr:uid="{00000000-0005-0000-0000-0000FB1A0000}"/>
    <cellStyle name="SAPBEXHLevel2 6 2" xfId="2270" xr:uid="{00000000-0005-0000-0000-0000FC1A0000}"/>
    <cellStyle name="SAPBEXHLevel2 6 2 2" xfId="5098" xr:uid="{00000000-0005-0000-0000-0000FD1A0000}"/>
    <cellStyle name="SAPBEXHLevel2 6 2 3" xfId="7569" xr:uid="{00000000-0005-0000-0000-0000FE1A0000}"/>
    <cellStyle name="SAPBEXHLevel2 6 2 4" xfId="9862" xr:uid="{00000000-0005-0000-0000-0000FF1A0000}"/>
    <cellStyle name="SAPBEXHLevel2 6 3" xfId="3900" xr:uid="{00000000-0005-0000-0000-0000001B0000}"/>
    <cellStyle name="SAPBEXHLevel2 6 4" xfId="6405" xr:uid="{00000000-0005-0000-0000-0000011B0000}"/>
    <cellStyle name="SAPBEXHLevel2 6 5" xfId="8734" xr:uid="{00000000-0005-0000-0000-0000021B0000}"/>
    <cellStyle name="SAPBEXHLevel2 7" xfId="1047" xr:uid="{00000000-0005-0000-0000-0000031B0000}"/>
    <cellStyle name="SAPBEXHLevel2 7 2" xfId="2499" xr:uid="{00000000-0005-0000-0000-0000041B0000}"/>
    <cellStyle name="SAPBEXHLevel2 7 2 2" xfId="5326" xr:uid="{00000000-0005-0000-0000-0000051B0000}"/>
    <cellStyle name="SAPBEXHLevel2 7 2 3" xfId="7796" xr:uid="{00000000-0005-0000-0000-0000061B0000}"/>
    <cellStyle name="SAPBEXHLevel2 7 2 4" xfId="10089" xr:uid="{00000000-0005-0000-0000-0000071B0000}"/>
    <cellStyle name="SAPBEXHLevel2 7 3" xfId="3901" xr:uid="{00000000-0005-0000-0000-0000081B0000}"/>
    <cellStyle name="SAPBEXHLevel2 7 4" xfId="6406" xr:uid="{00000000-0005-0000-0000-0000091B0000}"/>
    <cellStyle name="SAPBEXHLevel2 7 5" xfId="8735" xr:uid="{00000000-0005-0000-0000-00000A1B0000}"/>
    <cellStyle name="SAPBEXHLevel2 8" xfId="1048" xr:uid="{00000000-0005-0000-0000-00000B1B0000}"/>
    <cellStyle name="SAPBEXHLevel2 8 2" xfId="2350" xr:uid="{00000000-0005-0000-0000-00000C1B0000}"/>
    <cellStyle name="SAPBEXHLevel2 8 2 2" xfId="5178" xr:uid="{00000000-0005-0000-0000-00000D1B0000}"/>
    <cellStyle name="SAPBEXHLevel2 8 2 3" xfId="7649" xr:uid="{00000000-0005-0000-0000-00000E1B0000}"/>
    <cellStyle name="SAPBEXHLevel2 8 2 4" xfId="9942" xr:uid="{00000000-0005-0000-0000-00000F1B0000}"/>
    <cellStyle name="SAPBEXHLevel2 8 3" xfId="3902" xr:uid="{00000000-0005-0000-0000-0000101B0000}"/>
    <cellStyle name="SAPBEXHLevel2 8 4" xfId="6407" xr:uid="{00000000-0005-0000-0000-0000111B0000}"/>
    <cellStyle name="SAPBEXHLevel2 8 5" xfId="8736" xr:uid="{00000000-0005-0000-0000-0000121B0000}"/>
    <cellStyle name="SAPBEXHLevel2 9" xfId="1049" xr:uid="{00000000-0005-0000-0000-0000131B0000}"/>
    <cellStyle name="SAPBEXHLevel2 9 2" xfId="2378" xr:uid="{00000000-0005-0000-0000-0000141B0000}"/>
    <cellStyle name="SAPBEXHLevel2 9 2 2" xfId="5205" xr:uid="{00000000-0005-0000-0000-0000151B0000}"/>
    <cellStyle name="SAPBEXHLevel2 9 2 3" xfId="7676" xr:uid="{00000000-0005-0000-0000-0000161B0000}"/>
    <cellStyle name="SAPBEXHLevel2 9 2 4" xfId="9969" xr:uid="{00000000-0005-0000-0000-0000171B0000}"/>
    <cellStyle name="SAPBEXHLevel2 9 3" xfId="3903" xr:uid="{00000000-0005-0000-0000-0000181B0000}"/>
    <cellStyle name="SAPBEXHLevel2 9 4" xfId="6408" xr:uid="{00000000-0005-0000-0000-0000191B0000}"/>
    <cellStyle name="SAPBEXHLevel2 9 5" xfId="8737" xr:uid="{00000000-0005-0000-0000-00001A1B0000}"/>
    <cellStyle name="SAPBEXHLevel2X" xfId="1050" xr:uid="{00000000-0005-0000-0000-00001B1B0000}"/>
    <cellStyle name="SAPBEXHLevel2X 10" xfId="1051" xr:uid="{00000000-0005-0000-0000-00001C1B0000}"/>
    <cellStyle name="SAPBEXHLevel2X 10 2" xfId="2618" xr:uid="{00000000-0005-0000-0000-00001D1B0000}"/>
    <cellStyle name="SAPBEXHLevel2X 10 2 2" xfId="5444" xr:uid="{00000000-0005-0000-0000-00001E1B0000}"/>
    <cellStyle name="SAPBEXHLevel2X 10 2 3" xfId="7914" xr:uid="{00000000-0005-0000-0000-00001F1B0000}"/>
    <cellStyle name="SAPBEXHLevel2X 10 2 4" xfId="10207" xr:uid="{00000000-0005-0000-0000-0000201B0000}"/>
    <cellStyle name="SAPBEXHLevel2X 10 3" xfId="3905" xr:uid="{00000000-0005-0000-0000-0000211B0000}"/>
    <cellStyle name="SAPBEXHLevel2X 10 4" xfId="6410" xr:uid="{00000000-0005-0000-0000-0000221B0000}"/>
    <cellStyle name="SAPBEXHLevel2X 10 5" xfId="8739" xr:uid="{00000000-0005-0000-0000-0000231B0000}"/>
    <cellStyle name="SAPBEXHLevel2X 11" xfId="1052" xr:uid="{00000000-0005-0000-0000-0000241B0000}"/>
    <cellStyle name="SAPBEXHLevel2X 11 2" xfId="2563" xr:uid="{00000000-0005-0000-0000-0000251B0000}"/>
    <cellStyle name="SAPBEXHLevel2X 11 2 2" xfId="5390" xr:uid="{00000000-0005-0000-0000-0000261B0000}"/>
    <cellStyle name="SAPBEXHLevel2X 11 2 3" xfId="7860" xr:uid="{00000000-0005-0000-0000-0000271B0000}"/>
    <cellStyle name="SAPBEXHLevel2X 11 2 4" xfId="10153" xr:uid="{00000000-0005-0000-0000-0000281B0000}"/>
    <cellStyle name="SAPBEXHLevel2X 11 3" xfId="3906" xr:uid="{00000000-0005-0000-0000-0000291B0000}"/>
    <cellStyle name="SAPBEXHLevel2X 11 4" xfId="6411" xr:uid="{00000000-0005-0000-0000-00002A1B0000}"/>
    <cellStyle name="SAPBEXHLevel2X 11 5" xfId="8740" xr:uid="{00000000-0005-0000-0000-00002B1B0000}"/>
    <cellStyle name="SAPBEXHLevel2X 12" xfId="1526" xr:uid="{00000000-0005-0000-0000-00002C1B0000}"/>
    <cellStyle name="SAPBEXHLevel2X 13" xfId="2584" xr:uid="{00000000-0005-0000-0000-00002D1B0000}"/>
    <cellStyle name="SAPBEXHLevel2X 13 2" xfId="5411" xr:uid="{00000000-0005-0000-0000-00002E1B0000}"/>
    <cellStyle name="SAPBEXHLevel2X 13 3" xfId="7881" xr:uid="{00000000-0005-0000-0000-00002F1B0000}"/>
    <cellStyle name="SAPBEXHLevel2X 13 4" xfId="10174" xr:uid="{00000000-0005-0000-0000-0000301B0000}"/>
    <cellStyle name="SAPBEXHLevel2X 14" xfId="3904" xr:uid="{00000000-0005-0000-0000-0000311B0000}"/>
    <cellStyle name="SAPBEXHLevel2X 15" xfId="6409" xr:uid="{00000000-0005-0000-0000-0000321B0000}"/>
    <cellStyle name="SAPBEXHLevel2X 16" xfId="8738" xr:uid="{00000000-0005-0000-0000-0000331B0000}"/>
    <cellStyle name="SAPBEXHLevel2X 2" xfId="1053" xr:uid="{00000000-0005-0000-0000-0000341B0000}"/>
    <cellStyle name="SAPBEXHLevel2X 2 10" xfId="1054" xr:uid="{00000000-0005-0000-0000-0000351B0000}"/>
    <cellStyle name="SAPBEXHLevel2X 2 10 2" xfId="2559" xr:uid="{00000000-0005-0000-0000-0000361B0000}"/>
    <cellStyle name="SAPBEXHLevel2X 2 10 2 2" xfId="5386" xr:uid="{00000000-0005-0000-0000-0000371B0000}"/>
    <cellStyle name="SAPBEXHLevel2X 2 10 2 3" xfId="7856" xr:uid="{00000000-0005-0000-0000-0000381B0000}"/>
    <cellStyle name="SAPBEXHLevel2X 2 10 2 4" xfId="10149" xr:uid="{00000000-0005-0000-0000-0000391B0000}"/>
    <cellStyle name="SAPBEXHLevel2X 2 10 3" xfId="3908" xr:uid="{00000000-0005-0000-0000-00003A1B0000}"/>
    <cellStyle name="SAPBEXHLevel2X 2 10 4" xfId="6413" xr:uid="{00000000-0005-0000-0000-00003B1B0000}"/>
    <cellStyle name="SAPBEXHLevel2X 2 10 5" xfId="8742" xr:uid="{00000000-0005-0000-0000-00003C1B0000}"/>
    <cellStyle name="SAPBEXHLevel2X 2 11" xfId="1604" xr:uid="{00000000-0005-0000-0000-00003D1B0000}"/>
    <cellStyle name="SAPBEXHLevel2X 2 11 2" xfId="4433" xr:uid="{00000000-0005-0000-0000-00003E1B0000}"/>
    <cellStyle name="SAPBEXHLevel2X 2 11 3" xfId="6906" xr:uid="{00000000-0005-0000-0000-00003F1B0000}"/>
    <cellStyle name="SAPBEXHLevel2X 2 11 4" xfId="9207" xr:uid="{00000000-0005-0000-0000-0000401B0000}"/>
    <cellStyle name="SAPBEXHLevel2X 2 12" xfId="3907" xr:uid="{00000000-0005-0000-0000-0000411B0000}"/>
    <cellStyle name="SAPBEXHLevel2X 2 13" xfId="6412" xr:uid="{00000000-0005-0000-0000-0000421B0000}"/>
    <cellStyle name="SAPBEXHLevel2X 2 14" xfId="8741" xr:uid="{00000000-0005-0000-0000-0000431B0000}"/>
    <cellStyle name="SAPBEXHLevel2X 2 2" xfId="1055" xr:uid="{00000000-0005-0000-0000-0000441B0000}"/>
    <cellStyle name="SAPBEXHLevel2X 2 2 2" xfId="1826" xr:uid="{00000000-0005-0000-0000-0000451B0000}"/>
    <cellStyle name="SAPBEXHLevel2X 2 2 2 2" xfId="4654" xr:uid="{00000000-0005-0000-0000-0000461B0000}"/>
    <cellStyle name="SAPBEXHLevel2X 2 2 2 3" xfId="7126" xr:uid="{00000000-0005-0000-0000-0000471B0000}"/>
    <cellStyle name="SAPBEXHLevel2X 2 2 2 4" xfId="9419" xr:uid="{00000000-0005-0000-0000-0000481B0000}"/>
    <cellStyle name="SAPBEXHLevel2X 2 2 3" xfId="3909" xr:uid="{00000000-0005-0000-0000-0000491B0000}"/>
    <cellStyle name="SAPBEXHLevel2X 2 2 4" xfId="6414" xr:uid="{00000000-0005-0000-0000-00004A1B0000}"/>
    <cellStyle name="SAPBEXHLevel2X 2 2 5" xfId="8743" xr:uid="{00000000-0005-0000-0000-00004B1B0000}"/>
    <cellStyle name="SAPBEXHLevel2X 2 3" xfId="1056" xr:uid="{00000000-0005-0000-0000-00004C1B0000}"/>
    <cellStyle name="SAPBEXHLevel2X 2 3 2" xfId="2379" xr:uid="{00000000-0005-0000-0000-00004D1B0000}"/>
    <cellStyle name="SAPBEXHLevel2X 2 3 2 2" xfId="5206" xr:uid="{00000000-0005-0000-0000-00004E1B0000}"/>
    <cellStyle name="SAPBEXHLevel2X 2 3 2 3" xfId="7677" xr:uid="{00000000-0005-0000-0000-00004F1B0000}"/>
    <cellStyle name="SAPBEXHLevel2X 2 3 2 4" xfId="9970" xr:uid="{00000000-0005-0000-0000-0000501B0000}"/>
    <cellStyle name="SAPBEXHLevel2X 2 3 3" xfId="3910" xr:uid="{00000000-0005-0000-0000-0000511B0000}"/>
    <cellStyle name="SAPBEXHLevel2X 2 3 4" xfId="6415" xr:uid="{00000000-0005-0000-0000-0000521B0000}"/>
    <cellStyle name="SAPBEXHLevel2X 2 3 5" xfId="8744" xr:uid="{00000000-0005-0000-0000-0000531B0000}"/>
    <cellStyle name="SAPBEXHLevel2X 2 4" xfId="1057" xr:uid="{00000000-0005-0000-0000-0000541B0000}"/>
    <cellStyle name="SAPBEXHLevel2X 2 4 2" xfId="2576" xr:uid="{00000000-0005-0000-0000-0000551B0000}"/>
    <cellStyle name="SAPBEXHLevel2X 2 4 2 2" xfId="5403" xr:uid="{00000000-0005-0000-0000-0000561B0000}"/>
    <cellStyle name="SAPBEXHLevel2X 2 4 2 3" xfId="7873" xr:uid="{00000000-0005-0000-0000-0000571B0000}"/>
    <cellStyle name="SAPBEXHLevel2X 2 4 2 4" xfId="10166" xr:uid="{00000000-0005-0000-0000-0000581B0000}"/>
    <cellStyle name="SAPBEXHLevel2X 2 4 3" xfId="3911" xr:uid="{00000000-0005-0000-0000-0000591B0000}"/>
    <cellStyle name="SAPBEXHLevel2X 2 4 4" xfId="6416" xr:uid="{00000000-0005-0000-0000-00005A1B0000}"/>
    <cellStyle name="SAPBEXHLevel2X 2 4 5" xfId="8745" xr:uid="{00000000-0005-0000-0000-00005B1B0000}"/>
    <cellStyle name="SAPBEXHLevel2X 2 5" xfId="1058" xr:uid="{00000000-0005-0000-0000-00005C1B0000}"/>
    <cellStyle name="SAPBEXHLevel2X 2 5 2" xfId="2540" xr:uid="{00000000-0005-0000-0000-00005D1B0000}"/>
    <cellStyle name="SAPBEXHLevel2X 2 5 2 2" xfId="5367" xr:uid="{00000000-0005-0000-0000-00005E1B0000}"/>
    <cellStyle name="SAPBEXHLevel2X 2 5 2 3" xfId="7837" xr:uid="{00000000-0005-0000-0000-00005F1B0000}"/>
    <cellStyle name="SAPBEXHLevel2X 2 5 2 4" xfId="10130" xr:uid="{00000000-0005-0000-0000-0000601B0000}"/>
    <cellStyle name="SAPBEXHLevel2X 2 5 3" xfId="3912" xr:uid="{00000000-0005-0000-0000-0000611B0000}"/>
    <cellStyle name="SAPBEXHLevel2X 2 5 4" xfId="6417" xr:uid="{00000000-0005-0000-0000-0000621B0000}"/>
    <cellStyle name="SAPBEXHLevel2X 2 5 5" xfId="8746" xr:uid="{00000000-0005-0000-0000-0000631B0000}"/>
    <cellStyle name="SAPBEXHLevel2X 2 6" xfId="1059" xr:uid="{00000000-0005-0000-0000-0000641B0000}"/>
    <cellStyle name="SAPBEXHLevel2X 2 6 2" xfId="2620" xr:uid="{00000000-0005-0000-0000-0000651B0000}"/>
    <cellStyle name="SAPBEXHLevel2X 2 6 2 2" xfId="5446" xr:uid="{00000000-0005-0000-0000-0000661B0000}"/>
    <cellStyle name="SAPBEXHLevel2X 2 6 2 3" xfId="7916" xr:uid="{00000000-0005-0000-0000-0000671B0000}"/>
    <cellStyle name="SAPBEXHLevel2X 2 6 2 4" xfId="10209" xr:uid="{00000000-0005-0000-0000-0000681B0000}"/>
    <cellStyle name="SAPBEXHLevel2X 2 6 3" xfId="3913" xr:uid="{00000000-0005-0000-0000-0000691B0000}"/>
    <cellStyle name="SAPBEXHLevel2X 2 6 4" xfId="6418" xr:uid="{00000000-0005-0000-0000-00006A1B0000}"/>
    <cellStyle name="SAPBEXHLevel2X 2 6 5" xfId="8747" xr:uid="{00000000-0005-0000-0000-00006B1B0000}"/>
    <cellStyle name="SAPBEXHLevel2X 2 7" xfId="1060" xr:uid="{00000000-0005-0000-0000-00006C1B0000}"/>
    <cellStyle name="SAPBEXHLevel2X 2 7 2" xfId="1837" xr:uid="{00000000-0005-0000-0000-00006D1B0000}"/>
    <cellStyle name="SAPBEXHLevel2X 2 7 2 2" xfId="4665" xr:uid="{00000000-0005-0000-0000-00006E1B0000}"/>
    <cellStyle name="SAPBEXHLevel2X 2 7 2 3" xfId="7137" xr:uid="{00000000-0005-0000-0000-00006F1B0000}"/>
    <cellStyle name="SAPBEXHLevel2X 2 7 2 4" xfId="9430" xr:uid="{00000000-0005-0000-0000-0000701B0000}"/>
    <cellStyle name="SAPBEXHLevel2X 2 7 3" xfId="3914" xr:uid="{00000000-0005-0000-0000-0000711B0000}"/>
    <cellStyle name="SAPBEXHLevel2X 2 7 4" xfId="6419" xr:uid="{00000000-0005-0000-0000-0000721B0000}"/>
    <cellStyle name="SAPBEXHLevel2X 2 7 5" xfId="8748" xr:uid="{00000000-0005-0000-0000-0000731B0000}"/>
    <cellStyle name="SAPBEXHLevel2X 2 8" xfId="1061" xr:uid="{00000000-0005-0000-0000-0000741B0000}"/>
    <cellStyle name="SAPBEXHLevel2X 2 8 2" xfId="2694" xr:uid="{00000000-0005-0000-0000-0000751B0000}"/>
    <cellStyle name="SAPBEXHLevel2X 2 8 2 2" xfId="5519" xr:uid="{00000000-0005-0000-0000-0000761B0000}"/>
    <cellStyle name="SAPBEXHLevel2X 2 8 2 3" xfId="7984" xr:uid="{00000000-0005-0000-0000-0000771B0000}"/>
    <cellStyle name="SAPBEXHLevel2X 2 8 2 4" xfId="10264" xr:uid="{00000000-0005-0000-0000-0000781B0000}"/>
    <cellStyle name="SAPBEXHLevel2X 2 8 3" xfId="3915" xr:uid="{00000000-0005-0000-0000-0000791B0000}"/>
    <cellStyle name="SAPBEXHLevel2X 2 8 4" xfId="6420" xr:uid="{00000000-0005-0000-0000-00007A1B0000}"/>
    <cellStyle name="SAPBEXHLevel2X 2 8 5" xfId="8749" xr:uid="{00000000-0005-0000-0000-00007B1B0000}"/>
    <cellStyle name="SAPBEXHLevel2X 2 9" xfId="1062" xr:uid="{00000000-0005-0000-0000-00007C1B0000}"/>
    <cellStyle name="SAPBEXHLevel2X 2 9 2" xfId="1565" xr:uid="{00000000-0005-0000-0000-00007D1B0000}"/>
    <cellStyle name="SAPBEXHLevel2X 2 9 2 2" xfId="4394" xr:uid="{00000000-0005-0000-0000-00007E1B0000}"/>
    <cellStyle name="SAPBEXHLevel2X 2 9 2 3" xfId="6868" xr:uid="{00000000-0005-0000-0000-00007F1B0000}"/>
    <cellStyle name="SAPBEXHLevel2X 2 9 2 4" xfId="9170" xr:uid="{00000000-0005-0000-0000-0000801B0000}"/>
    <cellStyle name="SAPBEXHLevel2X 2 9 3" xfId="3916" xr:uid="{00000000-0005-0000-0000-0000811B0000}"/>
    <cellStyle name="SAPBEXHLevel2X 2 9 4" xfId="6421" xr:uid="{00000000-0005-0000-0000-0000821B0000}"/>
    <cellStyle name="SAPBEXHLevel2X 2 9 5" xfId="8750" xr:uid="{00000000-0005-0000-0000-0000831B0000}"/>
    <cellStyle name="SAPBEXHLevel2X 3" xfId="1063" xr:uid="{00000000-0005-0000-0000-0000841B0000}"/>
    <cellStyle name="SAPBEXHLevel2X 3 2" xfId="2271" xr:uid="{00000000-0005-0000-0000-0000851B0000}"/>
    <cellStyle name="SAPBEXHLevel2X 3 2 2" xfId="5099" xr:uid="{00000000-0005-0000-0000-0000861B0000}"/>
    <cellStyle name="SAPBEXHLevel2X 3 2 3" xfId="7570" xr:uid="{00000000-0005-0000-0000-0000871B0000}"/>
    <cellStyle name="SAPBEXHLevel2X 3 2 4" xfId="9863" xr:uid="{00000000-0005-0000-0000-0000881B0000}"/>
    <cellStyle name="SAPBEXHLevel2X 3 3" xfId="3917" xr:uid="{00000000-0005-0000-0000-0000891B0000}"/>
    <cellStyle name="SAPBEXHLevel2X 3 4" xfId="6422" xr:uid="{00000000-0005-0000-0000-00008A1B0000}"/>
    <cellStyle name="SAPBEXHLevel2X 3 5" xfId="8751" xr:uid="{00000000-0005-0000-0000-00008B1B0000}"/>
    <cellStyle name="SAPBEXHLevel2X 4" xfId="1064" xr:uid="{00000000-0005-0000-0000-00008C1B0000}"/>
    <cellStyle name="SAPBEXHLevel2X 4 2" xfId="2356" xr:uid="{00000000-0005-0000-0000-00008D1B0000}"/>
    <cellStyle name="SAPBEXHLevel2X 4 2 2" xfId="5184" xr:uid="{00000000-0005-0000-0000-00008E1B0000}"/>
    <cellStyle name="SAPBEXHLevel2X 4 2 3" xfId="7655" xr:uid="{00000000-0005-0000-0000-00008F1B0000}"/>
    <cellStyle name="SAPBEXHLevel2X 4 2 4" xfId="9948" xr:uid="{00000000-0005-0000-0000-0000901B0000}"/>
    <cellStyle name="SAPBEXHLevel2X 4 3" xfId="3918" xr:uid="{00000000-0005-0000-0000-0000911B0000}"/>
    <cellStyle name="SAPBEXHLevel2X 4 4" xfId="6423" xr:uid="{00000000-0005-0000-0000-0000921B0000}"/>
    <cellStyle name="SAPBEXHLevel2X 4 5" xfId="8752" xr:uid="{00000000-0005-0000-0000-0000931B0000}"/>
    <cellStyle name="SAPBEXHLevel2X 5" xfId="1065" xr:uid="{00000000-0005-0000-0000-0000941B0000}"/>
    <cellStyle name="SAPBEXHLevel2X 5 2" xfId="2459" xr:uid="{00000000-0005-0000-0000-0000951B0000}"/>
    <cellStyle name="SAPBEXHLevel2X 5 2 2" xfId="5286" xr:uid="{00000000-0005-0000-0000-0000961B0000}"/>
    <cellStyle name="SAPBEXHLevel2X 5 2 3" xfId="7757" xr:uid="{00000000-0005-0000-0000-0000971B0000}"/>
    <cellStyle name="SAPBEXHLevel2X 5 2 4" xfId="10050" xr:uid="{00000000-0005-0000-0000-0000981B0000}"/>
    <cellStyle name="SAPBEXHLevel2X 5 3" xfId="3919" xr:uid="{00000000-0005-0000-0000-0000991B0000}"/>
    <cellStyle name="SAPBEXHLevel2X 5 4" xfId="6424" xr:uid="{00000000-0005-0000-0000-00009A1B0000}"/>
    <cellStyle name="SAPBEXHLevel2X 5 5" xfId="8753" xr:uid="{00000000-0005-0000-0000-00009B1B0000}"/>
    <cellStyle name="SAPBEXHLevel2X 6" xfId="1066" xr:uid="{00000000-0005-0000-0000-00009C1B0000}"/>
    <cellStyle name="SAPBEXHLevel2X 6 2" xfId="2566" xr:uid="{00000000-0005-0000-0000-00009D1B0000}"/>
    <cellStyle name="SAPBEXHLevel2X 6 2 2" xfId="5393" xr:uid="{00000000-0005-0000-0000-00009E1B0000}"/>
    <cellStyle name="SAPBEXHLevel2X 6 2 3" xfId="7863" xr:uid="{00000000-0005-0000-0000-00009F1B0000}"/>
    <cellStyle name="SAPBEXHLevel2X 6 2 4" xfId="10156" xr:uid="{00000000-0005-0000-0000-0000A01B0000}"/>
    <cellStyle name="SAPBEXHLevel2X 6 3" xfId="3920" xr:uid="{00000000-0005-0000-0000-0000A11B0000}"/>
    <cellStyle name="SAPBEXHLevel2X 6 4" xfId="6425" xr:uid="{00000000-0005-0000-0000-0000A21B0000}"/>
    <cellStyle name="SAPBEXHLevel2X 6 5" xfId="8754" xr:uid="{00000000-0005-0000-0000-0000A31B0000}"/>
    <cellStyle name="SAPBEXHLevel2X 7" xfId="1067" xr:uid="{00000000-0005-0000-0000-0000A41B0000}"/>
    <cellStyle name="SAPBEXHLevel2X 7 2" xfId="2716" xr:uid="{00000000-0005-0000-0000-0000A51B0000}"/>
    <cellStyle name="SAPBEXHLevel2X 7 2 2" xfId="5541" xr:uid="{00000000-0005-0000-0000-0000A61B0000}"/>
    <cellStyle name="SAPBEXHLevel2X 7 2 3" xfId="8006" xr:uid="{00000000-0005-0000-0000-0000A71B0000}"/>
    <cellStyle name="SAPBEXHLevel2X 7 2 4" xfId="10286" xr:uid="{00000000-0005-0000-0000-0000A81B0000}"/>
    <cellStyle name="SAPBEXHLevel2X 7 3" xfId="3921" xr:uid="{00000000-0005-0000-0000-0000A91B0000}"/>
    <cellStyle name="SAPBEXHLevel2X 7 4" xfId="6426" xr:uid="{00000000-0005-0000-0000-0000AA1B0000}"/>
    <cellStyle name="SAPBEXHLevel2X 7 5" xfId="8755" xr:uid="{00000000-0005-0000-0000-0000AB1B0000}"/>
    <cellStyle name="SAPBEXHLevel2X 8" xfId="1068" xr:uid="{00000000-0005-0000-0000-0000AC1B0000}"/>
    <cellStyle name="SAPBEXHLevel2X 8 2" xfId="2238" xr:uid="{00000000-0005-0000-0000-0000AD1B0000}"/>
    <cellStyle name="SAPBEXHLevel2X 8 2 2" xfId="5066" xr:uid="{00000000-0005-0000-0000-0000AE1B0000}"/>
    <cellStyle name="SAPBEXHLevel2X 8 2 3" xfId="7537" xr:uid="{00000000-0005-0000-0000-0000AF1B0000}"/>
    <cellStyle name="SAPBEXHLevel2X 8 2 4" xfId="9830" xr:uid="{00000000-0005-0000-0000-0000B01B0000}"/>
    <cellStyle name="SAPBEXHLevel2X 8 3" xfId="3922" xr:uid="{00000000-0005-0000-0000-0000B11B0000}"/>
    <cellStyle name="SAPBEXHLevel2X 8 4" xfId="6427" xr:uid="{00000000-0005-0000-0000-0000B21B0000}"/>
    <cellStyle name="SAPBEXHLevel2X 8 5" xfId="8756" xr:uid="{00000000-0005-0000-0000-0000B31B0000}"/>
    <cellStyle name="SAPBEXHLevel2X 9" xfId="1069" xr:uid="{00000000-0005-0000-0000-0000B41B0000}"/>
    <cellStyle name="SAPBEXHLevel2X 9 2" xfId="1596" xr:uid="{00000000-0005-0000-0000-0000B51B0000}"/>
    <cellStyle name="SAPBEXHLevel2X 9 2 2" xfId="4425" xr:uid="{00000000-0005-0000-0000-0000B61B0000}"/>
    <cellStyle name="SAPBEXHLevel2X 9 2 3" xfId="6899" xr:uid="{00000000-0005-0000-0000-0000B71B0000}"/>
    <cellStyle name="SAPBEXHLevel2X 9 2 4" xfId="9200" xr:uid="{00000000-0005-0000-0000-0000B81B0000}"/>
    <cellStyle name="SAPBEXHLevel2X 9 3" xfId="3923" xr:uid="{00000000-0005-0000-0000-0000B91B0000}"/>
    <cellStyle name="SAPBEXHLevel2X 9 4" xfId="6428" xr:uid="{00000000-0005-0000-0000-0000BA1B0000}"/>
    <cellStyle name="SAPBEXHLevel2X 9 5" xfId="8757" xr:uid="{00000000-0005-0000-0000-0000BB1B0000}"/>
    <cellStyle name="SAPBEXHLevel3" xfId="1070" xr:uid="{00000000-0005-0000-0000-0000BC1B0000}"/>
    <cellStyle name="SAPBEXHLevel3 10" xfId="1071" xr:uid="{00000000-0005-0000-0000-0000BD1B0000}"/>
    <cellStyle name="SAPBEXHLevel3 10 2" xfId="2531" xr:uid="{00000000-0005-0000-0000-0000BE1B0000}"/>
    <cellStyle name="SAPBEXHLevel3 10 2 2" xfId="5358" xr:uid="{00000000-0005-0000-0000-0000BF1B0000}"/>
    <cellStyle name="SAPBEXHLevel3 10 2 3" xfId="7828" xr:uid="{00000000-0005-0000-0000-0000C01B0000}"/>
    <cellStyle name="SAPBEXHLevel3 10 2 4" xfId="10121" xr:uid="{00000000-0005-0000-0000-0000C11B0000}"/>
    <cellStyle name="SAPBEXHLevel3 10 3" xfId="3925" xr:uid="{00000000-0005-0000-0000-0000C21B0000}"/>
    <cellStyle name="SAPBEXHLevel3 10 4" xfId="6430" xr:uid="{00000000-0005-0000-0000-0000C31B0000}"/>
    <cellStyle name="SAPBEXHLevel3 10 5" xfId="8759" xr:uid="{00000000-0005-0000-0000-0000C41B0000}"/>
    <cellStyle name="SAPBEXHLevel3 11" xfId="1072" xr:uid="{00000000-0005-0000-0000-0000C51B0000}"/>
    <cellStyle name="SAPBEXHLevel3 11 2" xfId="2399" xr:uid="{00000000-0005-0000-0000-0000C61B0000}"/>
    <cellStyle name="SAPBEXHLevel3 11 2 2" xfId="5226" xr:uid="{00000000-0005-0000-0000-0000C71B0000}"/>
    <cellStyle name="SAPBEXHLevel3 11 2 3" xfId="7697" xr:uid="{00000000-0005-0000-0000-0000C81B0000}"/>
    <cellStyle name="SAPBEXHLevel3 11 2 4" xfId="9990" xr:uid="{00000000-0005-0000-0000-0000C91B0000}"/>
    <cellStyle name="SAPBEXHLevel3 11 3" xfId="3926" xr:uid="{00000000-0005-0000-0000-0000CA1B0000}"/>
    <cellStyle name="SAPBEXHLevel3 11 4" xfId="6431" xr:uid="{00000000-0005-0000-0000-0000CB1B0000}"/>
    <cellStyle name="SAPBEXHLevel3 11 5" xfId="8760" xr:uid="{00000000-0005-0000-0000-0000CC1B0000}"/>
    <cellStyle name="SAPBEXHLevel3 12" xfId="1527" xr:uid="{00000000-0005-0000-0000-0000CD1B0000}"/>
    <cellStyle name="SAPBEXHLevel3 13" xfId="1761" xr:uid="{00000000-0005-0000-0000-0000CE1B0000}"/>
    <cellStyle name="SAPBEXHLevel3 13 2" xfId="4589" xr:uid="{00000000-0005-0000-0000-0000CF1B0000}"/>
    <cellStyle name="SAPBEXHLevel3 13 3" xfId="7062" xr:uid="{00000000-0005-0000-0000-0000D01B0000}"/>
    <cellStyle name="SAPBEXHLevel3 13 4" xfId="9356" xr:uid="{00000000-0005-0000-0000-0000D11B0000}"/>
    <cellStyle name="SAPBEXHLevel3 14" xfId="3924" xr:uid="{00000000-0005-0000-0000-0000D21B0000}"/>
    <cellStyle name="SAPBEXHLevel3 15" xfId="6429" xr:uid="{00000000-0005-0000-0000-0000D31B0000}"/>
    <cellStyle name="SAPBEXHLevel3 16" xfId="8758" xr:uid="{00000000-0005-0000-0000-0000D41B0000}"/>
    <cellStyle name="SAPBEXHLevel3 2" xfId="1073" xr:uid="{00000000-0005-0000-0000-0000D51B0000}"/>
    <cellStyle name="SAPBEXHLevel3 2 10" xfId="1074" xr:uid="{00000000-0005-0000-0000-0000D61B0000}"/>
    <cellStyle name="SAPBEXHLevel3 2 10 2" xfId="2549" xr:uid="{00000000-0005-0000-0000-0000D71B0000}"/>
    <cellStyle name="SAPBEXHLevel3 2 10 2 2" xfId="5376" xr:uid="{00000000-0005-0000-0000-0000D81B0000}"/>
    <cellStyle name="SAPBEXHLevel3 2 10 2 3" xfId="7846" xr:uid="{00000000-0005-0000-0000-0000D91B0000}"/>
    <cellStyle name="SAPBEXHLevel3 2 10 2 4" xfId="10139" xr:uid="{00000000-0005-0000-0000-0000DA1B0000}"/>
    <cellStyle name="SAPBEXHLevel3 2 10 3" xfId="3928" xr:uid="{00000000-0005-0000-0000-0000DB1B0000}"/>
    <cellStyle name="SAPBEXHLevel3 2 10 4" xfId="6433" xr:uid="{00000000-0005-0000-0000-0000DC1B0000}"/>
    <cellStyle name="SAPBEXHLevel3 2 10 5" xfId="8762" xr:uid="{00000000-0005-0000-0000-0000DD1B0000}"/>
    <cellStyle name="SAPBEXHLevel3 2 11" xfId="2598" xr:uid="{00000000-0005-0000-0000-0000DE1B0000}"/>
    <cellStyle name="SAPBEXHLevel3 2 11 2" xfId="5424" xr:uid="{00000000-0005-0000-0000-0000DF1B0000}"/>
    <cellStyle name="SAPBEXHLevel3 2 11 3" xfId="7894" xr:uid="{00000000-0005-0000-0000-0000E01B0000}"/>
    <cellStyle name="SAPBEXHLevel3 2 11 4" xfId="10187" xr:uid="{00000000-0005-0000-0000-0000E11B0000}"/>
    <cellStyle name="SAPBEXHLevel3 2 12" xfId="3927" xr:uid="{00000000-0005-0000-0000-0000E21B0000}"/>
    <cellStyle name="SAPBEXHLevel3 2 13" xfId="6432" xr:uid="{00000000-0005-0000-0000-0000E31B0000}"/>
    <cellStyle name="SAPBEXHLevel3 2 14" xfId="8761" xr:uid="{00000000-0005-0000-0000-0000E41B0000}"/>
    <cellStyle name="SAPBEXHLevel3 2 2" xfId="1075" xr:uid="{00000000-0005-0000-0000-0000E51B0000}"/>
    <cellStyle name="SAPBEXHLevel3 2 2 2" xfId="2387" xr:uid="{00000000-0005-0000-0000-0000E61B0000}"/>
    <cellStyle name="SAPBEXHLevel3 2 2 2 2" xfId="5214" xr:uid="{00000000-0005-0000-0000-0000E71B0000}"/>
    <cellStyle name="SAPBEXHLevel3 2 2 2 3" xfId="7685" xr:uid="{00000000-0005-0000-0000-0000E81B0000}"/>
    <cellStyle name="SAPBEXHLevel3 2 2 2 4" xfId="9978" xr:uid="{00000000-0005-0000-0000-0000E91B0000}"/>
    <cellStyle name="SAPBEXHLevel3 2 2 3" xfId="3929" xr:uid="{00000000-0005-0000-0000-0000EA1B0000}"/>
    <cellStyle name="SAPBEXHLevel3 2 2 4" xfId="6434" xr:uid="{00000000-0005-0000-0000-0000EB1B0000}"/>
    <cellStyle name="SAPBEXHLevel3 2 2 5" xfId="8763" xr:uid="{00000000-0005-0000-0000-0000EC1B0000}"/>
    <cellStyle name="SAPBEXHLevel3 2 3" xfId="1076" xr:uid="{00000000-0005-0000-0000-0000ED1B0000}"/>
    <cellStyle name="SAPBEXHLevel3 2 3 2" xfId="2224" xr:uid="{00000000-0005-0000-0000-0000EE1B0000}"/>
    <cellStyle name="SAPBEXHLevel3 2 3 2 2" xfId="5052" xr:uid="{00000000-0005-0000-0000-0000EF1B0000}"/>
    <cellStyle name="SAPBEXHLevel3 2 3 2 3" xfId="7523" xr:uid="{00000000-0005-0000-0000-0000F01B0000}"/>
    <cellStyle name="SAPBEXHLevel3 2 3 2 4" xfId="9816" xr:uid="{00000000-0005-0000-0000-0000F11B0000}"/>
    <cellStyle name="SAPBEXHLevel3 2 3 3" xfId="3930" xr:uid="{00000000-0005-0000-0000-0000F21B0000}"/>
    <cellStyle name="SAPBEXHLevel3 2 3 4" xfId="6435" xr:uid="{00000000-0005-0000-0000-0000F31B0000}"/>
    <cellStyle name="SAPBEXHLevel3 2 3 5" xfId="8764" xr:uid="{00000000-0005-0000-0000-0000F41B0000}"/>
    <cellStyle name="SAPBEXHLevel3 2 4" xfId="1077" xr:uid="{00000000-0005-0000-0000-0000F51B0000}"/>
    <cellStyle name="SAPBEXHLevel3 2 4 2" xfId="2384" xr:uid="{00000000-0005-0000-0000-0000F61B0000}"/>
    <cellStyle name="SAPBEXHLevel3 2 4 2 2" xfId="5211" xr:uid="{00000000-0005-0000-0000-0000F71B0000}"/>
    <cellStyle name="SAPBEXHLevel3 2 4 2 3" xfId="7682" xr:uid="{00000000-0005-0000-0000-0000F81B0000}"/>
    <cellStyle name="SAPBEXHLevel3 2 4 2 4" xfId="9975" xr:uid="{00000000-0005-0000-0000-0000F91B0000}"/>
    <cellStyle name="SAPBEXHLevel3 2 4 3" xfId="3931" xr:uid="{00000000-0005-0000-0000-0000FA1B0000}"/>
    <cellStyle name="SAPBEXHLevel3 2 4 4" xfId="6436" xr:uid="{00000000-0005-0000-0000-0000FB1B0000}"/>
    <cellStyle name="SAPBEXHLevel3 2 4 5" xfId="8765" xr:uid="{00000000-0005-0000-0000-0000FC1B0000}"/>
    <cellStyle name="SAPBEXHLevel3 2 5" xfId="1078" xr:uid="{00000000-0005-0000-0000-0000FD1B0000}"/>
    <cellStyle name="SAPBEXHLevel3 2 5 2" xfId="2292" xr:uid="{00000000-0005-0000-0000-0000FE1B0000}"/>
    <cellStyle name="SAPBEXHLevel3 2 5 2 2" xfId="5120" xr:uid="{00000000-0005-0000-0000-0000FF1B0000}"/>
    <cellStyle name="SAPBEXHLevel3 2 5 2 3" xfId="7591" xr:uid="{00000000-0005-0000-0000-0000001C0000}"/>
    <cellStyle name="SAPBEXHLevel3 2 5 2 4" xfId="9884" xr:uid="{00000000-0005-0000-0000-0000011C0000}"/>
    <cellStyle name="SAPBEXHLevel3 2 5 3" xfId="3932" xr:uid="{00000000-0005-0000-0000-0000021C0000}"/>
    <cellStyle name="SAPBEXHLevel3 2 5 4" xfId="6437" xr:uid="{00000000-0005-0000-0000-0000031C0000}"/>
    <cellStyle name="SAPBEXHLevel3 2 5 5" xfId="8766" xr:uid="{00000000-0005-0000-0000-0000041C0000}"/>
    <cellStyle name="SAPBEXHLevel3 2 6" xfId="1079" xr:uid="{00000000-0005-0000-0000-0000051C0000}"/>
    <cellStyle name="SAPBEXHLevel3 2 6 2" xfId="1721" xr:uid="{00000000-0005-0000-0000-0000061C0000}"/>
    <cellStyle name="SAPBEXHLevel3 2 6 2 2" xfId="4549" xr:uid="{00000000-0005-0000-0000-0000071C0000}"/>
    <cellStyle name="SAPBEXHLevel3 2 6 2 3" xfId="7022" xr:uid="{00000000-0005-0000-0000-0000081C0000}"/>
    <cellStyle name="SAPBEXHLevel3 2 6 2 4" xfId="9316" xr:uid="{00000000-0005-0000-0000-0000091C0000}"/>
    <cellStyle name="SAPBEXHLevel3 2 6 3" xfId="3933" xr:uid="{00000000-0005-0000-0000-00000A1C0000}"/>
    <cellStyle name="SAPBEXHLevel3 2 6 4" xfId="6438" xr:uid="{00000000-0005-0000-0000-00000B1C0000}"/>
    <cellStyle name="SAPBEXHLevel3 2 6 5" xfId="8767" xr:uid="{00000000-0005-0000-0000-00000C1C0000}"/>
    <cellStyle name="SAPBEXHLevel3 2 7" xfId="1080" xr:uid="{00000000-0005-0000-0000-00000D1C0000}"/>
    <cellStyle name="SAPBEXHLevel3 2 7 2" xfId="2492" xr:uid="{00000000-0005-0000-0000-00000E1C0000}"/>
    <cellStyle name="SAPBEXHLevel3 2 7 2 2" xfId="5319" xr:uid="{00000000-0005-0000-0000-00000F1C0000}"/>
    <cellStyle name="SAPBEXHLevel3 2 7 2 3" xfId="7789" xr:uid="{00000000-0005-0000-0000-0000101C0000}"/>
    <cellStyle name="SAPBEXHLevel3 2 7 2 4" xfId="10082" xr:uid="{00000000-0005-0000-0000-0000111C0000}"/>
    <cellStyle name="SAPBEXHLevel3 2 7 3" xfId="3934" xr:uid="{00000000-0005-0000-0000-0000121C0000}"/>
    <cellStyle name="SAPBEXHLevel3 2 7 4" xfId="6439" xr:uid="{00000000-0005-0000-0000-0000131C0000}"/>
    <cellStyle name="SAPBEXHLevel3 2 7 5" xfId="8768" xr:uid="{00000000-0005-0000-0000-0000141C0000}"/>
    <cellStyle name="SAPBEXHLevel3 2 8" xfId="1081" xr:uid="{00000000-0005-0000-0000-0000151C0000}"/>
    <cellStyle name="SAPBEXHLevel3 2 8 2" xfId="2299" xr:uid="{00000000-0005-0000-0000-0000161C0000}"/>
    <cellStyle name="SAPBEXHLevel3 2 8 2 2" xfId="5127" xr:uid="{00000000-0005-0000-0000-0000171C0000}"/>
    <cellStyle name="SAPBEXHLevel3 2 8 2 3" xfId="7598" xr:uid="{00000000-0005-0000-0000-0000181C0000}"/>
    <cellStyle name="SAPBEXHLevel3 2 8 2 4" xfId="9891" xr:uid="{00000000-0005-0000-0000-0000191C0000}"/>
    <cellStyle name="SAPBEXHLevel3 2 8 3" xfId="3935" xr:uid="{00000000-0005-0000-0000-00001A1C0000}"/>
    <cellStyle name="SAPBEXHLevel3 2 8 4" xfId="6440" xr:uid="{00000000-0005-0000-0000-00001B1C0000}"/>
    <cellStyle name="SAPBEXHLevel3 2 8 5" xfId="8769" xr:uid="{00000000-0005-0000-0000-00001C1C0000}"/>
    <cellStyle name="SAPBEXHLevel3 2 9" xfId="1082" xr:uid="{00000000-0005-0000-0000-00001D1C0000}"/>
    <cellStyle name="SAPBEXHLevel3 2 9 2" xfId="1760" xr:uid="{00000000-0005-0000-0000-00001E1C0000}"/>
    <cellStyle name="SAPBEXHLevel3 2 9 2 2" xfId="4588" xr:uid="{00000000-0005-0000-0000-00001F1C0000}"/>
    <cellStyle name="SAPBEXHLevel3 2 9 2 3" xfId="7061" xr:uid="{00000000-0005-0000-0000-0000201C0000}"/>
    <cellStyle name="SAPBEXHLevel3 2 9 2 4" xfId="9355" xr:uid="{00000000-0005-0000-0000-0000211C0000}"/>
    <cellStyle name="SAPBEXHLevel3 2 9 3" xfId="3936" xr:uid="{00000000-0005-0000-0000-0000221C0000}"/>
    <cellStyle name="SAPBEXHLevel3 2 9 4" xfId="6441" xr:uid="{00000000-0005-0000-0000-0000231C0000}"/>
    <cellStyle name="SAPBEXHLevel3 2 9 5" xfId="8770" xr:uid="{00000000-0005-0000-0000-0000241C0000}"/>
    <cellStyle name="SAPBEXHLevel3 3" xfId="1083" xr:uid="{00000000-0005-0000-0000-0000251C0000}"/>
    <cellStyle name="SAPBEXHLevel3 3 2" xfId="2468" xr:uid="{00000000-0005-0000-0000-0000261C0000}"/>
    <cellStyle name="SAPBEXHLevel3 3 2 2" xfId="5295" xr:uid="{00000000-0005-0000-0000-0000271C0000}"/>
    <cellStyle name="SAPBEXHLevel3 3 2 3" xfId="7765" xr:uid="{00000000-0005-0000-0000-0000281C0000}"/>
    <cellStyle name="SAPBEXHLevel3 3 2 4" xfId="10058" xr:uid="{00000000-0005-0000-0000-0000291C0000}"/>
    <cellStyle name="SAPBEXHLevel3 3 3" xfId="3937" xr:uid="{00000000-0005-0000-0000-00002A1C0000}"/>
    <cellStyle name="SAPBEXHLevel3 3 4" xfId="6442" xr:uid="{00000000-0005-0000-0000-00002B1C0000}"/>
    <cellStyle name="SAPBEXHLevel3 3 5" xfId="8771" xr:uid="{00000000-0005-0000-0000-00002C1C0000}"/>
    <cellStyle name="SAPBEXHLevel3 4" xfId="1084" xr:uid="{00000000-0005-0000-0000-00002D1C0000}"/>
    <cellStyle name="SAPBEXHLevel3 4 2" xfId="2229" xr:uid="{00000000-0005-0000-0000-00002E1C0000}"/>
    <cellStyle name="SAPBEXHLevel3 4 2 2" xfId="5057" xr:uid="{00000000-0005-0000-0000-00002F1C0000}"/>
    <cellStyle name="SAPBEXHLevel3 4 2 3" xfId="7528" xr:uid="{00000000-0005-0000-0000-0000301C0000}"/>
    <cellStyle name="SAPBEXHLevel3 4 2 4" xfId="9821" xr:uid="{00000000-0005-0000-0000-0000311C0000}"/>
    <cellStyle name="SAPBEXHLevel3 4 3" xfId="3938" xr:uid="{00000000-0005-0000-0000-0000321C0000}"/>
    <cellStyle name="SAPBEXHLevel3 4 4" xfId="6443" xr:uid="{00000000-0005-0000-0000-0000331C0000}"/>
    <cellStyle name="SAPBEXHLevel3 4 5" xfId="8772" xr:uid="{00000000-0005-0000-0000-0000341C0000}"/>
    <cellStyle name="SAPBEXHLevel3 5" xfId="1085" xr:uid="{00000000-0005-0000-0000-0000351C0000}"/>
    <cellStyle name="SAPBEXHLevel3 5 2" xfId="2398" xr:uid="{00000000-0005-0000-0000-0000361C0000}"/>
    <cellStyle name="SAPBEXHLevel3 5 2 2" xfId="5225" xr:uid="{00000000-0005-0000-0000-0000371C0000}"/>
    <cellStyle name="SAPBEXHLevel3 5 2 3" xfId="7696" xr:uid="{00000000-0005-0000-0000-0000381C0000}"/>
    <cellStyle name="SAPBEXHLevel3 5 2 4" xfId="9989" xr:uid="{00000000-0005-0000-0000-0000391C0000}"/>
    <cellStyle name="SAPBEXHLevel3 5 3" xfId="3939" xr:uid="{00000000-0005-0000-0000-00003A1C0000}"/>
    <cellStyle name="SAPBEXHLevel3 5 4" xfId="6444" xr:uid="{00000000-0005-0000-0000-00003B1C0000}"/>
    <cellStyle name="SAPBEXHLevel3 5 5" xfId="8773" xr:uid="{00000000-0005-0000-0000-00003C1C0000}"/>
    <cellStyle name="SAPBEXHLevel3 6" xfId="1086" xr:uid="{00000000-0005-0000-0000-00003D1C0000}"/>
    <cellStyle name="SAPBEXHLevel3 6 2" xfId="2358" xr:uid="{00000000-0005-0000-0000-00003E1C0000}"/>
    <cellStyle name="SAPBEXHLevel3 6 2 2" xfId="5186" xr:uid="{00000000-0005-0000-0000-00003F1C0000}"/>
    <cellStyle name="SAPBEXHLevel3 6 2 3" xfId="7657" xr:uid="{00000000-0005-0000-0000-0000401C0000}"/>
    <cellStyle name="SAPBEXHLevel3 6 2 4" xfId="9950" xr:uid="{00000000-0005-0000-0000-0000411C0000}"/>
    <cellStyle name="SAPBEXHLevel3 6 3" xfId="3940" xr:uid="{00000000-0005-0000-0000-0000421C0000}"/>
    <cellStyle name="SAPBEXHLevel3 6 4" xfId="6445" xr:uid="{00000000-0005-0000-0000-0000431C0000}"/>
    <cellStyle name="SAPBEXHLevel3 6 5" xfId="8774" xr:uid="{00000000-0005-0000-0000-0000441C0000}"/>
    <cellStyle name="SAPBEXHLevel3 7" xfId="1087" xr:uid="{00000000-0005-0000-0000-0000451C0000}"/>
    <cellStyle name="SAPBEXHLevel3 7 2" xfId="2544" xr:uid="{00000000-0005-0000-0000-0000461C0000}"/>
    <cellStyle name="SAPBEXHLevel3 7 2 2" xfId="5371" xr:uid="{00000000-0005-0000-0000-0000471C0000}"/>
    <cellStyle name="SAPBEXHLevel3 7 2 3" xfId="7841" xr:uid="{00000000-0005-0000-0000-0000481C0000}"/>
    <cellStyle name="SAPBEXHLevel3 7 2 4" xfId="10134" xr:uid="{00000000-0005-0000-0000-0000491C0000}"/>
    <cellStyle name="SAPBEXHLevel3 7 3" xfId="3941" xr:uid="{00000000-0005-0000-0000-00004A1C0000}"/>
    <cellStyle name="SAPBEXHLevel3 7 4" xfId="6446" xr:uid="{00000000-0005-0000-0000-00004B1C0000}"/>
    <cellStyle name="SAPBEXHLevel3 7 5" xfId="8775" xr:uid="{00000000-0005-0000-0000-00004C1C0000}"/>
    <cellStyle name="SAPBEXHLevel3 8" xfId="1088" xr:uid="{00000000-0005-0000-0000-00004D1C0000}"/>
    <cellStyle name="SAPBEXHLevel3 8 2" xfId="2179" xr:uid="{00000000-0005-0000-0000-00004E1C0000}"/>
    <cellStyle name="SAPBEXHLevel3 8 2 2" xfId="5007" xr:uid="{00000000-0005-0000-0000-00004F1C0000}"/>
    <cellStyle name="SAPBEXHLevel3 8 2 3" xfId="7478" xr:uid="{00000000-0005-0000-0000-0000501C0000}"/>
    <cellStyle name="SAPBEXHLevel3 8 2 4" xfId="9771" xr:uid="{00000000-0005-0000-0000-0000511C0000}"/>
    <cellStyle name="SAPBEXHLevel3 8 3" xfId="3942" xr:uid="{00000000-0005-0000-0000-0000521C0000}"/>
    <cellStyle name="SAPBEXHLevel3 8 4" xfId="6447" xr:uid="{00000000-0005-0000-0000-0000531C0000}"/>
    <cellStyle name="SAPBEXHLevel3 8 5" xfId="8776" xr:uid="{00000000-0005-0000-0000-0000541C0000}"/>
    <cellStyle name="SAPBEXHLevel3 9" xfId="1089" xr:uid="{00000000-0005-0000-0000-0000551C0000}"/>
    <cellStyle name="SAPBEXHLevel3 9 2" xfId="2339" xr:uid="{00000000-0005-0000-0000-0000561C0000}"/>
    <cellStyle name="SAPBEXHLevel3 9 2 2" xfId="5167" xr:uid="{00000000-0005-0000-0000-0000571C0000}"/>
    <cellStyle name="SAPBEXHLevel3 9 2 3" xfId="7638" xr:uid="{00000000-0005-0000-0000-0000581C0000}"/>
    <cellStyle name="SAPBEXHLevel3 9 2 4" xfId="9931" xr:uid="{00000000-0005-0000-0000-0000591C0000}"/>
    <cellStyle name="SAPBEXHLevel3 9 3" xfId="3943" xr:uid="{00000000-0005-0000-0000-00005A1C0000}"/>
    <cellStyle name="SAPBEXHLevel3 9 4" xfId="6448" xr:uid="{00000000-0005-0000-0000-00005B1C0000}"/>
    <cellStyle name="SAPBEXHLevel3 9 5" xfId="8777" xr:uid="{00000000-0005-0000-0000-00005C1C0000}"/>
    <cellStyle name="SAPBEXHLevel3X" xfId="1090" xr:uid="{00000000-0005-0000-0000-00005D1C0000}"/>
    <cellStyle name="SAPBEXHLevel3X 10" xfId="1091" xr:uid="{00000000-0005-0000-0000-00005E1C0000}"/>
    <cellStyle name="SAPBEXHLevel3X 10 2" xfId="1797" xr:uid="{00000000-0005-0000-0000-00005F1C0000}"/>
    <cellStyle name="SAPBEXHLevel3X 10 2 2" xfId="4625" xr:uid="{00000000-0005-0000-0000-0000601C0000}"/>
    <cellStyle name="SAPBEXHLevel3X 10 2 3" xfId="7098" xr:uid="{00000000-0005-0000-0000-0000611C0000}"/>
    <cellStyle name="SAPBEXHLevel3X 10 2 4" xfId="9392" xr:uid="{00000000-0005-0000-0000-0000621C0000}"/>
    <cellStyle name="SAPBEXHLevel3X 10 3" xfId="3945" xr:uid="{00000000-0005-0000-0000-0000631C0000}"/>
    <cellStyle name="SAPBEXHLevel3X 10 4" xfId="6450" xr:uid="{00000000-0005-0000-0000-0000641C0000}"/>
    <cellStyle name="SAPBEXHLevel3X 10 5" xfId="8779" xr:uid="{00000000-0005-0000-0000-0000651C0000}"/>
    <cellStyle name="SAPBEXHLevel3X 11" xfId="1092" xr:uid="{00000000-0005-0000-0000-0000661C0000}"/>
    <cellStyle name="SAPBEXHLevel3X 11 2" xfId="1941" xr:uid="{00000000-0005-0000-0000-0000671C0000}"/>
    <cellStyle name="SAPBEXHLevel3X 11 2 2" xfId="4769" xr:uid="{00000000-0005-0000-0000-0000681C0000}"/>
    <cellStyle name="SAPBEXHLevel3X 11 2 3" xfId="7240" xr:uid="{00000000-0005-0000-0000-0000691C0000}"/>
    <cellStyle name="SAPBEXHLevel3X 11 2 4" xfId="9533" xr:uid="{00000000-0005-0000-0000-00006A1C0000}"/>
    <cellStyle name="SAPBEXHLevel3X 11 3" xfId="3946" xr:uid="{00000000-0005-0000-0000-00006B1C0000}"/>
    <cellStyle name="SAPBEXHLevel3X 11 4" xfId="6451" xr:uid="{00000000-0005-0000-0000-00006C1C0000}"/>
    <cellStyle name="SAPBEXHLevel3X 11 5" xfId="8780" xr:uid="{00000000-0005-0000-0000-00006D1C0000}"/>
    <cellStyle name="SAPBEXHLevel3X 12" xfId="1528" xr:uid="{00000000-0005-0000-0000-00006E1C0000}"/>
    <cellStyle name="SAPBEXHLevel3X 13" xfId="1756" xr:uid="{00000000-0005-0000-0000-00006F1C0000}"/>
    <cellStyle name="SAPBEXHLevel3X 13 2" xfId="4584" xr:uid="{00000000-0005-0000-0000-0000701C0000}"/>
    <cellStyle name="SAPBEXHLevel3X 13 3" xfId="7057" xr:uid="{00000000-0005-0000-0000-0000711C0000}"/>
    <cellStyle name="SAPBEXHLevel3X 13 4" xfId="9351" xr:uid="{00000000-0005-0000-0000-0000721C0000}"/>
    <cellStyle name="SAPBEXHLevel3X 14" xfId="3944" xr:uid="{00000000-0005-0000-0000-0000731C0000}"/>
    <cellStyle name="SAPBEXHLevel3X 15" xfId="6449" xr:uid="{00000000-0005-0000-0000-0000741C0000}"/>
    <cellStyle name="SAPBEXHLevel3X 16" xfId="8778" xr:uid="{00000000-0005-0000-0000-0000751C0000}"/>
    <cellStyle name="SAPBEXHLevel3X 2" xfId="1093" xr:uid="{00000000-0005-0000-0000-0000761C0000}"/>
    <cellStyle name="SAPBEXHLevel3X 2 10" xfId="1094" xr:uid="{00000000-0005-0000-0000-0000771C0000}"/>
    <cellStyle name="SAPBEXHLevel3X 2 10 2" xfId="2636" xr:uid="{00000000-0005-0000-0000-0000781C0000}"/>
    <cellStyle name="SAPBEXHLevel3X 2 10 2 2" xfId="5461" xr:uid="{00000000-0005-0000-0000-0000791C0000}"/>
    <cellStyle name="SAPBEXHLevel3X 2 10 2 3" xfId="7929" xr:uid="{00000000-0005-0000-0000-00007A1C0000}"/>
    <cellStyle name="SAPBEXHLevel3X 2 10 2 4" xfId="10218" xr:uid="{00000000-0005-0000-0000-00007B1C0000}"/>
    <cellStyle name="SAPBEXHLevel3X 2 10 3" xfId="3948" xr:uid="{00000000-0005-0000-0000-00007C1C0000}"/>
    <cellStyle name="SAPBEXHLevel3X 2 10 4" xfId="6453" xr:uid="{00000000-0005-0000-0000-00007D1C0000}"/>
    <cellStyle name="SAPBEXHLevel3X 2 10 5" xfId="8782" xr:uid="{00000000-0005-0000-0000-00007E1C0000}"/>
    <cellStyle name="SAPBEXHLevel3X 2 11" xfId="2565" xr:uid="{00000000-0005-0000-0000-00007F1C0000}"/>
    <cellStyle name="SAPBEXHLevel3X 2 11 2" xfId="5392" xr:uid="{00000000-0005-0000-0000-0000801C0000}"/>
    <cellStyle name="SAPBEXHLevel3X 2 11 3" xfId="7862" xr:uid="{00000000-0005-0000-0000-0000811C0000}"/>
    <cellStyle name="SAPBEXHLevel3X 2 11 4" xfId="10155" xr:uid="{00000000-0005-0000-0000-0000821C0000}"/>
    <cellStyle name="SAPBEXHLevel3X 2 12" xfId="3947" xr:uid="{00000000-0005-0000-0000-0000831C0000}"/>
    <cellStyle name="SAPBEXHLevel3X 2 13" xfId="6452" xr:uid="{00000000-0005-0000-0000-0000841C0000}"/>
    <cellStyle name="SAPBEXHLevel3X 2 14" xfId="8781" xr:uid="{00000000-0005-0000-0000-0000851C0000}"/>
    <cellStyle name="SAPBEXHLevel3X 2 2" xfId="1095" xr:uid="{00000000-0005-0000-0000-0000861C0000}"/>
    <cellStyle name="SAPBEXHLevel3X 2 2 2" xfId="1563" xr:uid="{00000000-0005-0000-0000-0000871C0000}"/>
    <cellStyle name="SAPBEXHLevel3X 2 2 2 2" xfId="4392" xr:uid="{00000000-0005-0000-0000-0000881C0000}"/>
    <cellStyle name="SAPBEXHLevel3X 2 2 2 3" xfId="6866" xr:uid="{00000000-0005-0000-0000-0000891C0000}"/>
    <cellStyle name="SAPBEXHLevel3X 2 2 2 4" xfId="9168" xr:uid="{00000000-0005-0000-0000-00008A1C0000}"/>
    <cellStyle name="SAPBEXHLevel3X 2 2 3" xfId="3949" xr:uid="{00000000-0005-0000-0000-00008B1C0000}"/>
    <cellStyle name="SAPBEXHLevel3X 2 2 4" xfId="6454" xr:uid="{00000000-0005-0000-0000-00008C1C0000}"/>
    <cellStyle name="SAPBEXHLevel3X 2 2 5" xfId="8783" xr:uid="{00000000-0005-0000-0000-00008D1C0000}"/>
    <cellStyle name="SAPBEXHLevel3X 2 3" xfId="1096" xr:uid="{00000000-0005-0000-0000-00008E1C0000}"/>
    <cellStyle name="SAPBEXHLevel3X 2 3 2" xfId="2240" xr:uid="{00000000-0005-0000-0000-00008F1C0000}"/>
    <cellStyle name="SAPBEXHLevel3X 2 3 2 2" xfId="5068" xr:uid="{00000000-0005-0000-0000-0000901C0000}"/>
    <cellStyle name="SAPBEXHLevel3X 2 3 2 3" xfId="7539" xr:uid="{00000000-0005-0000-0000-0000911C0000}"/>
    <cellStyle name="SAPBEXHLevel3X 2 3 2 4" xfId="9832" xr:uid="{00000000-0005-0000-0000-0000921C0000}"/>
    <cellStyle name="SAPBEXHLevel3X 2 3 3" xfId="3950" xr:uid="{00000000-0005-0000-0000-0000931C0000}"/>
    <cellStyle name="SAPBEXHLevel3X 2 3 4" xfId="6455" xr:uid="{00000000-0005-0000-0000-0000941C0000}"/>
    <cellStyle name="SAPBEXHLevel3X 2 3 5" xfId="8784" xr:uid="{00000000-0005-0000-0000-0000951C0000}"/>
    <cellStyle name="SAPBEXHLevel3X 2 4" xfId="1097" xr:uid="{00000000-0005-0000-0000-0000961C0000}"/>
    <cellStyle name="SAPBEXHLevel3X 2 4 2" xfId="1672" xr:uid="{00000000-0005-0000-0000-0000971C0000}"/>
    <cellStyle name="SAPBEXHLevel3X 2 4 2 2" xfId="4501" xr:uid="{00000000-0005-0000-0000-0000981C0000}"/>
    <cellStyle name="SAPBEXHLevel3X 2 4 2 3" xfId="6974" xr:uid="{00000000-0005-0000-0000-0000991C0000}"/>
    <cellStyle name="SAPBEXHLevel3X 2 4 2 4" xfId="9268" xr:uid="{00000000-0005-0000-0000-00009A1C0000}"/>
    <cellStyle name="SAPBEXHLevel3X 2 4 3" xfId="3951" xr:uid="{00000000-0005-0000-0000-00009B1C0000}"/>
    <cellStyle name="SAPBEXHLevel3X 2 4 4" xfId="6456" xr:uid="{00000000-0005-0000-0000-00009C1C0000}"/>
    <cellStyle name="SAPBEXHLevel3X 2 4 5" xfId="8785" xr:uid="{00000000-0005-0000-0000-00009D1C0000}"/>
    <cellStyle name="SAPBEXHLevel3X 2 5" xfId="1098" xr:uid="{00000000-0005-0000-0000-00009E1C0000}"/>
    <cellStyle name="SAPBEXHLevel3X 2 5 2" xfId="1649" xr:uid="{00000000-0005-0000-0000-00009F1C0000}"/>
    <cellStyle name="SAPBEXHLevel3X 2 5 2 2" xfId="4478" xr:uid="{00000000-0005-0000-0000-0000A01C0000}"/>
    <cellStyle name="SAPBEXHLevel3X 2 5 2 3" xfId="6951" xr:uid="{00000000-0005-0000-0000-0000A11C0000}"/>
    <cellStyle name="SAPBEXHLevel3X 2 5 2 4" xfId="9246" xr:uid="{00000000-0005-0000-0000-0000A21C0000}"/>
    <cellStyle name="SAPBEXHLevel3X 2 5 3" xfId="3952" xr:uid="{00000000-0005-0000-0000-0000A31C0000}"/>
    <cellStyle name="SAPBEXHLevel3X 2 5 4" xfId="6457" xr:uid="{00000000-0005-0000-0000-0000A41C0000}"/>
    <cellStyle name="SAPBEXHLevel3X 2 5 5" xfId="8786" xr:uid="{00000000-0005-0000-0000-0000A51C0000}"/>
    <cellStyle name="SAPBEXHLevel3X 2 6" xfId="1099" xr:uid="{00000000-0005-0000-0000-0000A61C0000}"/>
    <cellStyle name="SAPBEXHLevel3X 2 6 2" xfId="2677" xr:uid="{00000000-0005-0000-0000-0000A71C0000}"/>
    <cellStyle name="SAPBEXHLevel3X 2 6 2 2" xfId="5502" xr:uid="{00000000-0005-0000-0000-0000A81C0000}"/>
    <cellStyle name="SAPBEXHLevel3X 2 6 2 3" xfId="7967" xr:uid="{00000000-0005-0000-0000-0000A91C0000}"/>
    <cellStyle name="SAPBEXHLevel3X 2 6 2 4" xfId="10247" xr:uid="{00000000-0005-0000-0000-0000AA1C0000}"/>
    <cellStyle name="SAPBEXHLevel3X 2 6 3" xfId="3953" xr:uid="{00000000-0005-0000-0000-0000AB1C0000}"/>
    <cellStyle name="SAPBEXHLevel3X 2 6 4" xfId="6458" xr:uid="{00000000-0005-0000-0000-0000AC1C0000}"/>
    <cellStyle name="SAPBEXHLevel3X 2 6 5" xfId="8787" xr:uid="{00000000-0005-0000-0000-0000AD1C0000}"/>
    <cellStyle name="SAPBEXHLevel3X 2 7" xfId="1100" xr:uid="{00000000-0005-0000-0000-0000AE1C0000}"/>
    <cellStyle name="SAPBEXHLevel3X 2 7 2" xfId="2655" xr:uid="{00000000-0005-0000-0000-0000AF1C0000}"/>
    <cellStyle name="SAPBEXHLevel3X 2 7 2 2" xfId="5480" xr:uid="{00000000-0005-0000-0000-0000B01C0000}"/>
    <cellStyle name="SAPBEXHLevel3X 2 7 2 3" xfId="7948" xr:uid="{00000000-0005-0000-0000-0000B11C0000}"/>
    <cellStyle name="SAPBEXHLevel3X 2 7 2 4" xfId="10236" xr:uid="{00000000-0005-0000-0000-0000B21C0000}"/>
    <cellStyle name="SAPBEXHLevel3X 2 7 3" xfId="3954" xr:uid="{00000000-0005-0000-0000-0000B31C0000}"/>
    <cellStyle name="SAPBEXHLevel3X 2 7 4" xfId="6459" xr:uid="{00000000-0005-0000-0000-0000B41C0000}"/>
    <cellStyle name="SAPBEXHLevel3X 2 7 5" xfId="8788" xr:uid="{00000000-0005-0000-0000-0000B51C0000}"/>
    <cellStyle name="SAPBEXHLevel3X 2 8" xfId="1101" xr:uid="{00000000-0005-0000-0000-0000B61C0000}"/>
    <cellStyle name="SAPBEXHLevel3X 2 8 2" xfId="1840" xr:uid="{00000000-0005-0000-0000-0000B71C0000}"/>
    <cellStyle name="SAPBEXHLevel3X 2 8 2 2" xfId="4668" xr:uid="{00000000-0005-0000-0000-0000B81C0000}"/>
    <cellStyle name="SAPBEXHLevel3X 2 8 2 3" xfId="7140" xr:uid="{00000000-0005-0000-0000-0000B91C0000}"/>
    <cellStyle name="SAPBEXHLevel3X 2 8 2 4" xfId="9433" xr:uid="{00000000-0005-0000-0000-0000BA1C0000}"/>
    <cellStyle name="SAPBEXHLevel3X 2 8 3" xfId="3955" xr:uid="{00000000-0005-0000-0000-0000BB1C0000}"/>
    <cellStyle name="SAPBEXHLevel3X 2 8 4" xfId="6460" xr:uid="{00000000-0005-0000-0000-0000BC1C0000}"/>
    <cellStyle name="SAPBEXHLevel3X 2 8 5" xfId="8789" xr:uid="{00000000-0005-0000-0000-0000BD1C0000}"/>
    <cellStyle name="SAPBEXHLevel3X 2 9" xfId="1102" xr:uid="{00000000-0005-0000-0000-0000BE1C0000}"/>
    <cellStyle name="SAPBEXHLevel3X 2 9 2" xfId="2625" xr:uid="{00000000-0005-0000-0000-0000BF1C0000}"/>
    <cellStyle name="SAPBEXHLevel3X 2 9 2 2" xfId="5451" xr:uid="{00000000-0005-0000-0000-0000C01C0000}"/>
    <cellStyle name="SAPBEXHLevel3X 2 9 2 3" xfId="7920" xr:uid="{00000000-0005-0000-0000-0000C11C0000}"/>
    <cellStyle name="SAPBEXHLevel3X 2 9 2 4" xfId="10212" xr:uid="{00000000-0005-0000-0000-0000C21C0000}"/>
    <cellStyle name="SAPBEXHLevel3X 2 9 3" xfId="3956" xr:uid="{00000000-0005-0000-0000-0000C31C0000}"/>
    <cellStyle name="SAPBEXHLevel3X 2 9 4" xfId="6461" xr:uid="{00000000-0005-0000-0000-0000C41C0000}"/>
    <cellStyle name="SAPBEXHLevel3X 2 9 5" xfId="8790" xr:uid="{00000000-0005-0000-0000-0000C51C0000}"/>
    <cellStyle name="SAPBEXHLevel3X 3" xfId="1103" xr:uid="{00000000-0005-0000-0000-0000C61C0000}"/>
    <cellStyle name="SAPBEXHLevel3X 3 2" xfId="1898" xr:uid="{00000000-0005-0000-0000-0000C71C0000}"/>
    <cellStyle name="SAPBEXHLevel3X 3 2 2" xfId="4726" xr:uid="{00000000-0005-0000-0000-0000C81C0000}"/>
    <cellStyle name="SAPBEXHLevel3X 3 2 3" xfId="7198" xr:uid="{00000000-0005-0000-0000-0000C91C0000}"/>
    <cellStyle name="SAPBEXHLevel3X 3 2 4" xfId="9491" xr:uid="{00000000-0005-0000-0000-0000CA1C0000}"/>
    <cellStyle name="SAPBEXHLevel3X 3 3" xfId="3957" xr:uid="{00000000-0005-0000-0000-0000CB1C0000}"/>
    <cellStyle name="SAPBEXHLevel3X 3 4" xfId="6462" xr:uid="{00000000-0005-0000-0000-0000CC1C0000}"/>
    <cellStyle name="SAPBEXHLevel3X 3 5" xfId="8791" xr:uid="{00000000-0005-0000-0000-0000CD1C0000}"/>
    <cellStyle name="SAPBEXHLevel3X 4" xfId="1104" xr:uid="{00000000-0005-0000-0000-0000CE1C0000}"/>
    <cellStyle name="SAPBEXHLevel3X 4 2" xfId="1822" xr:uid="{00000000-0005-0000-0000-0000CF1C0000}"/>
    <cellStyle name="SAPBEXHLevel3X 4 2 2" xfId="4650" xr:uid="{00000000-0005-0000-0000-0000D01C0000}"/>
    <cellStyle name="SAPBEXHLevel3X 4 2 3" xfId="7122" xr:uid="{00000000-0005-0000-0000-0000D11C0000}"/>
    <cellStyle name="SAPBEXHLevel3X 4 2 4" xfId="9415" xr:uid="{00000000-0005-0000-0000-0000D21C0000}"/>
    <cellStyle name="SAPBEXHLevel3X 4 3" xfId="3958" xr:uid="{00000000-0005-0000-0000-0000D31C0000}"/>
    <cellStyle name="SAPBEXHLevel3X 4 4" xfId="6463" xr:uid="{00000000-0005-0000-0000-0000D41C0000}"/>
    <cellStyle name="SAPBEXHLevel3X 4 5" xfId="8792" xr:uid="{00000000-0005-0000-0000-0000D51C0000}"/>
    <cellStyle name="SAPBEXHLevel3X 5" xfId="1105" xr:uid="{00000000-0005-0000-0000-0000D61C0000}"/>
    <cellStyle name="SAPBEXHLevel3X 5 2" xfId="1619" xr:uid="{00000000-0005-0000-0000-0000D71C0000}"/>
    <cellStyle name="SAPBEXHLevel3X 5 2 2" xfId="4448" xr:uid="{00000000-0005-0000-0000-0000D81C0000}"/>
    <cellStyle name="SAPBEXHLevel3X 5 2 3" xfId="6921" xr:uid="{00000000-0005-0000-0000-0000D91C0000}"/>
    <cellStyle name="SAPBEXHLevel3X 5 2 4" xfId="9221" xr:uid="{00000000-0005-0000-0000-0000DA1C0000}"/>
    <cellStyle name="SAPBEXHLevel3X 5 3" xfId="3959" xr:uid="{00000000-0005-0000-0000-0000DB1C0000}"/>
    <cellStyle name="SAPBEXHLevel3X 5 4" xfId="6464" xr:uid="{00000000-0005-0000-0000-0000DC1C0000}"/>
    <cellStyle name="SAPBEXHLevel3X 5 5" xfId="8793" xr:uid="{00000000-0005-0000-0000-0000DD1C0000}"/>
    <cellStyle name="SAPBEXHLevel3X 6" xfId="1106" xr:uid="{00000000-0005-0000-0000-0000DE1C0000}"/>
    <cellStyle name="SAPBEXHLevel3X 6 2" xfId="1856" xr:uid="{00000000-0005-0000-0000-0000DF1C0000}"/>
    <cellStyle name="SAPBEXHLevel3X 6 2 2" xfId="4684" xr:uid="{00000000-0005-0000-0000-0000E01C0000}"/>
    <cellStyle name="SAPBEXHLevel3X 6 2 3" xfId="7156" xr:uid="{00000000-0005-0000-0000-0000E11C0000}"/>
    <cellStyle name="SAPBEXHLevel3X 6 2 4" xfId="9449" xr:uid="{00000000-0005-0000-0000-0000E21C0000}"/>
    <cellStyle name="SAPBEXHLevel3X 6 3" xfId="3960" xr:uid="{00000000-0005-0000-0000-0000E31C0000}"/>
    <cellStyle name="SAPBEXHLevel3X 6 4" xfId="6465" xr:uid="{00000000-0005-0000-0000-0000E41C0000}"/>
    <cellStyle name="SAPBEXHLevel3X 6 5" xfId="8794" xr:uid="{00000000-0005-0000-0000-0000E51C0000}"/>
    <cellStyle name="SAPBEXHLevel3X 7" xfId="1107" xr:uid="{00000000-0005-0000-0000-0000E61C0000}"/>
    <cellStyle name="SAPBEXHLevel3X 7 2" xfId="1877" xr:uid="{00000000-0005-0000-0000-0000E71C0000}"/>
    <cellStyle name="SAPBEXHLevel3X 7 2 2" xfId="4705" xr:uid="{00000000-0005-0000-0000-0000E81C0000}"/>
    <cellStyle name="SAPBEXHLevel3X 7 2 3" xfId="7177" xr:uid="{00000000-0005-0000-0000-0000E91C0000}"/>
    <cellStyle name="SAPBEXHLevel3X 7 2 4" xfId="9470" xr:uid="{00000000-0005-0000-0000-0000EA1C0000}"/>
    <cellStyle name="SAPBEXHLevel3X 7 3" xfId="3961" xr:uid="{00000000-0005-0000-0000-0000EB1C0000}"/>
    <cellStyle name="SAPBEXHLevel3X 7 4" xfId="6466" xr:uid="{00000000-0005-0000-0000-0000EC1C0000}"/>
    <cellStyle name="SAPBEXHLevel3X 7 5" xfId="8795" xr:uid="{00000000-0005-0000-0000-0000ED1C0000}"/>
    <cellStyle name="SAPBEXHLevel3X 8" xfId="1108" xr:uid="{00000000-0005-0000-0000-0000EE1C0000}"/>
    <cellStyle name="SAPBEXHLevel3X 8 2" xfId="1895" xr:uid="{00000000-0005-0000-0000-0000EF1C0000}"/>
    <cellStyle name="SAPBEXHLevel3X 8 2 2" xfId="4723" xr:uid="{00000000-0005-0000-0000-0000F01C0000}"/>
    <cellStyle name="SAPBEXHLevel3X 8 2 3" xfId="7195" xr:uid="{00000000-0005-0000-0000-0000F11C0000}"/>
    <cellStyle name="SAPBEXHLevel3X 8 2 4" xfId="9488" xr:uid="{00000000-0005-0000-0000-0000F21C0000}"/>
    <cellStyle name="SAPBEXHLevel3X 8 3" xfId="3962" xr:uid="{00000000-0005-0000-0000-0000F31C0000}"/>
    <cellStyle name="SAPBEXHLevel3X 8 4" xfId="6467" xr:uid="{00000000-0005-0000-0000-0000F41C0000}"/>
    <cellStyle name="SAPBEXHLevel3X 8 5" xfId="8796" xr:uid="{00000000-0005-0000-0000-0000F51C0000}"/>
    <cellStyle name="SAPBEXHLevel3X 9" xfId="1109" xr:uid="{00000000-0005-0000-0000-0000F61C0000}"/>
    <cellStyle name="SAPBEXHLevel3X 9 2" xfId="2246" xr:uid="{00000000-0005-0000-0000-0000F71C0000}"/>
    <cellStyle name="SAPBEXHLevel3X 9 2 2" xfId="5074" xr:uid="{00000000-0005-0000-0000-0000F81C0000}"/>
    <cellStyle name="SAPBEXHLevel3X 9 2 3" xfId="7545" xr:uid="{00000000-0005-0000-0000-0000F91C0000}"/>
    <cellStyle name="SAPBEXHLevel3X 9 2 4" xfId="9838" xr:uid="{00000000-0005-0000-0000-0000FA1C0000}"/>
    <cellStyle name="SAPBEXHLevel3X 9 3" xfId="3963" xr:uid="{00000000-0005-0000-0000-0000FB1C0000}"/>
    <cellStyle name="SAPBEXHLevel3X 9 4" xfId="6468" xr:uid="{00000000-0005-0000-0000-0000FC1C0000}"/>
    <cellStyle name="SAPBEXHLevel3X 9 5" xfId="8797" xr:uid="{00000000-0005-0000-0000-0000FD1C0000}"/>
    <cellStyle name="SAPBEXchaText" xfId="1110" xr:uid="{00000000-0005-0000-0000-0000FE1C0000}"/>
    <cellStyle name="SAPBEXchaText 10" xfId="1111" xr:uid="{00000000-0005-0000-0000-0000FF1C0000}"/>
    <cellStyle name="SAPBEXchaText 10 2" xfId="2703" xr:uid="{00000000-0005-0000-0000-0000001D0000}"/>
    <cellStyle name="SAPBEXchaText 10 2 2" xfId="5528" xr:uid="{00000000-0005-0000-0000-0000011D0000}"/>
    <cellStyle name="SAPBEXchaText 10 2 3" xfId="7993" xr:uid="{00000000-0005-0000-0000-0000021D0000}"/>
    <cellStyle name="SAPBEXchaText 10 2 4" xfId="10273" xr:uid="{00000000-0005-0000-0000-0000031D0000}"/>
    <cellStyle name="SAPBEXchaText 10 3" xfId="3965" xr:uid="{00000000-0005-0000-0000-0000041D0000}"/>
    <cellStyle name="SAPBEXchaText 10 4" xfId="6470" xr:uid="{00000000-0005-0000-0000-0000051D0000}"/>
    <cellStyle name="SAPBEXchaText 10 5" xfId="8799" xr:uid="{00000000-0005-0000-0000-0000061D0000}"/>
    <cellStyle name="SAPBEXchaText 11" xfId="1112" xr:uid="{00000000-0005-0000-0000-0000071D0000}"/>
    <cellStyle name="SAPBEXchaText 11 2" xfId="1943" xr:uid="{00000000-0005-0000-0000-0000081D0000}"/>
    <cellStyle name="SAPBEXchaText 11 2 2" xfId="4771" xr:uid="{00000000-0005-0000-0000-0000091D0000}"/>
    <cellStyle name="SAPBEXchaText 11 2 3" xfId="7242" xr:uid="{00000000-0005-0000-0000-00000A1D0000}"/>
    <cellStyle name="SAPBEXchaText 11 2 4" xfId="9535" xr:uid="{00000000-0005-0000-0000-00000B1D0000}"/>
    <cellStyle name="SAPBEXchaText 11 3" xfId="3966" xr:uid="{00000000-0005-0000-0000-00000C1D0000}"/>
    <cellStyle name="SAPBEXchaText 11 4" xfId="6471" xr:uid="{00000000-0005-0000-0000-00000D1D0000}"/>
    <cellStyle name="SAPBEXchaText 11 5" xfId="8800" xr:uid="{00000000-0005-0000-0000-00000E1D0000}"/>
    <cellStyle name="SAPBEXchaText 12" xfId="1113" xr:uid="{00000000-0005-0000-0000-00000F1D0000}"/>
    <cellStyle name="SAPBEXchaText 12 2" xfId="2268" xr:uid="{00000000-0005-0000-0000-0000101D0000}"/>
    <cellStyle name="SAPBEXchaText 12 2 2" xfId="5096" xr:uid="{00000000-0005-0000-0000-0000111D0000}"/>
    <cellStyle name="SAPBEXchaText 12 2 3" xfId="7567" xr:uid="{00000000-0005-0000-0000-0000121D0000}"/>
    <cellStyle name="SAPBEXchaText 12 2 4" xfId="9860" xr:uid="{00000000-0005-0000-0000-0000131D0000}"/>
    <cellStyle name="SAPBEXchaText 12 3" xfId="3967" xr:uid="{00000000-0005-0000-0000-0000141D0000}"/>
    <cellStyle name="SAPBEXchaText 12 4" xfId="6472" xr:uid="{00000000-0005-0000-0000-0000151D0000}"/>
    <cellStyle name="SAPBEXchaText 12 5" xfId="8801" xr:uid="{00000000-0005-0000-0000-0000161D0000}"/>
    <cellStyle name="SAPBEXchaText 13" xfId="1694" xr:uid="{00000000-0005-0000-0000-0000171D0000}"/>
    <cellStyle name="SAPBEXchaText 13 2" xfId="4523" xr:uid="{00000000-0005-0000-0000-0000181D0000}"/>
    <cellStyle name="SAPBEXchaText 13 3" xfId="6996" xr:uid="{00000000-0005-0000-0000-0000191D0000}"/>
    <cellStyle name="SAPBEXchaText 13 4" xfId="9290" xr:uid="{00000000-0005-0000-0000-00001A1D0000}"/>
    <cellStyle name="SAPBEXchaText 14" xfId="3964" xr:uid="{00000000-0005-0000-0000-00001B1D0000}"/>
    <cellStyle name="SAPBEXchaText 15" xfId="6469" xr:uid="{00000000-0005-0000-0000-00001C1D0000}"/>
    <cellStyle name="SAPBEXchaText 16" xfId="8798" xr:uid="{00000000-0005-0000-0000-00001D1D0000}"/>
    <cellStyle name="SAPBEXchaText 2" xfId="1114" xr:uid="{00000000-0005-0000-0000-00001E1D0000}"/>
    <cellStyle name="SAPBEXchaText 2 10" xfId="1115" xr:uid="{00000000-0005-0000-0000-00001F1D0000}"/>
    <cellStyle name="SAPBEXchaText 2 10 2" xfId="2265" xr:uid="{00000000-0005-0000-0000-0000201D0000}"/>
    <cellStyle name="SAPBEXchaText 2 10 2 2" xfId="5093" xr:uid="{00000000-0005-0000-0000-0000211D0000}"/>
    <cellStyle name="SAPBEXchaText 2 10 2 3" xfId="7564" xr:uid="{00000000-0005-0000-0000-0000221D0000}"/>
    <cellStyle name="SAPBEXchaText 2 10 2 4" xfId="9857" xr:uid="{00000000-0005-0000-0000-0000231D0000}"/>
    <cellStyle name="SAPBEXchaText 2 10 3" xfId="3969" xr:uid="{00000000-0005-0000-0000-0000241D0000}"/>
    <cellStyle name="SAPBEXchaText 2 10 4" xfId="6474" xr:uid="{00000000-0005-0000-0000-0000251D0000}"/>
    <cellStyle name="SAPBEXchaText 2 10 5" xfId="8803" xr:uid="{00000000-0005-0000-0000-0000261D0000}"/>
    <cellStyle name="SAPBEXchaText 2 11" xfId="1116" xr:uid="{00000000-0005-0000-0000-0000271D0000}"/>
    <cellStyle name="SAPBEXchaText 2 11 2" xfId="2567" xr:uid="{00000000-0005-0000-0000-0000281D0000}"/>
    <cellStyle name="SAPBEXchaText 2 11 2 2" xfId="5394" xr:uid="{00000000-0005-0000-0000-0000291D0000}"/>
    <cellStyle name="SAPBEXchaText 2 11 2 3" xfId="7864" xr:uid="{00000000-0005-0000-0000-00002A1D0000}"/>
    <cellStyle name="SAPBEXchaText 2 11 2 4" xfId="10157" xr:uid="{00000000-0005-0000-0000-00002B1D0000}"/>
    <cellStyle name="SAPBEXchaText 2 11 3" xfId="3970" xr:uid="{00000000-0005-0000-0000-00002C1D0000}"/>
    <cellStyle name="SAPBEXchaText 2 11 4" xfId="6475" xr:uid="{00000000-0005-0000-0000-00002D1D0000}"/>
    <cellStyle name="SAPBEXchaText 2 11 5" xfId="8804" xr:uid="{00000000-0005-0000-0000-00002E1D0000}"/>
    <cellStyle name="SAPBEXchaText 2 12" xfId="1529" xr:uid="{00000000-0005-0000-0000-00002F1D0000}"/>
    <cellStyle name="SAPBEXchaText 2 13" xfId="1808" xr:uid="{00000000-0005-0000-0000-0000301D0000}"/>
    <cellStyle name="SAPBEXchaText 2 13 2" xfId="4636" xr:uid="{00000000-0005-0000-0000-0000311D0000}"/>
    <cellStyle name="SAPBEXchaText 2 13 3" xfId="7109" xr:uid="{00000000-0005-0000-0000-0000321D0000}"/>
    <cellStyle name="SAPBEXchaText 2 13 4" xfId="9402" xr:uid="{00000000-0005-0000-0000-0000331D0000}"/>
    <cellStyle name="SAPBEXchaText 2 14" xfId="3968" xr:uid="{00000000-0005-0000-0000-0000341D0000}"/>
    <cellStyle name="SAPBEXchaText 2 15" xfId="6473" xr:uid="{00000000-0005-0000-0000-0000351D0000}"/>
    <cellStyle name="SAPBEXchaText 2 16" xfId="8802" xr:uid="{00000000-0005-0000-0000-0000361D0000}"/>
    <cellStyle name="SAPBEXchaText 2 2" xfId="1117" xr:uid="{00000000-0005-0000-0000-0000371D0000}"/>
    <cellStyle name="SAPBEXchaText 2 2 10" xfId="1118" xr:uid="{00000000-0005-0000-0000-0000381D0000}"/>
    <cellStyle name="SAPBEXchaText 2 2 10 2" xfId="1836" xr:uid="{00000000-0005-0000-0000-0000391D0000}"/>
    <cellStyle name="SAPBEXchaText 2 2 10 2 2" xfId="4664" xr:uid="{00000000-0005-0000-0000-00003A1D0000}"/>
    <cellStyle name="SAPBEXchaText 2 2 10 2 3" xfId="7136" xr:uid="{00000000-0005-0000-0000-00003B1D0000}"/>
    <cellStyle name="SAPBEXchaText 2 2 10 2 4" xfId="9429" xr:uid="{00000000-0005-0000-0000-00003C1D0000}"/>
    <cellStyle name="SAPBEXchaText 2 2 10 3" xfId="3972" xr:uid="{00000000-0005-0000-0000-00003D1D0000}"/>
    <cellStyle name="SAPBEXchaText 2 2 10 4" xfId="6477" xr:uid="{00000000-0005-0000-0000-00003E1D0000}"/>
    <cellStyle name="SAPBEXchaText 2 2 10 5" xfId="8806" xr:uid="{00000000-0005-0000-0000-00003F1D0000}"/>
    <cellStyle name="SAPBEXchaText 2 2 11" xfId="2316" xr:uid="{00000000-0005-0000-0000-0000401D0000}"/>
    <cellStyle name="SAPBEXchaText 2 2 11 2" xfId="5144" xr:uid="{00000000-0005-0000-0000-0000411D0000}"/>
    <cellStyle name="SAPBEXchaText 2 2 11 3" xfId="7615" xr:uid="{00000000-0005-0000-0000-0000421D0000}"/>
    <cellStyle name="SAPBEXchaText 2 2 11 4" xfId="9908" xr:uid="{00000000-0005-0000-0000-0000431D0000}"/>
    <cellStyle name="SAPBEXchaText 2 2 12" xfId="3971" xr:uid="{00000000-0005-0000-0000-0000441D0000}"/>
    <cellStyle name="SAPBEXchaText 2 2 13" xfId="6476" xr:uid="{00000000-0005-0000-0000-0000451D0000}"/>
    <cellStyle name="SAPBEXchaText 2 2 14" xfId="8805" xr:uid="{00000000-0005-0000-0000-0000461D0000}"/>
    <cellStyle name="SAPBEXchaText 2 2 2" xfId="1119" xr:uid="{00000000-0005-0000-0000-0000471D0000}"/>
    <cellStyle name="SAPBEXchaText 2 2 2 2" xfId="2708" xr:uid="{00000000-0005-0000-0000-0000481D0000}"/>
    <cellStyle name="SAPBEXchaText 2 2 2 2 2" xfId="5533" xr:uid="{00000000-0005-0000-0000-0000491D0000}"/>
    <cellStyle name="SAPBEXchaText 2 2 2 2 3" xfId="7998" xr:uid="{00000000-0005-0000-0000-00004A1D0000}"/>
    <cellStyle name="SAPBEXchaText 2 2 2 2 4" xfId="10278" xr:uid="{00000000-0005-0000-0000-00004B1D0000}"/>
    <cellStyle name="SAPBEXchaText 2 2 2 3" xfId="3973" xr:uid="{00000000-0005-0000-0000-00004C1D0000}"/>
    <cellStyle name="SAPBEXchaText 2 2 2 4" xfId="6478" xr:uid="{00000000-0005-0000-0000-00004D1D0000}"/>
    <cellStyle name="SAPBEXchaText 2 2 2 5" xfId="8807" xr:uid="{00000000-0005-0000-0000-00004E1D0000}"/>
    <cellStyle name="SAPBEXchaText 2 2 3" xfId="1120" xr:uid="{00000000-0005-0000-0000-00004F1D0000}"/>
    <cellStyle name="SAPBEXchaText 2 2 3 2" xfId="1799" xr:uid="{00000000-0005-0000-0000-0000501D0000}"/>
    <cellStyle name="SAPBEXchaText 2 2 3 2 2" xfId="4627" xr:uid="{00000000-0005-0000-0000-0000511D0000}"/>
    <cellStyle name="SAPBEXchaText 2 2 3 2 3" xfId="7100" xr:uid="{00000000-0005-0000-0000-0000521D0000}"/>
    <cellStyle name="SAPBEXchaText 2 2 3 2 4" xfId="9394" xr:uid="{00000000-0005-0000-0000-0000531D0000}"/>
    <cellStyle name="SAPBEXchaText 2 2 3 3" xfId="3974" xr:uid="{00000000-0005-0000-0000-0000541D0000}"/>
    <cellStyle name="SAPBEXchaText 2 2 3 4" xfId="6479" xr:uid="{00000000-0005-0000-0000-0000551D0000}"/>
    <cellStyle name="SAPBEXchaText 2 2 3 5" xfId="8808" xr:uid="{00000000-0005-0000-0000-0000561D0000}"/>
    <cellStyle name="SAPBEXchaText 2 2 4" xfId="1121" xr:uid="{00000000-0005-0000-0000-0000571D0000}"/>
    <cellStyle name="SAPBEXchaText 2 2 4 2" xfId="2680" xr:uid="{00000000-0005-0000-0000-0000581D0000}"/>
    <cellStyle name="SAPBEXchaText 2 2 4 2 2" xfId="5505" xr:uid="{00000000-0005-0000-0000-0000591D0000}"/>
    <cellStyle name="SAPBEXchaText 2 2 4 2 3" xfId="7970" xr:uid="{00000000-0005-0000-0000-00005A1D0000}"/>
    <cellStyle name="SAPBEXchaText 2 2 4 2 4" xfId="10250" xr:uid="{00000000-0005-0000-0000-00005B1D0000}"/>
    <cellStyle name="SAPBEXchaText 2 2 4 3" xfId="3975" xr:uid="{00000000-0005-0000-0000-00005C1D0000}"/>
    <cellStyle name="SAPBEXchaText 2 2 4 4" xfId="6480" xr:uid="{00000000-0005-0000-0000-00005D1D0000}"/>
    <cellStyle name="SAPBEXchaText 2 2 4 5" xfId="8809" xr:uid="{00000000-0005-0000-0000-00005E1D0000}"/>
    <cellStyle name="SAPBEXchaText 2 2 5" xfId="1122" xr:uid="{00000000-0005-0000-0000-00005F1D0000}"/>
    <cellStyle name="SAPBEXchaText 2 2 5 2" xfId="2354" xr:uid="{00000000-0005-0000-0000-0000601D0000}"/>
    <cellStyle name="SAPBEXchaText 2 2 5 2 2" xfId="5182" xr:uid="{00000000-0005-0000-0000-0000611D0000}"/>
    <cellStyle name="SAPBEXchaText 2 2 5 2 3" xfId="7653" xr:uid="{00000000-0005-0000-0000-0000621D0000}"/>
    <cellStyle name="SAPBEXchaText 2 2 5 2 4" xfId="9946" xr:uid="{00000000-0005-0000-0000-0000631D0000}"/>
    <cellStyle name="SAPBEXchaText 2 2 5 3" xfId="3976" xr:uid="{00000000-0005-0000-0000-0000641D0000}"/>
    <cellStyle name="SAPBEXchaText 2 2 5 4" xfId="6481" xr:uid="{00000000-0005-0000-0000-0000651D0000}"/>
    <cellStyle name="SAPBEXchaText 2 2 5 5" xfId="8810" xr:uid="{00000000-0005-0000-0000-0000661D0000}"/>
    <cellStyle name="SAPBEXchaText 2 2 6" xfId="1123" xr:uid="{00000000-0005-0000-0000-0000671D0000}"/>
    <cellStyle name="SAPBEXchaText 2 2 6 2" xfId="2490" xr:uid="{00000000-0005-0000-0000-0000681D0000}"/>
    <cellStyle name="SAPBEXchaText 2 2 6 2 2" xfId="5317" xr:uid="{00000000-0005-0000-0000-0000691D0000}"/>
    <cellStyle name="SAPBEXchaText 2 2 6 2 3" xfId="7787" xr:uid="{00000000-0005-0000-0000-00006A1D0000}"/>
    <cellStyle name="SAPBEXchaText 2 2 6 2 4" xfId="10080" xr:uid="{00000000-0005-0000-0000-00006B1D0000}"/>
    <cellStyle name="SAPBEXchaText 2 2 6 3" xfId="3977" xr:uid="{00000000-0005-0000-0000-00006C1D0000}"/>
    <cellStyle name="SAPBEXchaText 2 2 6 4" xfId="6482" xr:uid="{00000000-0005-0000-0000-00006D1D0000}"/>
    <cellStyle name="SAPBEXchaText 2 2 6 5" xfId="8811" xr:uid="{00000000-0005-0000-0000-00006E1D0000}"/>
    <cellStyle name="SAPBEXchaText 2 2 7" xfId="1124" xr:uid="{00000000-0005-0000-0000-00006F1D0000}"/>
    <cellStyle name="SAPBEXchaText 2 2 7 2" xfId="2552" xr:uid="{00000000-0005-0000-0000-0000701D0000}"/>
    <cellStyle name="SAPBEXchaText 2 2 7 2 2" xfId="5379" xr:uid="{00000000-0005-0000-0000-0000711D0000}"/>
    <cellStyle name="SAPBEXchaText 2 2 7 2 3" xfId="7849" xr:uid="{00000000-0005-0000-0000-0000721D0000}"/>
    <cellStyle name="SAPBEXchaText 2 2 7 2 4" xfId="10142" xr:uid="{00000000-0005-0000-0000-0000731D0000}"/>
    <cellStyle name="SAPBEXchaText 2 2 7 3" xfId="3978" xr:uid="{00000000-0005-0000-0000-0000741D0000}"/>
    <cellStyle name="SAPBEXchaText 2 2 7 4" xfId="6483" xr:uid="{00000000-0005-0000-0000-0000751D0000}"/>
    <cellStyle name="SAPBEXchaText 2 2 7 5" xfId="8812" xr:uid="{00000000-0005-0000-0000-0000761D0000}"/>
    <cellStyle name="SAPBEXchaText 2 2 8" xfId="1125" xr:uid="{00000000-0005-0000-0000-0000771D0000}"/>
    <cellStyle name="SAPBEXchaText 2 2 8 2" xfId="1643" xr:uid="{00000000-0005-0000-0000-0000781D0000}"/>
    <cellStyle name="SAPBEXchaText 2 2 8 2 2" xfId="4472" xr:uid="{00000000-0005-0000-0000-0000791D0000}"/>
    <cellStyle name="SAPBEXchaText 2 2 8 2 3" xfId="6945" xr:uid="{00000000-0005-0000-0000-00007A1D0000}"/>
    <cellStyle name="SAPBEXchaText 2 2 8 2 4" xfId="9240" xr:uid="{00000000-0005-0000-0000-00007B1D0000}"/>
    <cellStyle name="SAPBEXchaText 2 2 8 3" xfId="3979" xr:uid="{00000000-0005-0000-0000-00007C1D0000}"/>
    <cellStyle name="SAPBEXchaText 2 2 8 4" xfId="6484" xr:uid="{00000000-0005-0000-0000-00007D1D0000}"/>
    <cellStyle name="SAPBEXchaText 2 2 8 5" xfId="8813" xr:uid="{00000000-0005-0000-0000-00007E1D0000}"/>
    <cellStyle name="SAPBEXchaText 2 2 9" xfId="1126" xr:uid="{00000000-0005-0000-0000-00007F1D0000}"/>
    <cellStyle name="SAPBEXchaText 2 2 9 2" xfId="2180" xr:uid="{00000000-0005-0000-0000-0000801D0000}"/>
    <cellStyle name="SAPBEXchaText 2 2 9 2 2" xfId="5008" xr:uid="{00000000-0005-0000-0000-0000811D0000}"/>
    <cellStyle name="SAPBEXchaText 2 2 9 2 3" xfId="7479" xr:uid="{00000000-0005-0000-0000-0000821D0000}"/>
    <cellStyle name="SAPBEXchaText 2 2 9 2 4" xfId="9772" xr:uid="{00000000-0005-0000-0000-0000831D0000}"/>
    <cellStyle name="SAPBEXchaText 2 2 9 3" xfId="3980" xr:uid="{00000000-0005-0000-0000-0000841D0000}"/>
    <cellStyle name="SAPBEXchaText 2 2 9 4" xfId="6485" xr:uid="{00000000-0005-0000-0000-0000851D0000}"/>
    <cellStyle name="SAPBEXchaText 2 2 9 5" xfId="8814" xr:uid="{00000000-0005-0000-0000-0000861D0000}"/>
    <cellStyle name="SAPBEXchaText 2 3" xfId="1127" xr:uid="{00000000-0005-0000-0000-0000871D0000}"/>
    <cellStyle name="SAPBEXchaText 2 3 2" xfId="1768" xr:uid="{00000000-0005-0000-0000-0000881D0000}"/>
    <cellStyle name="SAPBEXchaText 2 3 2 2" xfId="4596" xr:uid="{00000000-0005-0000-0000-0000891D0000}"/>
    <cellStyle name="SAPBEXchaText 2 3 2 3" xfId="7069" xr:uid="{00000000-0005-0000-0000-00008A1D0000}"/>
    <cellStyle name="SAPBEXchaText 2 3 2 4" xfId="9363" xr:uid="{00000000-0005-0000-0000-00008B1D0000}"/>
    <cellStyle name="SAPBEXchaText 2 3 3" xfId="3981" xr:uid="{00000000-0005-0000-0000-00008C1D0000}"/>
    <cellStyle name="SAPBEXchaText 2 3 4" xfId="6486" xr:uid="{00000000-0005-0000-0000-00008D1D0000}"/>
    <cellStyle name="SAPBEXchaText 2 3 5" xfId="8815" xr:uid="{00000000-0005-0000-0000-00008E1D0000}"/>
    <cellStyle name="SAPBEXchaText 2 4" xfId="1128" xr:uid="{00000000-0005-0000-0000-00008F1D0000}"/>
    <cellStyle name="SAPBEXchaText 2 4 2" xfId="2181" xr:uid="{00000000-0005-0000-0000-0000901D0000}"/>
    <cellStyle name="SAPBEXchaText 2 4 2 2" xfId="5009" xr:uid="{00000000-0005-0000-0000-0000911D0000}"/>
    <cellStyle name="SAPBEXchaText 2 4 2 3" xfId="7480" xr:uid="{00000000-0005-0000-0000-0000921D0000}"/>
    <cellStyle name="SAPBEXchaText 2 4 2 4" xfId="9773" xr:uid="{00000000-0005-0000-0000-0000931D0000}"/>
    <cellStyle name="SAPBEXchaText 2 4 3" xfId="3982" xr:uid="{00000000-0005-0000-0000-0000941D0000}"/>
    <cellStyle name="SAPBEXchaText 2 4 4" xfId="6487" xr:uid="{00000000-0005-0000-0000-0000951D0000}"/>
    <cellStyle name="SAPBEXchaText 2 4 5" xfId="8816" xr:uid="{00000000-0005-0000-0000-0000961D0000}"/>
    <cellStyle name="SAPBEXchaText 2 5" xfId="1129" xr:uid="{00000000-0005-0000-0000-0000971D0000}"/>
    <cellStyle name="SAPBEXchaText 2 5 2" xfId="2689" xr:uid="{00000000-0005-0000-0000-0000981D0000}"/>
    <cellStyle name="SAPBEXchaText 2 5 2 2" xfId="5514" xr:uid="{00000000-0005-0000-0000-0000991D0000}"/>
    <cellStyle name="SAPBEXchaText 2 5 2 3" xfId="7979" xr:uid="{00000000-0005-0000-0000-00009A1D0000}"/>
    <cellStyle name="SAPBEXchaText 2 5 2 4" xfId="10259" xr:uid="{00000000-0005-0000-0000-00009B1D0000}"/>
    <cellStyle name="SAPBEXchaText 2 5 3" xfId="3983" xr:uid="{00000000-0005-0000-0000-00009C1D0000}"/>
    <cellStyle name="SAPBEXchaText 2 5 4" xfId="6488" xr:uid="{00000000-0005-0000-0000-00009D1D0000}"/>
    <cellStyle name="SAPBEXchaText 2 5 5" xfId="8817" xr:uid="{00000000-0005-0000-0000-00009E1D0000}"/>
    <cellStyle name="SAPBEXchaText 2 6" xfId="1130" xr:uid="{00000000-0005-0000-0000-00009F1D0000}"/>
    <cellStyle name="SAPBEXchaText 2 6 2" xfId="2519" xr:uid="{00000000-0005-0000-0000-0000A01D0000}"/>
    <cellStyle name="SAPBEXchaText 2 6 2 2" xfId="5346" xr:uid="{00000000-0005-0000-0000-0000A11D0000}"/>
    <cellStyle name="SAPBEXchaText 2 6 2 3" xfId="7816" xr:uid="{00000000-0005-0000-0000-0000A21D0000}"/>
    <cellStyle name="SAPBEXchaText 2 6 2 4" xfId="10109" xr:uid="{00000000-0005-0000-0000-0000A31D0000}"/>
    <cellStyle name="SAPBEXchaText 2 6 3" xfId="3984" xr:uid="{00000000-0005-0000-0000-0000A41D0000}"/>
    <cellStyle name="SAPBEXchaText 2 6 4" xfId="6489" xr:uid="{00000000-0005-0000-0000-0000A51D0000}"/>
    <cellStyle name="SAPBEXchaText 2 6 5" xfId="8818" xr:uid="{00000000-0005-0000-0000-0000A61D0000}"/>
    <cellStyle name="SAPBEXchaText 2 7" xfId="1131" xr:uid="{00000000-0005-0000-0000-0000A71D0000}"/>
    <cellStyle name="SAPBEXchaText 2 7 2" xfId="2230" xr:uid="{00000000-0005-0000-0000-0000A81D0000}"/>
    <cellStyle name="SAPBEXchaText 2 7 2 2" xfId="5058" xr:uid="{00000000-0005-0000-0000-0000A91D0000}"/>
    <cellStyle name="SAPBEXchaText 2 7 2 3" xfId="7529" xr:uid="{00000000-0005-0000-0000-0000AA1D0000}"/>
    <cellStyle name="SAPBEXchaText 2 7 2 4" xfId="9822" xr:uid="{00000000-0005-0000-0000-0000AB1D0000}"/>
    <cellStyle name="SAPBEXchaText 2 7 3" xfId="3985" xr:uid="{00000000-0005-0000-0000-0000AC1D0000}"/>
    <cellStyle name="SAPBEXchaText 2 7 4" xfId="6490" xr:uid="{00000000-0005-0000-0000-0000AD1D0000}"/>
    <cellStyle name="SAPBEXchaText 2 7 5" xfId="8819" xr:uid="{00000000-0005-0000-0000-0000AE1D0000}"/>
    <cellStyle name="SAPBEXchaText 2 8" xfId="1132" xr:uid="{00000000-0005-0000-0000-0000AF1D0000}"/>
    <cellStyle name="SAPBEXchaText 2 8 2" xfId="2551" xr:uid="{00000000-0005-0000-0000-0000B01D0000}"/>
    <cellStyle name="SAPBEXchaText 2 8 2 2" xfId="5378" xr:uid="{00000000-0005-0000-0000-0000B11D0000}"/>
    <cellStyle name="SAPBEXchaText 2 8 2 3" xfId="7848" xr:uid="{00000000-0005-0000-0000-0000B21D0000}"/>
    <cellStyle name="SAPBEXchaText 2 8 2 4" xfId="10141" xr:uid="{00000000-0005-0000-0000-0000B31D0000}"/>
    <cellStyle name="SAPBEXchaText 2 8 3" xfId="3986" xr:uid="{00000000-0005-0000-0000-0000B41D0000}"/>
    <cellStyle name="SAPBEXchaText 2 8 4" xfId="6491" xr:uid="{00000000-0005-0000-0000-0000B51D0000}"/>
    <cellStyle name="SAPBEXchaText 2 8 5" xfId="8820" xr:uid="{00000000-0005-0000-0000-0000B61D0000}"/>
    <cellStyle name="SAPBEXchaText 2 9" xfId="1133" xr:uid="{00000000-0005-0000-0000-0000B71D0000}"/>
    <cellStyle name="SAPBEXchaText 2 9 2" xfId="2231" xr:uid="{00000000-0005-0000-0000-0000B81D0000}"/>
    <cellStyle name="SAPBEXchaText 2 9 2 2" xfId="5059" xr:uid="{00000000-0005-0000-0000-0000B91D0000}"/>
    <cellStyle name="SAPBEXchaText 2 9 2 3" xfId="7530" xr:uid="{00000000-0005-0000-0000-0000BA1D0000}"/>
    <cellStyle name="SAPBEXchaText 2 9 2 4" xfId="9823" xr:uid="{00000000-0005-0000-0000-0000BB1D0000}"/>
    <cellStyle name="SAPBEXchaText 2 9 3" xfId="3987" xr:uid="{00000000-0005-0000-0000-0000BC1D0000}"/>
    <cellStyle name="SAPBEXchaText 2 9 4" xfId="6492" xr:uid="{00000000-0005-0000-0000-0000BD1D0000}"/>
    <cellStyle name="SAPBEXchaText 2 9 5" xfId="8821" xr:uid="{00000000-0005-0000-0000-0000BE1D0000}"/>
    <cellStyle name="SAPBEXchaText 3" xfId="1134" xr:uid="{00000000-0005-0000-0000-0000BF1D0000}"/>
    <cellStyle name="SAPBEXchaText 3 10" xfId="1135" xr:uid="{00000000-0005-0000-0000-0000C01D0000}"/>
    <cellStyle name="SAPBEXchaText 3 10 2" xfId="2442" xr:uid="{00000000-0005-0000-0000-0000C11D0000}"/>
    <cellStyle name="SAPBEXchaText 3 10 2 2" xfId="5269" xr:uid="{00000000-0005-0000-0000-0000C21D0000}"/>
    <cellStyle name="SAPBEXchaText 3 10 2 3" xfId="7740" xr:uid="{00000000-0005-0000-0000-0000C31D0000}"/>
    <cellStyle name="SAPBEXchaText 3 10 2 4" xfId="10033" xr:uid="{00000000-0005-0000-0000-0000C41D0000}"/>
    <cellStyle name="SAPBEXchaText 3 10 3" xfId="3989" xr:uid="{00000000-0005-0000-0000-0000C51D0000}"/>
    <cellStyle name="SAPBEXchaText 3 10 4" xfId="6494" xr:uid="{00000000-0005-0000-0000-0000C61D0000}"/>
    <cellStyle name="SAPBEXchaText 3 10 5" xfId="8823" xr:uid="{00000000-0005-0000-0000-0000C71D0000}"/>
    <cellStyle name="SAPBEXchaText 3 11" xfId="1951" xr:uid="{00000000-0005-0000-0000-0000C81D0000}"/>
    <cellStyle name="SAPBEXchaText 3 11 2" xfId="4779" xr:uid="{00000000-0005-0000-0000-0000C91D0000}"/>
    <cellStyle name="SAPBEXchaText 3 11 3" xfId="7250" xr:uid="{00000000-0005-0000-0000-0000CA1D0000}"/>
    <cellStyle name="SAPBEXchaText 3 11 4" xfId="9543" xr:uid="{00000000-0005-0000-0000-0000CB1D0000}"/>
    <cellStyle name="SAPBEXchaText 3 12" xfId="3988" xr:uid="{00000000-0005-0000-0000-0000CC1D0000}"/>
    <cellStyle name="SAPBEXchaText 3 13" xfId="6493" xr:uid="{00000000-0005-0000-0000-0000CD1D0000}"/>
    <cellStyle name="SAPBEXchaText 3 14" xfId="8822" xr:uid="{00000000-0005-0000-0000-0000CE1D0000}"/>
    <cellStyle name="SAPBEXchaText 3 2" xfId="1136" xr:uid="{00000000-0005-0000-0000-0000CF1D0000}"/>
    <cellStyle name="SAPBEXchaText 3 2 2" xfId="2295" xr:uid="{00000000-0005-0000-0000-0000D01D0000}"/>
    <cellStyle name="SAPBEXchaText 3 2 2 2" xfId="5123" xr:uid="{00000000-0005-0000-0000-0000D11D0000}"/>
    <cellStyle name="SAPBEXchaText 3 2 2 3" xfId="7594" xr:uid="{00000000-0005-0000-0000-0000D21D0000}"/>
    <cellStyle name="SAPBEXchaText 3 2 2 4" xfId="9887" xr:uid="{00000000-0005-0000-0000-0000D31D0000}"/>
    <cellStyle name="SAPBEXchaText 3 2 3" xfId="3990" xr:uid="{00000000-0005-0000-0000-0000D41D0000}"/>
    <cellStyle name="SAPBEXchaText 3 2 4" xfId="6495" xr:uid="{00000000-0005-0000-0000-0000D51D0000}"/>
    <cellStyle name="SAPBEXchaText 3 2 5" xfId="8824" xr:uid="{00000000-0005-0000-0000-0000D61D0000}"/>
    <cellStyle name="SAPBEXchaText 3 3" xfId="1137" xr:uid="{00000000-0005-0000-0000-0000D71D0000}"/>
    <cellStyle name="SAPBEXchaText 3 3 2" xfId="1606" xr:uid="{00000000-0005-0000-0000-0000D81D0000}"/>
    <cellStyle name="SAPBEXchaText 3 3 2 2" xfId="4435" xr:uid="{00000000-0005-0000-0000-0000D91D0000}"/>
    <cellStyle name="SAPBEXchaText 3 3 2 3" xfId="6908" xr:uid="{00000000-0005-0000-0000-0000DA1D0000}"/>
    <cellStyle name="SAPBEXchaText 3 3 2 4" xfId="9209" xr:uid="{00000000-0005-0000-0000-0000DB1D0000}"/>
    <cellStyle name="SAPBEXchaText 3 3 3" xfId="3991" xr:uid="{00000000-0005-0000-0000-0000DC1D0000}"/>
    <cellStyle name="SAPBEXchaText 3 3 4" xfId="6496" xr:uid="{00000000-0005-0000-0000-0000DD1D0000}"/>
    <cellStyle name="SAPBEXchaText 3 3 5" xfId="8825" xr:uid="{00000000-0005-0000-0000-0000DE1D0000}"/>
    <cellStyle name="SAPBEXchaText 3 4" xfId="1138" xr:uid="{00000000-0005-0000-0000-0000DF1D0000}"/>
    <cellStyle name="SAPBEXchaText 3 4 2" xfId="2494" xr:uid="{00000000-0005-0000-0000-0000E01D0000}"/>
    <cellStyle name="SAPBEXchaText 3 4 2 2" xfId="5321" xr:uid="{00000000-0005-0000-0000-0000E11D0000}"/>
    <cellStyle name="SAPBEXchaText 3 4 2 3" xfId="7791" xr:uid="{00000000-0005-0000-0000-0000E21D0000}"/>
    <cellStyle name="SAPBEXchaText 3 4 2 4" xfId="10084" xr:uid="{00000000-0005-0000-0000-0000E31D0000}"/>
    <cellStyle name="SAPBEXchaText 3 4 3" xfId="3992" xr:uid="{00000000-0005-0000-0000-0000E41D0000}"/>
    <cellStyle name="SAPBEXchaText 3 4 4" xfId="6497" xr:uid="{00000000-0005-0000-0000-0000E51D0000}"/>
    <cellStyle name="SAPBEXchaText 3 4 5" xfId="8826" xr:uid="{00000000-0005-0000-0000-0000E61D0000}"/>
    <cellStyle name="SAPBEXchaText 3 5" xfId="1139" xr:uid="{00000000-0005-0000-0000-0000E71D0000}"/>
    <cellStyle name="SAPBEXchaText 3 5 2" xfId="1637" xr:uid="{00000000-0005-0000-0000-0000E81D0000}"/>
    <cellStyle name="SAPBEXchaText 3 5 2 2" xfId="4466" xr:uid="{00000000-0005-0000-0000-0000E91D0000}"/>
    <cellStyle name="SAPBEXchaText 3 5 2 3" xfId="6939" xr:uid="{00000000-0005-0000-0000-0000EA1D0000}"/>
    <cellStyle name="SAPBEXchaText 3 5 2 4" xfId="9235" xr:uid="{00000000-0005-0000-0000-0000EB1D0000}"/>
    <cellStyle name="SAPBEXchaText 3 5 3" xfId="3993" xr:uid="{00000000-0005-0000-0000-0000EC1D0000}"/>
    <cellStyle name="SAPBEXchaText 3 5 4" xfId="6498" xr:uid="{00000000-0005-0000-0000-0000ED1D0000}"/>
    <cellStyle name="SAPBEXchaText 3 5 5" xfId="8827" xr:uid="{00000000-0005-0000-0000-0000EE1D0000}"/>
    <cellStyle name="SAPBEXchaText 3 6" xfId="1140" xr:uid="{00000000-0005-0000-0000-0000EF1D0000}"/>
    <cellStyle name="SAPBEXchaText 3 6 2" xfId="1769" xr:uid="{00000000-0005-0000-0000-0000F01D0000}"/>
    <cellStyle name="SAPBEXchaText 3 6 2 2" xfId="4597" xr:uid="{00000000-0005-0000-0000-0000F11D0000}"/>
    <cellStyle name="SAPBEXchaText 3 6 2 3" xfId="7070" xr:uid="{00000000-0005-0000-0000-0000F21D0000}"/>
    <cellStyle name="SAPBEXchaText 3 6 2 4" xfId="9364" xr:uid="{00000000-0005-0000-0000-0000F31D0000}"/>
    <cellStyle name="SAPBEXchaText 3 6 3" xfId="3994" xr:uid="{00000000-0005-0000-0000-0000F41D0000}"/>
    <cellStyle name="SAPBEXchaText 3 6 4" xfId="6499" xr:uid="{00000000-0005-0000-0000-0000F51D0000}"/>
    <cellStyle name="SAPBEXchaText 3 6 5" xfId="8828" xr:uid="{00000000-0005-0000-0000-0000F61D0000}"/>
    <cellStyle name="SAPBEXchaText 3 7" xfId="1141" xr:uid="{00000000-0005-0000-0000-0000F71D0000}"/>
    <cellStyle name="SAPBEXchaText 3 7 2" xfId="2533" xr:uid="{00000000-0005-0000-0000-0000F81D0000}"/>
    <cellStyle name="SAPBEXchaText 3 7 2 2" xfId="5360" xr:uid="{00000000-0005-0000-0000-0000F91D0000}"/>
    <cellStyle name="SAPBEXchaText 3 7 2 3" xfId="7830" xr:uid="{00000000-0005-0000-0000-0000FA1D0000}"/>
    <cellStyle name="SAPBEXchaText 3 7 2 4" xfId="10123" xr:uid="{00000000-0005-0000-0000-0000FB1D0000}"/>
    <cellStyle name="SAPBEXchaText 3 7 3" xfId="3995" xr:uid="{00000000-0005-0000-0000-0000FC1D0000}"/>
    <cellStyle name="SAPBEXchaText 3 7 4" xfId="6500" xr:uid="{00000000-0005-0000-0000-0000FD1D0000}"/>
    <cellStyle name="SAPBEXchaText 3 7 5" xfId="8829" xr:uid="{00000000-0005-0000-0000-0000FE1D0000}"/>
    <cellStyle name="SAPBEXchaText 3 8" xfId="1142" xr:uid="{00000000-0005-0000-0000-0000FF1D0000}"/>
    <cellStyle name="SAPBEXchaText 3 8 2" xfId="2247" xr:uid="{00000000-0005-0000-0000-0000001E0000}"/>
    <cellStyle name="SAPBEXchaText 3 8 2 2" xfId="5075" xr:uid="{00000000-0005-0000-0000-0000011E0000}"/>
    <cellStyle name="SAPBEXchaText 3 8 2 3" xfId="7546" xr:uid="{00000000-0005-0000-0000-0000021E0000}"/>
    <cellStyle name="SAPBEXchaText 3 8 2 4" xfId="9839" xr:uid="{00000000-0005-0000-0000-0000031E0000}"/>
    <cellStyle name="SAPBEXchaText 3 8 3" xfId="3996" xr:uid="{00000000-0005-0000-0000-0000041E0000}"/>
    <cellStyle name="SAPBEXchaText 3 8 4" xfId="6501" xr:uid="{00000000-0005-0000-0000-0000051E0000}"/>
    <cellStyle name="SAPBEXchaText 3 8 5" xfId="8830" xr:uid="{00000000-0005-0000-0000-0000061E0000}"/>
    <cellStyle name="SAPBEXchaText 3 9" xfId="1143" xr:uid="{00000000-0005-0000-0000-0000071E0000}"/>
    <cellStyle name="SAPBEXchaText 3 9 2" xfId="2288" xr:uid="{00000000-0005-0000-0000-0000081E0000}"/>
    <cellStyle name="SAPBEXchaText 3 9 2 2" xfId="5116" xr:uid="{00000000-0005-0000-0000-0000091E0000}"/>
    <cellStyle name="SAPBEXchaText 3 9 2 3" xfId="7587" xr:uid="{00000000-0005-0000-0000-00000A1E0000}"/>
    <cellStyle name="SAPBEXchaText 3 9 2 4" xfId="9880" xr:uid="{00000000-0005-0000-0000-00000B1E0000}"/>
    <cellStyle name="SAPBEXchaText 3 9 3" xfId="3997" xr:uid="{00000000-0005-0000-0000-00000C1E0000}"/>
    <cellStyle name="SAPBEXchaText 3 9 4" xfId="6502" xr:uid="{00000000-0005-0000-0000-00000D1E0000}"/>
    <cellStyle name="SAPBEXchaText 3 9 5" xfId="8831" xr:uid="{00000000-0005-0000-0000-00000E1E0000}"/>
    <cellStyle name="SAPBEXchaText 4" xfId="1144" xr:uid="{00000000-0005-0000-0000-00000F1E0000}"/>
    <cellStyle name="SAPBEXchaText 4 2" xfId="1851" xr:uid="{00000000-0005-0000-0000-0000101E0000}"/>
    <cellStyle name="SAPBEXchaText 4 2 2" xfId="4679" xr:uid="{00000000-0005-0000-0000-0000111E0000}"/>
    <cellStyle name="SAPBEXchaText 4 2 3" xfId="7151" xr:uid="{00000000-0005-0000-0000-0000121E0000}"/>
    <cellStyle name="SAPBEXchaText 4 2 4" xfId="9444" xr:uid="{00000000-0005-0000-0000-0000131E0000}"/>
    <cellStyle name="SAPBEXchaText 4 3" xfId="3998" xr:uid="{00000000-0005-0000-0000-0000141E0000}"/>
    <cellStyle name="SAPBEXchaText 4 4" xfId="6503" xr:uid="{00000000-0005-0000-0000-0000151E0000}"/>
    <cellStyle name="SAPBEXchaText 4 5" xfId="8832" xr:uid="{00000000-0005-0000-0000-0000161E0000}"/>
    <cellStyle name="SAPBEXchaText 5" xfId="1145" xr:uid="{00000000-0005-0000-0000-0000171E0000}"/>
    <cellStyle name="SAPBEXchaText 5 2" xfId="2504" xr:uid="{00000000-0005-0000-0000-0000181E0000}"/>
    <cellStyle name="SAPBEXchaText 5 2 2" xfId="5331" xr:uid="{00000000-0005-0000-0000-0000191E0000}"/>
    <cellStyle name="SAPBEXchaText 5 2 3" xfId="7801" xr:uid="{00000000-0005-0000-0000-00001A1E0000}"/>
    <cellStyle name="SAPBEXchaText 5 2 4" xfId="10094" xr:uid="{00000000-0005-0000-0000-00001B1E0000}"/>
    <cellStyle name="SAPBEXchaText 5 3" xfId="3999" xr:uid="{00000000-0005-0000-0000-00001C1E0000}"/>
    <cellStyle name="SAPBEXchaText 5 4" xfId="6504" xr:uid="{00000000-0005-0000-0000-00001D1E0000}"/>
    <cellStyle name="SAPBEXchaText 5 5" xfId="8833" xr:uid="{00000000-0005-0000-0000-00001E1E0000}"/>
    <cellStyle name="SAPBEXchaText 6" xfId="1146" xr:uid="{00000000-0005-0000-0000-00001F1E0000}"/>
    <cellStyle name="SAPBEXchaText 6 2" xfId="1757" xr:uid="{00000000-0005-0000-0000-0000201E0000}"/>
    <cellStyle name="SAPBEXchaText 6 2 2" xfId="4585" xr:uid="{00000000-0005-0000-0000-0000211E0000}"/>
    <cellStyle name="SAPBEXchaText 6 2 3" xfId="7058" xr:uid="{00000000-0005-0000-0000-0000221E0000}"/>
    <cellStyle name="SAPBEXchaText 6 2 4" xfId="9352" xr:uid="{00000000-0005-0000-0000-0000231E0000}"/>
    <cellStyle name="SAPBEXchaText 6 3" xfId="4000" xr:uid="{00000000-0005-0000-0000-0000241E0000}"/>
    <cellStyle name="SAPBEXchaText 6 4" xfId="6505" xr:uid="{00000000-0005-0000-0000-0000251E0000}"/>
    <cellStyle name="SAPBEXchaText 6 5" xfId="8834" xr:uid="{00000000-0005-0000-0000-0000261E0000}"/>
    <cellStyle name="SAPBEXchaText 7" xfId="1147" xr:uid="{00000000-0005-0000-0000-0000271E0000}"/>
    <cellStyle name="SAPBEXchaText 7 2" xfId="2361" xr:uid="{00000000-0005-0000-0000-0000281E0000}"/>
    <cellStyle name="SAPBEXchaText 7 2 2" xfId="5189" xr:uid="{00000000-0005-0000-0000-0000291E0000}"/>
    <cellStyle name="SAPBEXchaText 7 2 3" xfId="7660" xr:uid="{00000000-0005-0000-0000-00002A1E0000}"/>
    <cellStyle name="SAPBEXchaText 7 2 4" xfId="9953" xr:uid="{00000000-0005-0000-0000-00002B1E0000}"/>
    <cellStyle name="SAPBEXchaText 7 3" xfId="4001" xr:uid="{00000000-0005-0000-0000-00002C1E0000}"/>
    <cellStyle name="SAPBEXchaText 7 4" xfId="6506" xr:uid="{00000000-0005-0000-0000-00002D1E0000}"/>
    <cellStyle name="SAPBEXchaText 7 5" xfId="8835" xr:uid="{00000000-0005-0000-0000-00002E1E0000}"/>
    <cellStyle name="SAPBEXchaText 8" xfId="1148" xr:uid="{00000000-0005-0000-0000-00002F1E0000}"/>
    <cellStyle name="SAPBEXchaText 8 2" xfId="2182" xr:uid="{00000000-0005-0000-0000-0000301E0000}"/>
    <cellStyle name="SAPBEXchaText 8 2 2" xfId="5010" xr:uid="{00000000-0005-0000-0000-0000311E0000}"/>
    <cellStyle name="SAPBEXchaText 8 2 3" xfId="7481" xr:uid="{00000000-0005-0000-0000-0000321E0000}"/>
    <cellStyle name="SAPBEXchaText 8 2 4" xfId="9774" xr:uid="{00000000-0005-0000-0000-0000331E0000}"/>
    <cellStyle name="SAPBEXchaText 8 3" xfId="4002" xr:uid="{00000000-0005-0000-0000-0000341E0000}"/>
    <cellStyle name="SAPBEXchaText 8 4" xfId="6507" xr:uid="{00000000-0005-0000-0000-0000351E0000}"/>
    <cellStyle name="SAPBEXchaText 8 5" xfId="8836" xr:uid="{00000000-0005-0000-0000-0000361E0000}"/>
    <cellStyle name="SAPBEXchaText 9" xfId="1149" xr:uid="{00000000-0005-0000-0000-0000371E0000}"/>
    <cellStyle name="SAPBEXchaText 9 2" xfId="2704" xr:uid="{00000000-0005-0000-0000-0000381E0000}"/>
    <cellStyle name="SAPBEXchaText 9 2 2" xfId="5529" xr:uid="{00000000-0005-0000-0000-0000391E0000}"/>
    <cellStyle name="SAPBEXchaText 9 2 3" xfId="7994" xr:uid="{00000000-0005-0000-0000-00003A1E0000}"/>
    <cellStyle name="SAPBEXchaText 9 2 4" xfId="10274" xr:uid="{00000000-0005-0000-0000-00003B1E0000}"/>
    <cellStyle name="SAPBEXchaText 9 3" xfId="4003" xr:uid="{00000000-0005-0000-0000-00003C1E0000}"/>
    <cellStyle name="SAPBEXchaText 9 4" xfId="6508" xr:uid="{00000000-0005-0000-0000-00003D1E0000}"/>
    <cellStyle name="SAPBEXchaText 9 5" xfId="8837" xr:uid="{00000000-0005-0000-0000-00003E1E0000}"/>
    <cellStyle name="SAPBEXchaText_Výkaz 13-D3a _2011_jk" xfId="1150" xr:uid="{00000000-0005-0000-0000-00003F1E0000}"/>
    <cellStyle name="SAPBEXinputData" xfId="1151" xr:uid="{00000000-0005-0000-0000-0000401E0000}"/>
    <cellStyle name="SAPBEXinputData 2" xfId="1530" xr:uid="{00000000-0005-0000-0000-0000411E0000}"/>
    <cellStyle name="SAPBEXItemHeader" xfId="1152" xr:uid="{00000000-0005-0000-0000-0000421E0000}"/>
    <cellStyle name="SAPBEXItemHeader 10" xfId="1153" xr:uid="{00000000-0005-0000-0000-0000431E0000}"/>
    <cellStyle name="SAPBEXItemHeader 10 2" xfId="2481" xr:uid="{00000000-0005-0000-0000-0000441E0000}"/>
    <cellStyle name="SAPBEXItemHeader 10 2 2" xfId="5308" xr:uid="{00000000-0005-0000-0000-0000451E0000}"/>
    <cellStyle name="SAPBEXItemHeader 10 2 3" xfId="7778" xr:uid="{00000000-0005-0000-0000-0000461E0000}"/>
    <cellStyle name="SAPBEXItemHeader 10 2 4" xfId="10071" xr:uid="{00000000-0005-0000-0000-0000471E0000}"/>
    <cellStyle name="SAPBEXItemHeader 10 3" xfId="4006" xr:uid="{00000000-0005-0000-0000-0000481E0000}"/>
    <cellStyle name="SAPBEXItemHeader 10 4" xfId="6510" xr:uid="{00000000-0005-0000-0000-0000491E0000}"/>
    <cellStyle name="SAPBEXItemHeader 10 5" xfId="8839" xr:uid="{00000000-0005-0000-0000-00004A1E0000}"/>
    <cellStyle name="SAPBEXItemHeader 11" xfId="1154" xr:uid="{00000000-0005-0000-0000-00004B1E0000}"/>
    <cellStyle name="SAPBEXItemHeader 11 2" xfId="2183" xr:uid="{00000000-0005-0000-0000-00004C1E0000}"/>
    <cellStyle name="SAPBEXItemHeader 11 2 2" xfId="5011" xr:uid="{00000000-0005-0000-0000-00004D1E0000}"/>
    <cellStyle name="SAPBEXItemHeader 11 2 3" xfId="7482" xr:uid="{00000000-0005-0000-0000-00004E1E0000}"/>
    <cellStyle name="SAPBEXItemHeader 11 2 4" xfId="9775" xr:uid="{00000000-0005-0000-0000-00004F1E0000}"/>
    <cellStyle name="SAPBEXItemHeader 11 3" xfId="4007" xr:uid="{00000000-0005-0000-0000-0000501E0000}"/>
    <cellStyle name="SAPBEXItemHeader 11 4" xfId="6511" xr:uid="{00000000-0005-0000-0000-0000511E0000}"/>
    <cellStyle name="SAPBEXItemHeader 11 5" xfId="8840" xr:uid="{00000000-0005-0000-0000-0000521E0000}"/>
    <cellStyle name="SAPBEXItemHeader 12" xfId="2478" xr:uid="{00000000-0005-0000-0000-0000531E0000}"/>
    <cellStyle name="SAPBEXItemHeader 12 2" xfId="5305" xr:uid="{00000000-0005-0000-0000-0000541E0000}"/>
    <cellStyle name="SAPBEXItemHeader 12 3" xfId="7775" xr:uid="{00000000-0005-0000-0000-0000551E0000}"/>
    <cellStyle name="SAPBEXItemHeader 12 4" xfId="10068" xr:uid="{00000000-0005-0000-0000-0000561E0000}"/>
    <cellStyle name="SAPBEXItemHeader 13" xfId="4005" xr:uid="{00000000-0005-0000-0000-0000571E0000}"/>
    <cellStyle name="SAPBEXItemHeader 14" xfId="6509" xr:uid="{00000000-0005-0000-0000-0000581E0000}"/>
    <cellStyle name="SAPBEXItemHeader 15" xfId="8838" xr:uid="{00000000-0005-0000-0000-0000591E0000}"/>
    <cellStyle name="SAPBEXItemHeader 2" xfId="1155" xr:uid="{00000000-0005-0000-0000-00005A1E0000}"/>
    <cellStyle name="SAPBEXItemHeader 2 10" xfId="1156" xr:uid="{00000000-0005-0000-0000-00005B1E0000}"/>
    <cellStyle name="SAPBEXItemHeader 2 10 2" xfId="1635" xr:uid="{00000000-0005-0000-0000-00005C1E0000}"/>
    <cellStyle name="SAPBEXItemHeader 2 10 2 2" xfId="4464" xr:uid="{00000000-0005-0000-0000-00005D1E0000}"/>
    <cellStyle name="SAPBEXItemHeader 2 10 2 3" xfId="6937" xr:uid="{00000000-0005-0000-0000-00005E1E0000}"/>
    <cellStyle name="SAPBEXItemHeader 2 10 2 4" xfId="9233" xr:uid="{00000000-0005-0000-0000-00005F1E0000}"/>
    <cellStyle name="SAPBEXItemHeader 2 10 3" xfId="4009" xr:uid="{00000000-0005-0000-0000-0000601E0000}"/>
    <cellStyle name="SAPBEXItemHeader 2 10 4" xfId="6513" xr:uid="{00000000-0005-0000-0000-0000611E0000}"/>
    <cellStyle name="SAPBEXItemHeader 2 10 5" xfId="8842" xr:uid="{00000000-0005-0000-0000-0000621E0000}"/>
    <cellStyle name="SAPBEXItemHeader 2 11" xfId="1669" xr:uid="{00000000-0005-0000-0000-0000631E0000}"/>
    <cellStyle name="SAPBEXItemHeader 2 11 2" xfId="4498" xr:uid="{00000000-0005-0000-0000-0000641E0000}"/>
    <cellStyle name="SAPBEXItemHeader 2 11 3" xfId="6971" xr:uid="{00000000-0005-0000-0000-0000651E0000}"/>
    <cellStyle name="SAPBEXItemHeader 2 11 4" xfId="9265" xr:uid="{00000000-0005-0000-0000-0000661E0000}"/>
    <cellStyle name="SAPBEXItemHeader 2 12" xfId="4008" xr:uid="{00000000-0005-0000-0000-0000671E0000}"/>
    <cellStyle name="SAPBEXItemHeader 2 13" xfId="6512" xr:uid="{00000000-0005-0000-0000-0000681E0000}"/>
    <cellStyle name="SAPBEXItemHeader 2 14" xfId="8841" xr:uid="{00000000-0005-0000-0000-0000691E0000}"/>
    <cellStyle name="SAPBEXItemHeader 2 2" xfId="1157" xr:uid="{00000000-0005-0000-0000-00006A1E0000}"/>
    <cellStyle name="SAPBEXItemHeader 2 2 2" xfId="1752" xr:uid="{00000000-0005-0000-0000-00006B1E0000}"/>
    <cellStyle name="SAPBEXItemHeader 2 2 2 2" xfId="4580" xr:uid="{00000000-0005-0000-0000-00006C1E0000}"/>
    <cellStyle name="SAPBEXItemHeader 2 2 2 3" xfId="7053" xr:uid="{00000000-0005-0000-0000-00006D1E0000}"/>
    <cellStyle name="SAPBEXItemHeader 2 2 2 4" xfId="9347" xr:uid="{00000000-0005-0000-0000-00006E1E0000}"/>
    <cellStyle name="SAPBEXItemHeader 2 2 3" xfId="4010" xr:uid="{00000000-0005-0000-0000-00006F1E0000}"/>
    <cellStyle name="SAPBEXItemHeader 2 2 4" xfId="6514" xr:uid="{00000000-0005-0000-0000-0000701E0000}"/>
    <cellStyle name="SAPBEXItemHeader 2 2 5" xfId="8843" xr:uid="{00000000-0005-0000-0000-0000711E0000}"/>
    <cellStyle name="SAPBEXItemHeader 2 3" xfId="1158" xr:uid="{00000000-0005-0000-0000-0000721E0000}"/>
    <cellStyle name="SAPBEXItemHeader 2 3 2" xfId="2412" xr:uid="{00000000-0005-0000-0000-0000731E0000}"/>
    <cellStyle name="SAPBEXItemHeader 2 3 2 2" xfId="5239" xr:uid="{00000000-0005-0000-0000-0000741E0000}"/>
    <cellStyle name="SAPBEXItemHeader 2 3 2 3" xfId="7710" xr:uid="{00000000-0005-0000-0000-0000751E0000}"/>
    <cellStyle name="SAPBEXItemHeader 2 3 2 4" xfId="10003" xr:uid="{00000000-0005-0000-0000-0000761E0000}"/>
    <cellStyle name="SAPBEXItemHeader 2 3 3" xfId="4011" xr:uid="{00000000-0005-0000-0000-0000771E0000}"/>
    <cellStyle name="SAPBEXItemHeader 2 3 4" xfId="6515" xr:uid="{00000000-0005-0000-0000-0000781E0000}"/>
    <cellStyle name="SAPBEXItemHeader 2 3 5" xfId="8844" xr:uid="{00000000-0005-0000-0000-0000791E0000}"/>
    <cellStyle name="SAPBEXItemHeader 2 4" xfId="1159" xr:uid="{00000000-0005-0000-0000-00007A1E0000}"/>
    <cellStyle name="SAPBEXItemHeader 2 4 2" xfId="2337" xr:uid="{00000000-0005-0000-0000-00007B1E0000}"/>
    <cellStyle name="SAPBEXItemHeader 2 4 2 2" xfId="5165" xr:uid="{00000000-0005-0000-0000-00007C1E0000}"/>
    <cellStyle name="SAPBEXItemHeader 2 4 2 3" xfId="7636" xr:uid="{00000000-0005-0000-0000-00007D1E0000}"/>
    <cellStyle name="SAPBEXItemHeader 2 4 2 4" xfId="9929" xr:uid="{00000000-0005-0000-0000-00007E1E0000}"/>
    <cellStyle name="SAPBEXItemHeader 2 4 3" xfId="4012" xr:uid="{00000000-0005-0000-0000-00007F1E0000}"/>
    <cellStyle name="SAPBEXItemHeader 2 4 4" xfId="6516" xr:uid="{00000000-0005-0000-0000-0000801E0000}"/>
    <cellStyle name="SAPBEXItemHeader 2 4 5" xfId="8845" xr:uid="{00000000-0005-0000-0000-0000811E0000}"/>
    <cellStyle name="SAPBEXItemHeader 2 5" xfId="1160" xr:uid="{00000000-0005-0000-0000-0000821E0000}"/>
    <cellStyle name="SAPBEXItemHeader 2 5 2" xfId="2285" xr:uid="{00000000-0005-0000-0000-0000831E0000}"/>
    <cellStyle name="SAPBEXItemHeader 2 5 2 2" xfId="5113" xr:uid="{00000000-0005-0000-0000-0000841E0000}"/>
    <cellStyle name="SAPBEXItemHeader 2 5 2 3" xfId="7584" xr:uid="{00000000-0005-0000-0000-0000851E0000}"/>
    <cellStyle name="SAPBEXItemHeader 2 5 2 4" xfId="9877" xr:uid="{00000000-0005-0000-0000-0000861E0000}"/>
    <cellStyle name="SAPBEXItemHeader 2 5 3" xfId="4013" xr:uid="{00000000-0005-0000-0000-0000871E0000}"/>
    <cellStyle name="SAPBEXItemHeader 2 5 4" xfId="6517" xr:uid="{00000000-0005-0000-0000-0000881E0000}"/>
    <cellStyle name="SAPBEXItemHeader 2 5 5" xfId="8846" xr:uid="{00000000-0005-0000-0000-0000891E0000}"/>
    <cellStyle name="SAPBEXItemHeader 2 6" xfId="1161" xr:uid="{00000000-0005-0000-0000-00008A1E0000}"/>
    <cellStyle name="SAPBEXItemHeader 2 6 2" xfId="1828" xr:uid="{00000000-0005-0000-0000-00008B1E0000}"/>
    <cellStyle name="SAPBEXItemHeader 2 6 2 2" xfId="4656" xr:uid="{00000000-0005-0000-0000-00008C1E0000}"/>
    <cellStyle name="SAPBEXItemHeader 2 6 2 3" xfId="7128" xr:uid="{00000000-0005-0000-0000-00008D1E0000}"/>
    <cellStyle name="SAPBEXItemHeader 2 6 2 4" xfId="9421" xr:uid="{00000000-0005-0000-0000-00008E1E0000}"/>
    <cellStyle name="SAPBEXItemHeader 2 6 3" xfId="4014" xr:uid="{00000000-0005-0000-0000-00008F1E0000}"/>
    <cellStyle name="SAPBEXItemHeader 2 6 4" xfId="6518" xr:uid="{00000000-0005-0000-0000-0000901E0000}"/>
    <cellStyle name="SAPBEXItemHeader 2 6 5" xfId="8847" xr:uid="{00000000-0005-0000-0000-0000911E0000}"/>
    <cellStyle name="SAPBEXItemHeader 2 7" xfId="1162" xr:uid="{00000000-0005-0000-0000-0000921E0000}"/>
    <cellStyle name="SAPBEXItemHeader 2 7 2" xfId="2440" xr:uid="{00000000-0005-0000-0000-0000931E0000}"/>
    <cellStyle name="SAPBEXItemHeader 2 7 2 2" xfId="5267" xr:uid="{00000000-0005-0000-0000-0000941E0000}"/>
    <cellStyle name="SAPBEXItemHeader 2 7 2 3" xfId="7738" xr:uid="{00000000-0005-0000-0000-0000951E0000}"/>
    <cellStyle name="SAPBEXItemHeader 2 7 2 4" xfId="10031" xr:uid="{00000000-0005-0000-0000-0000961E0000}"/>
    <cellStyle name="SAPBEXItemHeader 2 7 3" xfId="4015" xr:uid="{00000000-0005-0000-0000-0000971E0000}"/>
    <cellStyle name="SAPBEXItemHeader 2 7 4" xfId="6519" xr:uid="{00000000-0005-0000-0000-0000981E0000}"/>
    <cellStyle name="SAPBEXItemHeader 2 7 5" xfId="8848" xr:uid="{00000000-0005-0000-0000-0000991E0000}"/>
    <cellStyle name="SAPBEXItemHeader 2 8" xfId="1163" xr:uid="{00000000-0005-0000-0000-00009A1E0000}"/>
    <cellStyle name="SAPBEXItemHeader 2 8 2" xfId="2608" xr:uid="{00000000-0005-0000-0000-00009B1E0000}"/>
    <cellStyle name="SAPBEXItemHeader 2 8 2 2" xfId="5434" xr:uid="{00000000-0005-0000-0000-00009C1E0000}"/>
    <cellStyle name="SAPBEXItemHeader 2 8 2 3" xfId="7904" xr:uid="{00000000-0005-0000-0000-00009D1E0000}"/>
    <cellStyle name="SAPBEXItemHeader 2 8 2 4" xfId="10197" xr:uid="{00000000-0005-0000-0000-00009E1E0000}"/>
    <cellStyle name="SAPBEXItemHeader 2 8 3" xfId="4016" xr:uid="{00000000-0005-0000-0000-00009F1E0000}"/>
    <cellStyle name="SAPBEXItemHeader 2 8 4" xfId="6520" xr:uid="{00000000-0005-0000-0000-0000A01E0000}"/>
    <cellStyle name="SAPBEXItemHeader 2 8 5" xfId="8849" xr:uid="{00000000-0005-0000-0000-0000A11E0000}"/>
    <cellStyle name="SAPBEXItemHeader 2 9" xfId="1164" xr:uid="{00000000-0005-0000-0000-0000A21E0000}"/>
    <cellStyle name="SAPBEXItemHeader 2 9 2" xfId="2184" xr:uid="{00000000-0005-0000-0000-0000A31E0000}"/>
    <cellStyle name="SAPBEXItemHeader 2 9 2 2" xfId="5012" xr:uid="{00000000-0005-0000-0000-0000A41E0000}"/>
    <cellStyle name="SAPBEXItemHeader 2 9 2 3" xfId="7483" xr:uid="{00000000-0005-0000-0000-0000A51E0000}"/>
    <cellStyle name="SAPBEXItemHeader 2 9 2 4" xfId="9776" xr:uid="{00000000-0005-0000-0000-0000A61E0000}"/>
    <cellStyle name="SAPBEXItemHeader 2 9 3" xfId="4017" xr:uid="{00000000-0005-0000-0000-0000A71E0000}"/>
    <cellStyle name="SAPBEXItemHeader 2 9 4" xfId="6521" xr:uid="{00000000-0005-0000-0000-0000A81E0000}"/>
    <cellStyle name="SAPBEXItemHeader 2 9 5" xfId="8850" xr:uid="{00000000-0005-0000-0000-0000A91E0000}"/>
    <cellStyle name="SAPBEXItemHeader 3" xfId="1165" xr:uid="{00000000-0005-0000-0000-0000AA1E0000}"/>
    <cellStyle name="SAPBEXItemHeader 3 2" xfId="1621" xr:uid="{00000000-0005-0000-0000-0000AB1E0000}"/>
    <cellStyle name="SAPBEXItemHeader 3 2 2" xfId="4450" xr:uid="{00000000-0005-0000-0000-0000AC1E0000}"/>
    <cellStyle name="SAPBEXItemHeader 3 2 3" xfId="6923" xr:uid="{00000000-0005-0000-0000-0000AD1E0000}"/>
    <cellStyle name="SAPBEXItemHeader 3 2 4" xfId="9222" xr:uid="{00000000-0005-0000-0000-0000AE1E0000}"/>
    <cellStyle name="SAPBEXItemHeader 3 3" xfId="4018" xr:uid="{00000000-0005-0000-0000-0000AF1E0000}"/>
    <cellStyle name="SAPBEXItemHeader 3 4" xfId="6522" xr:uid="{00000000-0005-0000-0000-0000B01E0000}"/>
    <cellStyle name="SAPBEXItemHeader 3 5" xfId="8851" xr:uid="{00000000-0005-0000-0000-0000B11E0000}"/>
    <cellStyle name="SAPBEXItemHeader 4" xfId="1166" xr:uid="{00000000-0005-0000-0000-0000B21E0000}"/>
    <cellStyle name="SAPBEXItemHeader 4 2" xfId="1692" xr:uid="{00000000-0005-0000-0000-0000B31E0000}"/>
    <cellStyle name="SAPBEXItemHeader 4 2 2" xfId="4521" xr:uid="{00000000-0005-0000-0000-0000B41E0000}"/>
    <cellStyle name="SAPBEXItemHeader 4 2 3" xfId="6994" xr:uid="{00000000-0005-0000-0000-0000B51E0000}"/>
    <cellStyle name="SAPBEXItemHeader 4 2 4" xfId="9288" xr:uid="{00000000-0005-0000-0000-0000B61E0000}"/>
    <cellStyle name="SAPBEXItemHeader 4 3" xfId="4019" xr:uid="{00000000-0005-0000-0000-0000B71E0000}"/>
    <cellStyle name="SAPBEXItemHeader 4 4" xfId="6523" xr:uid="{00000000-0005-0000-0000-0000B81E0000}"/>
    <cellStyle name="SAPBEXItemHeader 4 5" xfId="8852" xr:uid="{00000000-0005-0000-0000-0000B91E0000}"/>
    <cellStyle name="SAPBEXItemHeader 5" xfId="1167" xr:uid="{00000000-0005-0000-0000-0000BA1E0000}"/>
    <cellStyle name="SAPBEXItemHeader 5 2" xfId="2226" xr:uid="{00000000-0005-0000-0000-0000BB1E0000}"/>
    <cellStyle name="SAPBEXItemHeader 5 2 2" xfId="5054" xr:uid="{00000000-0005-0000-0000-0000BC1E0000}"/>
    <cellStyle name="SAPBEXItemHeader 5 2 3" xfId="7525" xr:uid="{00000000-0005-0000-0000-0000BD1E0000}"/>
    <cellStyle name="SAPBEXItemHeader 5 2 4" xfId="9818" xr:uid="{00000000-0005-0000-0000-0000BE1E0000}"/>
    <cellStyle name="SAPBEXItemHeader 5 3" xfId="4020" xr:uid="{00000000-0005-0000-0000-0000BF1E0000}"/>
    <cellStyle name="SAPBEXItemHeader 5 4" xfId="6524" xr:uid="{00000000-0005-0000-0000-0000C01E0000}"/>
    <cellStyle name="SAPBEXItemHeader 5 5" xfId="8853" xr:uid="{00000000-0005-0000-0000-0000C11E0000}"/>
    <cellStyle name="SAPBEXItemHeader 6" xfId="1168" xr:uid="{00000000-0005-0000-0000-0000C21E0000}"/>
    <cellStyle name="SAPBEXItemHeader 6 2" xfId="1896" xr:uid="{00000000-0005-0000-0000-0000C31E0000}"/>
    <cellStyle name="SAPBEXItemHeader 6 2 2" xfId="4724" xr:uid="{00000000-0005-0000-0000-0000C41E0000}"/>
    <cellStyle name="SAPBEXItemHeader 6 2 3" xfId="7196" xr:uid="{00000000-0005-0000-0000-0000C51E0000}"/>
    <cellStyle name="SAPBEXItemHeader 6 2 4" xfId="9489" xr:uid="{00000000-0005-0000-0000-0000C61E0000}"/>
    <cellStyle name="SAPBEXItemHeader 6 3" xfId="4021" xr:uid="{00000000-0005-0000-0000-0000C71E0000}"/>
    <cellStyle name="SAPBEXItemHeader 6 4" xfId="6525" xr:uid="{00000000-0005-0000-0000-0000C81E0000}"/>
    <cellStyle name="SAPBEXItemHeader 6 5" xfId="8854" xr:uid="{00000000-0005-0000-0000-0000C91E0000}"/>
    <cellStyle name="SAPBEXItemHeader 7" xfId="1169" xr:uid="{00000000-0005-0000-0000-0000CA1E0000}"/>
    <cellStyle name="SAPBEXItemHeader 7 2" xfId="1683" xr:uid="{00000000-0005-0000-0000-0000CB1E0000}"/>
    <cellStyle name="SAPBEXItemHeader 7 2 2" xfId="4512" xr:uid="{00000000-0005-0000-0000-0000CC1E0000}"/>
    <cellStyle name="SAPBEXItemHeader 7 2 3" xfId="6985" xr:uid="{00000000-0005-0000-0000-0000CD1E0000}"/>
    <cellStyle name="SAPBEXItemHeader 7 2 4" xfId="9279" xr:uid="{00000000-0005-0000-0000-0000CE1E0000}"/>
    <cellStyle name="SAPBEXItemHeader 7 3" xfId="4022" xr:uid="{00000000-0005-0000-0000-0000CF1E0000}"/>
    <cellStyle name="SAPBEXItemHeader 7 4" xfId="6526" xr:uid="{00000000-0005-0000-0000-0000D01E0000}"/>
    <cellStyle name="SAPBEXItemHeader 7 5" xfId="8855" xr:uid="{00000000-0005-0000-0000-0000D11E0000}"/>
    <cellStyle name="SAPBEXItemHeader 8" xfId="1170" xr:uid="{00000000-0005-0000-0000-0000D21E0000}"/>
    <cellStyle name="SAPBEXItemHeader 8 2" xfId="2600" xr:uid="{00000000-0005-0000-0000-0000D31E0000}"/>
    <cellStyle name="SAPBEXItemHeader 8 2 2" xfId="5426" xr:uid="{00000000-0005-0000-0000-0000D41E0000}"/>
    <cellStyle name="SAPBEXItemHeader 8 2 3" xfId="7896" xr:uid="{00000000-0005-0000-0000-0000D51E0000}"/>
    <cellStyle name="SAPBEXItemHeader 8 2 4" xfId="10189" xr:uid="{00000000-0005-0000-0000-0000D61E0000}"/>
    <cellStyle name="SAPBEXItemHeader 8 3" xfId="4023" xr:uid="{00000000-0005-0000-0000-0000D71E0000}"/>
    <cellStyle name="SAPBEXItemHeader 8 4" xfId="6527" xr:uid="{00000000-0005-0000-0000-0000D81E0000}"/>
    <cellStyle name="SAPBEXItemHeader 8 5" xfId="8856" xr:uid="{00000000-0005-0000-0000-0000D91E0000}"/>
    <cellStyle name="SAPBEXItemHeader 9" xfId="1171" xr:uid="{00000000-0005-0000-0000-0000DA1E0000}"/>
    <cellStyle name="SAPBEXItemHeader 9 2" xfId="1688" xr:uid="{00000000-0005-0000-0000-0000DB1E0000}"/>
    <cellStyle name="SAPBEXItemHeader 9 2 2" xfId="4517" xr:uid="{00000000-0005-0000-0000-0000DC1E0000}"/>
    <cellStyle name="SAPBEXItemHeader 9 2 3" xfId="6990" xr:uid="{00000000-0005-0000-0000-0000DD1E0000}"/>
    <cellStyle name="SAPBEXItemHeader 9 2 4" xfId="9284" xr:uid="{00000000-0005-0000-0000-0000DE1E0000}"/>
    <cellStyle name="SAPBEXItemHeader 9 3" xfId="4024" xr:uid="{00000000-0005-0000-0000-0000DF1E0000}"/>
    <cellStyle name="SAPBEXItemHeader 9 4" xfId="6528" xr:uid="{00000000-0005-0000-0000-0000E01E0000}"/>
    <cellStyle name="SAPBEXItemHeader 9 5" xfId="8857" xr:uid="{00000000-0005-0000-0000-0000E11E0000}"/>
    <cellStyle name="SAPBEXresData" xfId="1172" xr:uid="{00000000-0005-0000-0000-0000E21E0000}"/>
    <cellStyle name="SAPBEXresData 10" xfId="1173" xr:uid="{00000000-0005-0000-0000-0000E31E0000}"/>
    <cellStyle name="SAPBEXresData 10 2" xfId="2287" xr:uid="{00000000-0005-0000-0000-0000E41E0000}"/>
    <cellStyle name="SAPBEXresData 10 2 2" xfId="5115" xr:uid="{00000000-0005-0000-0000-0000E51E0000}"/>
    <cellStyle name="SAPBEXresData 10 2 3" xfId="7586" xr:uid="{00000000-0005-0000-0000-0000E61E0000}"/>
    <cellStyle name="SAPBEXresData 10 2 4" xfId="9879" xr:uid="{00000000-0005-0000-0000-0000E71E0000}"/>
    <cellStyle name="SAPBEXresData 10 3" xfId="4026" xr:uid="{00000000-0005-0000-0000-0000E81E0000}"/>
    <cellStyle name="SAPBEXresData 10 4" xfId="6530" xr:uid="{00000000-0005-0000-0000-0000E91E0000}"/>
    <cellStyle name="SAPBEXresData 10 5" xfId="8859" xr:uid="{00000000-0005-0000-0000-0000EA1E0000}"/>
    <cellStyle name="SAPBEXresData 11" xfId="1174" xr:uid="{00000000-0005-0000-0000-0000EB1E0000}"/>
    <cellStyle name="SAPBEXresData 11 2" xfId="2293" xr:uid="{00000000-0005-0000-0000-0000EC1E0000}"/>
    <cellStyle name="SAPBEXresData 11 2 2" xfId="5121" xr:uid="{00000000-0005-0000-0000-0000ED1E0000}"/>
    <cellStyle name="SAPBEXresData 11 2 3" xfId="7592" xr:uid="{00000000-0005-0000-0000-0000EE1E0000}"/>
    <cellStyle name="SAPBEXresData 11 2 4" xfId="9885" xr:uid="{00000000-0005-0000-0000-0000EF1E0000}"/>
    <cellStyle name="SAPBEXresData 11 3" xfId="4027" xr:uid="{00000000-0005-0000-0000-0000F01E0000}"/>
    <cellStyle name="SAPBEXresData 11 4" xfId="6531" xr:uid="{00000000-0005-0000-0000-0000F11E0000}"/>
    <cellStyle name="SAPBEXresData 11 5" xfId="8860" xr:uid="{00000000-0005-0000-0000-0000F21E0000}"/>
    <cellStyle name="SAPBEXresData 12" xfId="1531" xr:uid="{00000000-0005-0000-0000-0000F31E0000}"/>
    <cellStyle name="SAPBEXresData 13" xfId="1646" xr:uid="{00000000-0005-0000-0000-0000F41E0000}"/>
    <cellStyle name="SAPBEXresData 13 2" xfId="4475" xr:uid="{00000000-0005-0000-0000-0000F51E0000}"/>
    <cellStyle name="SAPBEXresData 13 3" xfId="6948" xr:uid="{00000000-0005-0000-0000-0000F61E0000}"/>
    <cellStyle name="SAPBEXresData 13 4" xfId="9243" xr:uid="{00000000-0005-0000-0000-0000F71E0000}"/>
    <cellStyle name="SAPBEXresData 14" xfId="4025" xr:uid="{00000000-0005-0000-0000-0000F81E0000}"/>
    <cellStyle name="SAPBEXresData 15" xfId="6529" xr:uid="{00000000-0005-0000-0000-0000F91E0000}"/>
    <cellStyle name="SAPBEXresData 16" xfId="8858" xr:uid="{00000000-0005-0000-0000-0000FA1E0000}"/>
    <cellStyle name="SAPBEXresData 2" xfId="1175" xr:uid="{00000000-0005-0000-0000-0000FB1E0000}"/>
    <cellStyle name="SAPBEXresData 2 10" xfId="1176" xr:uid="{00000000-0005-0000-0000-0000FC1E0000}"/>
    <cellStyle name="SAPBEXresData 2 10 2" xfId="1697" xr:uid="{00000000-0005-0000-0000-0000FD1E0000}"/>
    <cellStyle name="SAPBEXresData 2 10 2 2" xfId="4526" xr:uid="{00000000-0005-0000-0000-0000FE1E0000}"/>
    <cellStyle name="SAPBEXresData 2 10 2 3" xfId="6999" xr:uid="{00000000-0005-0000-0000-0000FF1E0000}"/>
    <cellStyle name="SAPBEXresData 2 10 2 4" xfId="9293" xr:uid="{00000000-0005-0000-0000-0000001F0000}"/>
    <cellStyle name="SAPBEXresData 2 10 3" xfId="4029" xr:uid="{00000000-0005-0000-0000-0000011F0000}"/>
    <cellStyle name="SAPBEXresData 2 10 4" xfId="6533" xr:uid="{00000000-0005-0000-0000-0000021F0000}"/>
    <cellStyle name="SAPBEXresData 2 10 5" xfId="8862" xr:uid="{00000000-0005-0000-0000-0000031F0000}"/>
    <cellStyle name="SAPBEXresData 2 11" xfId="2619" xr:uid="{00000000-0005-0000-0000-0000041F0000}"/>
    <cellStyle name="SAPBEXresData 2 11 2" xfId="5445" xr:uid="{00000000-0005-0000-0000-0000051F0000}"/>
    <cellStyle name="SAPBEXresData 2 11 3" xfId="7915" xr:uid="{00000000-0005-0000-0000-0000061F0000}"/>
    <cellStyle name="SAPBEXresData 2 11 4" xfId="10208" xr:uid="{00000000-0005-0000-0000-0000071F0000}"/>
    <cellStyle name="SAPBEXresData 2 12" xfId="4028" xr:uid="{00000000-0005-0000-0000-0000081F0000}"/>
    <cellStyle name="SAPBEXresData 2 13" xfId="6532" xr:uid="{00000000-0005-0000-0000-0000091F0000}"/>
    <cellStyle name="SAPBEXresData 2 14" xfId="8861" xr:uid="{00000000-0005-0000-0000-00000A1F0000}"/>
    <cellStyle name="SAPBEXresData 2 2" xfId="1177" xr:uid="{00000000-0005-0000-0000-00000B1F0000}"/>
    <cellStyle name="SAPBEXresData 2 2 2" xfId="2185" xr:uid="{00000000-0005-0000-0000-00000C1F0000}"/>
    <cellStyle name="SAPBEXresData 2 2 2 2" xfId="5013" xr:uid="{00000000-0005-0000-0000-00000D1F0000}"/>
    <cellStyle name="SAPBEXresData 2 2 2 3" xfId="7484" xr:uid="{00000000-0005-0000-0000-00000E1F0000}"/>
    <cellStyle name="SAPBEXresData 2 2 2 4" xfId="9777" xr:uid="{00000000-0005-0000-0000-00000F1F0000}"/>
    <cellStyle name="SAPBEXresData 2 2 3" xfId="4030" xr:uid="{00000000-0005-0000-0000-0000101F0000}"/>
    <cellStyle name="SAPBEXresData 2 2 4" xfId="6534" xr:uid="{00000000-0005-0000-0000-0000111F0000}"/>
    <cellStyle name="SAPBEXresData 2 2 5" xfId="8863" xr:uid="{00000000-0005-0000-0000-0000121F0000}"/>
    <cellStyle name="SAPBEXresData 2 3" xfId="1178" xr:uid="{00000000-0005-0000-0000-0000131F0000}"/>
    <cellStyle name="SAPBEXresData 2 3 2" xfId="1776" xr:uid="{00000000-0005-0000-0000-0000141F0000}"/>
    <cellStyle name="SAPBEXresData 2 3 2 2" xfId="4604" xr:uid="{00000000-0005-0000-0000-0000151F0000}"/>
    <cellStyle name="SAPBEXresData 2 3 2 3" xfId="7077" xr:uid="{00000000-0005-0000-0000-0000161F0000}"/>
    <cellStyle name="SAPBEXresData 2 3 2 4" xfId="9371" xr:uid="{00000000-0005-0000-0000-0000171F0000}"/>
    <cellStyle name="SAPBEXresData 2 3 3" xfId="4031" xr:uid="{00000000-0005-0000-0000-0000181F0000}"/>
    <cellStyle name="SAPBEXresData 2 3 4" xfId="6535" xr:uid="{00000000-0005-0000-0000-0000191F0000}"/>
    <cellStyle name="SAPBEXresData 2 3 5" xfId="8864" xr:uid="{00000000-0005-0000-0000-00001A1F0000}"/>
    <cellStyle name="SAPBEXresData 2 4" xfId="1179" xr:uid="{00000000-0005-0000-0000-00001B1F0000}"/>
    <cellStyle name="SAPBEXresData 2 4 2" xfId="2607" xr:uid="{00000000-0005-0000-0000-00001C1F0000}"/>
    <cellStyle name="SAPBEXresData 2 4 2 2" xfId="5433" xr:uid="{00000000-0005-0000-0000-00001D1F0000}"/>
    <cellStyle name="SAPBEXresData 2 4 2 3" xfId="7903" xr:uid="{00000000-0005-0000-0000-00001E1F0000}"/>
    <cellStyle name="SAPBEXresData 2 4 2 4" xfId="10196" xr:uid="{00000000-0005-0000-0000-00001F1F0000}"/>
    <cellStyle name="SAPBEXresData 2 4 3" xfId="4032" xr:uid="{00000000-0005-0000-0000-0000201F0000}"/>
    <cellStyle name="SAPBEXresData 2 4 4" xfId="6536" xr:uid="{00000000-0005-0000-0000-0000211F0000}"/>
    <cellStyle name="SAPBEXresData 2 4 5" xfId="8865" xr:uid="{00000000-0005-0000-0000-0000221F0000}"/>
    <cellStyle name="SAPBEXresData 2 5" xfId="1180" xr:uid="{00000000-0005-0000-0000-0000231F0000}"/>
    <cellStyle name="SAPBEXresData 2 5 2" xfId="1654" xr:uid="{00000000-0005-0000-0000-0000241F0000}"/>
    <cellStyle name="SAPBEXresData 2 5 2 2" xfId="4483" xr:uid="{00000000-0005-0000-0000-0000251F0000}"/>
    <cellStyle name="SAPBEXresData 2 5 2 3" xfId="6956" xr:uid="{00000000-0005-0000-0000-0000261F0000}"/>
    <cellStyle name="SAPBEXresData 2 5 2 4" xfId="9250" xr:uid="{00000000-0005-0000-0000-0000271F0000}"/>
    <cellStyle name="SAPBEXresData 2 5 3" xfId="4033" xr:uid="{00000000-0005-0000-0000-0000281F0000}"/>
    <cellStyle name="SAPBEXresData 2 5 4" xfId="6537" xr:uid="{00000000-0005-0000-0000-0000291F0000}"/>
    <cellStyle name="SAPBEXresData 2 5 5" xfId="8866" xr:uid="{00000000-0005-0000-0000-00002A1F0000}"/>
    <cellStyle name="SAPBEXresData 2 6" xfId="1181" xr:uid="{00000000-0005-0000-0000-00002B1F0000}"/>
    <cellStyle name="SAPBEXresData 2 6 2" xfId="2323" xr:uid="{00000000-0005-0000-0000-00002C1F0000}"/>
    <cellStyle name="SAPBEXresData 2 6 2 2" xfId="5151" xr:uid="{00000000-0005-0000-0000-00002D1F0000}"/>
    <cellStyle name="SAPBEXresData 2 6 2 3" xfId="7622" xr:uid="{00000000-0005-0000-0000-00002E1F0000}"/>
    <cellStyle name="SAPBEXresData 2 6 2 4" xfId="9915" xr:uid="{00000000-0005-0000-0000-00002F1F0000}"/>
    <cellStyle name="SAPBEXresData 2 6 3" xfId="4034" xr:uid="{00000000-0005-0000-0000-0000301F0000}"/>
    <cellStyle name="SAPBEXresData 2 6 4" xfId="6538" xr:uid="{00000000-0005-0000-0000-0000311F0000}"/>
    <cellStyle name="SAPBEXresData 2 6 5" xfId="8867" xr:uid="{00000000-0005-0000-0000-0000321F0000}"/>
    <cellStyle name="SAPBEXresData 2 7" xfId="1182" xr:uid="{00000000-0005-0000-0000-0000331F0000}"/>
    <cellStyle name="SAPBEXresData 2 7 2" xfId="1912" xr:uid="{00000000-0005-0000-0000-0000341F0000}"/>
    <cellStyle name="SAPBEXresData 2 7 2 2" xfId="4740" xr:uid="{00000000-0005-0000-0000-0000351F0000}"/>
    <cellStyle name="SAPBEXresData 2 7 2 3" xfId="7211" xr:uid="{00000000-0005-0000-0000-0000361F0000}"/>
    <cellStyle name="SAPBEXresData 2 7 2 4" xfId="9504" xr:uid="{00000000-0005-0000-0000-0000371F0000}"/>
    <cellStyle name="SAPBEXresData 2 7 3" xfId="4035" xr:uid="{00000000-0005-0000-0000-0000381F0000}"/>
    <cellStyle name="SAPBEXresData 2 7 4" xfId="6539" xr:uid="{00000000-0005-0000-0000-0000391F0000}"/>
    <cellStyle name="SAPBEXresData 2 7 5" xfId="8868" xr:uid="{00000000-0005-0000-0000-00003A1F0000}"/>
    <cellStyle name="SAPBEXresData 2 8" xfId="1183" xr:uid="{00000000-0005-0000-0000-00003B1F0000}"/>
    <cellStyle name="SAPBEXresData 2 8 2" xfId="2546" xr:uid="{00000000-0005-0000-0000-00003C1F0000}"/>
    <cellStyle name="SAPBEXresData 2 8 2 2" xfId="5373" xr:uid="{00000000-0005-0000-0000-00003D1F0000}"/>
    <cellStyle name="SAPBEXresData 2 8 2 3" xfId="7843" xr:uid="{00000000-0005-0000-0000-00003E1F0000}"/>
    <cellStyle name="SAPBEXresData 2 8 2 4" xfId="10136" xr:uid="{00000000-0005-0000-0000-00003F1F0000}"/>
    <cellStyle name="SAPBEXresData 2 8 3" xfId="4036" xr:uid="{00000000-0005-0000-0000-0000401F0000}"/>
    <cellStyle name="SAPBEXresData 2 8 4" xfId="6540" xr:uid="{00000000-0005-0000-0000-0000411F0000}"/>
    <cellStyle name="SAPBEXresData 2 8 5" xfId="8869" xr:uid="{00000000-0005-0000-0000-0000421F0000}"/>
    <cellStyle name="SAPBEXresData 2 9" xfId="1184" xr:uid="{00000000-0005-0000-0000-0000431F0000}"/>
    <cellStyle name="SAPBEXresData 2 9 2" xfId="2575" xr:uid="{00000000-0005-0000-0000-0000441F0000}"/>
    <cellStyle name="SAPBEXresData 2 9 2 2" xfId="5402" xr:uid="{00000000-0005-0000-0000-0000451F0000}"/>
    <cellStyle name="SAPBEXresData 2 9 2 3" xfId="7872" xr:uid="{00000000-0005-0000-0000-0000461F0000}"/>
    <cellStyle name="SAPBEXresData 2 9 2 4" xfId="10165" xr:uid="{00000000-0005-0000-0000-0000471F0000}"/>
    <cellStyle name="SAPBEXresData 2 9 3" xfId="4037" xr:uid="{00000000-0005-0000-0000-0000481F0000}"/>
    <cellStyle name="SAPBEXresData 2 9 4" xfId="6541" xr:uid="{00000000-0005-0000-0000-0000491F0000}"/>
    <cellStyle name="SAPBEXresData 2 9 5" xfId="8870" xr:uid="{00000000-0005-0000-0000-00004A1F0000}"/>
    <cellStyle name="SAPBEXresData 3" xfId="1185" xr:uid="{00000000-0005-0000-0000-00004B1F0000}"/>
    <cellStyle name="SAPBEXresData 3 2" xfId="1687" xr:uid="{00000000-0005-0000-0000-00004C1F0000}"/>
    <cellStyle name="SAPBEXresData 3 2 2" xfId="4516" xr:uid="{00000000-0005-0000-0000-00004D1F0000}"/>
    <cellStyle name="SAPBEXresData 3 2 3" xfId="6989" xr:uid="{00000000-0005-0000-0000-00004E1F0000}"/>
    <cellStyle name="SAPBEXresData 3 2 4" xfId="9283" xr:uid="{00000000-0005-0000-0000-00004F1F0000}"/>
    <cellStyle name="SAPBEXresData 3 3" xfId="4038" xr:uid="{00000000-0005-0000-0000-0000501F0000}"/>
    <cellStyle name="SAPBEXresData 3 4" xfId="6542" xr:uid="{00000000-0005-0000-0000-0000511F0000}"/>
    <cellStyle name="SAPBEXresData 3 5" xfId="8871" xr:uid="{00000000-0005-0000-0000-0000521F0000}"/>
    <cellStyle name="SAPBEXresData 4" xfId="1186" xr:uid="{00000000-0005-0000-0000-0000531F0000}"/>
    <cellStyle name="SAPBEXresData 4 2" xfId="2294" xr:uid="{00000000-0005-0000-0000-0000541F0000}"/>
    <cellStyle name="SAPBEXresData 4 2 2" xfId="5122" xr:uid="{00000000-0005-0000-0000-0000551F0000}"/>
    <cellStyle name="SAPBEXresData 4 2 3" xfId="7593" xr:uid="{00000000-0005-0000-0000-0000561F0000}"/>
    <cellStyle name="SAPBEXresData 4 2 4" xfId="9886" xr:uid="{00000000-0005-0000-0000-0000571F0000}"/>
    <cellStyle name="SAPBEXresData 4 3" xfId="4039" xr:uid="{00000000-0005-0000-0000-0000581F0000}"/>
    <cellStyle name="SAPBEXresData 4 4" xfId="6543" xr:uid="{00000000-0005-0000-0000-0000591F0000}"/>
    <cellStyle name="SAPBEXresData 4 5" xfId="8872" xr:uid="{00000000-0005-0000-0000-00005A1F0000}"/>
    <cellStyle name="SAPBEXresData 5" xfId="1187" xr:uid="{00000000-0005-0000-0000-00005B1F0000}"/>
    <cellStyle name="SAPBEXresData 5 2" xfId="1932" xr:uid="{00000000-0005-0000-0000-00005C1F0000}"/>
    <cellStyle name="SAPBEXresData 5 2 2" xfId="4760" xr:uid="{00000000-0005-0000-0000-00005D1F0000}"/>
    <cellStyle name="SAPBEXresData 5 2 3" xfId="7231" xr:uid="{00000000-0005-0000-0000-00005E1F0000}"/>
    <cellStyle name="SAPBEXresData 5 2 4" xfId="9524" xr:uid="{00000000-0005-0000-0000-00005F1F0000}"/>
    <cellStyle name="SAPBEXresData 5 3" xfId="4040" xr:uid="{00000000-0005-0000-0000-0000601F0000}"/>
    <cellStyle name="SAPBEXresData 5 4" xfId="6544" xr:uid="{00000000-0005-0000-0000-0000611F0000}"/>
    <cellStyle name="SAPBEXresData 5 5" xfId="8873" xr:uid="{00000000-0005-0000-0000-0000621F0000}"/>
    <cellStyle name="SAPBEXresData 6" xfId="1188" xr:uid="{00000000-0005-0000-0000-0000631F0000}"/>
    <cellStyle name="SAPBEXresData 6 2" xfId="1772" xr:uid="{00000000-0005-0000-0000-0000641F0000}"/>
    <cellStyle name="SAPBEXresData 6 2 2" xfId="4600" xr:uid="{00000000-0005-0000-0000-0000651F0000}"/>
    <cellStyle name="SAPBEXresData 6 2 3" xfId="7073" xr:uid="{00000000-0005-0000-0000-0000661F0000}"/>
    <cellStyle name="SAPBEXresData 6 2 4" xfId="9367" xr:uid="{00000000-0005-0000-0000-0000671F0000}"/>
    <cellStyle name="SAPBEXresData 6 3" xfId="4041" xr:uid="{00000000-0005-0000-0000-0000681F0000}"/>
    <cellStyle name="SAPBEXresData 6 4" xfId="6545" xr:uid="{00000000-0005-0000-0000-0000691F0000}"/>
    <cellStyle name="SAPBEXresData 6 5" xfId="8874" xr:uid="{00000000-0005-0000-0000-00006A1F0000}"/>
    <cellStyle name="SAPBEXresData 7" xfId="1189" xr:uid="{00000000-0005-0000-0000-00006B1F0000}"/>
    <cellStyle name="SAPBEXresData 7 2" xfId="1751" xr:uid="{00000000-0005-0000-0000-00006C1F0000}"/>
    <cellStyle name="SAPBEXresData 7 2 2" xfId="4579" xr:uid="{00000000-0005-0000-0000-00006D1F0000}"/>
    <cellStyle name="SAPBEXresData 7 2 3" xfId="7052" xr:uid="{00000000-0005-0000-0000-00006E1F0000}"/>
    <cellStyle name="SAPBEXresData 7 2 4" xfId="9346" xr:uid="{00000000-0005-0000-0000-00006F1F0000}"/>
    <cellStyle name="SAPBEXresData 7 3" xfId="4042" xr:uid="{00000000-0005-0000-0000-0000701F0000}"/>
    <cellStyle name="SAPBEXresData 7 4" xfId="6546" xr:uid="{00000000-0005-0000-0000-0000711F0000}"/>
    <cellStyle name="SAPBEXresData 7 5" xfId="8875" xr:uid="{00000000-0005-0000-0000-0000721F0000}"/>
    <cellStyle name="SAPBEXresData 8" xfId="1190" xr:uid="{00000000-0005-0000-0000-0000731F0000}"/>
    <cellStyle name="SAPBEXresData 8 2" xfId="2441" xr:uid="{00000000-0005-0000-0000-0000741F0000}"/>
    <cellStyle name="SAPBEXresData 8 2 2" xfId="5268" xr:uid="{00000000-0005-0000-0000-0000751F0000}"/>
    <cellStyle name="SAPBEXresData 8 2 3" xfId="7739" xr:uid="{00000000-0005-0000-0000-0000761F0000}"/>
    <cellStyle name="SAPBEXresData 8 2 4" xfId="10032" xr:uid="{00000000-0005-0000-0000-0000771F0000}"/>
    <cellStyle name="SAPBEXresData 8 3" xfId="4043" xr:uid="{00000000-0005-0000-0000-0000781F0000}"/>
    <cellStyle name="SAPBEXresData 8 4" xfId="6547" xr:uid="{00000000-0005-0000-0000-0000791F0000}"/>
    <cellStyle name="SAPBEXresData 8 5" xfId="8876" xr:uid="{00000000-0005-0000-0000-00007A1F0000}"/>
    <cellStyle name="SAPBEXresData 9" xfId="1191" xr:uid="{00000000-0005-0000-0000-00007B1F0000}"/>
    <cellStyle name="SAPBEXresData 9 2" xfId="2614" xr:uid="{00000000-0005-0000-0000-00007C1F0000}"/>
    <cellStyle name="SAPBEXresData 9 2 2" xfId="5440" xr:uid="{00000000-0005-0000-0000-00007D1F0000}"/>
    <cellStyle name="SAPBEXresData 9 2 3" xfId="7910" xr:uid="{00000000-0005-0000-0000-00007E1F0000}"/>
    <cellStyle name="SAPBEXresData 9 2 4" xfId="10203" xr:uid="{00000000-0005-0000-0000-00007F1F0000}"/>
    <cellStyle name="SAPBEXresData 9 3" xfId="4044" xr:uid="{00000000-0005-0000-0000-0000801F0000}"/>
    <cellStyle name="SAPBEXresData 9 4" xfId="6548" xr:uid="{00000000-0005-0000-0000-0000811F0000}"/>
    <cellStyle name="SAPBEXresData 9 5" xfId="8877" xr:uid="{00000000-0005-0000-0000-0000821F0000}"/>
    <cellStyle name="SAPBEXresDataEmph" xfId="1192" xr:uid="{00000000-0005-0000-0000-0000831F0000}"/>
    <cellStyle name="SAPBEXresDataEmph 10" xfId="1893" xr:uid="{00000000-0005-0000-0000-0000841F0000}"/>
    <cellStyle name="SAPBEXresDataEmph 10 2" xfId="4721" xr:uid="{00000000-0005-0000-0000-0000851F0000}"/>
    <cellStyle name="SAPBEXresDataEmph 10 3" xfId="7193" xr:uid="{00000000-0005-0000-0000-0000861F0000}"/>
    <cellStyle name="SAPBEXresDataEmph 10 4" xfId="9486" xr:uid="{00000000-0005-0000-0000-0000871F0000}"/>
    <cellStyle name="SAPBEXresDataEmph 11" xfId="4045" xr:uid="{00000000-0005-0000-0000-0000881F0000}"/>
    <cellStyle name="SAPBEXresDataEmph 12" xfId="6549" xr:uid="{00000000-0005-0000-0000-0000891F0000}"/>
    <cellStyle name="SAPBEXresDataEmph 13" xfId="8878" xr:uid="{00000000-0005-0000-0000-00008A1F0000}"/>
    <cellStyle name="SAPBEXresDataEmph 2" xfId="1193" xr:uid="{00000000-0005-0000-0000-00008B1F0000}"/>
    <cellStyle name="SAPBEXresDataEmph 2 10" xfId="6550" xr:uid="{00000000-0005-0000-0000-00008C1F0000}"/>
    <cellStyle name="SAPBEXresDataEmph 2 11" xfId="8879" xr:uid="{00000000-0005-0000-0000-00008D1F0000}"/>
    <cellStyle name="SAPBEXresDataEmph 2 2" xfId="1194" xr:uid="{00000000-0005-0000-0000-00008E1F0000}"/>
    <cellStyle name="SAPBEXresDataEmph 2 2 2" xfId="2556" xr:uid="{00000000-0005-0000-0000-00008F1F0000}"/>
    <cellStyle name="SAPBEXresDataEmph 2 2 2 2" xfId="5383" xr:uid="{00000000-0005-0000-0000-0000901F0000}"/>
    <cellStyle name="SAPBEXresDataEmph 2 2 2 3" xfId="7853" xr:uid="{00000000-0005-0000-0000-0000911F0000}"/>
    <cellStyle name="SAPBEXresDataEmph 2 2 2 4" xfId="10146" xr:uid="{00000000-0005-0000-0000-0000921F0000}"/>
    <cellStyle name="SAPBEXresDataEmph 2 2 3" xfId="4047" xr:uid="{00000000-0005-0000-0000-0000931F0000}"/>
    <cellStyle name="SAPBEXresDataEmph 2 2 4" xfId="6551" xr:uid="{00000000-0005-0000-0000-0000941F0000}"/>
    <cellStyle name="SAPBEXresDataEmph 2 2 5" xfId="8880" xr:uid="{00000000-0005-0000-0000-0000951F0000}"/>
    <cellStyle name="SAPBEXresDataEmph 2 3" xfId="1195" xr:uid="{00000000-0005-0000-0000-0000961F0000}"/>
    <cellStyle name="SAPBEXresDataEmph 2 3 2" xfId="1659" xr:uid="{00000000-0005-0000-0000-0000971F0000}"/>
    <cellStyle name="SAPBEXresDataEmph 2 3 2 2" xfId="4488" xr:uid="{00000000-0005-0000-0000-0000981F0000}"/>
    <cellStyle name="SAPBEXresDataEmph 2 3 2 3" xfId="6961" xr:uid="{00000000-0005-0000-0000-0000991F0000}"/>
    <cellStyle name="SAPBEXresDataEmph 2 3 2 4" xfId="9255" xr:uid="{00000000-0005-0000-0000-00009A1F0000}"/>
    <cellStyle name="SAPBEXresDataEmph 2 3 3" xfId="4048" xr:uid="{00000000-0005-0000-0000-00009B1F0000}"/>
    <cellStyle name="SAPBEXresDataEmph 2 3 4" xfId="6552" xr:uid="{00000000-0005-0000-0000-00009C1F0000}"/>
    <cellStyle name="SAPBEXresDataEmph 2 3 5" xfId="8881" xr:uid="{00000000-0005-0000-0000-00009D1F0000}"/>
    <cellStyle name="SAPBEXresDataEmph 2 4" xfId="1196" xr:uid="{00000000-0005-0000-0000-00009E1F0000}"/>
    <cellStyle name="SAPBEXresDataEmph 2 4 2" xfId="2605" xr:uid="{00000000-0005-0000-0000-00009F1F0000}"/>
    <cellStyle name="SAPBEXresDataEmph 2 4 2 2" xfId="5431" xr:uid="{00000000-0005-0000-0000-0000A01F0000}"/>
    <cellStyle name="SAPBEXresDataEmph 2 4 2 3" xfId="7901" xr:uid="{00000000-0005-0000-0000-0000A11F0000}"/>
    <cellStyle name="SAPBEXresDataEmph 2 4 2 4" xfId="10194" xr:uid="{00000000-0005-0000-0000-0000A21F0000}"/>
    <cellStyle name="SAPBEXresDataEmph 2 4 3" xfId="4049" xr:uid="{00000000-0005-0000-0000-0000A31F0000}"/>
    <cellStyle name="SAPBEXresDataEmph 2 4 4" xfId="6553" xr:uid="{00000000-0005-0000-0000-0000A41F0000}"/>
    <cellStyle name="SAPBEXresDataEmph 2 4 5" xfId="8882" xr:uid="{00000000-0005-0000-0000-0000A51F0000}"/>
    <cellStyle name="SAPBEXresDataEmph 2 5" xfId="1197" xr:uid="{00000000-0005-0000-0000-0000A61F0000}"/>
    <cellStyle name="SAPBEXresDataEmph 2 5 2" xfId="2548" xr:uid="{00000000-0005-0000-0000-0000A71F0000}"/>
    <cellStyle name="SAPBEXresDataEmph 2 5 2 2" xfId="5375" xr:uid="{00000000-0005-0000-0000-0000A81F0000}"/>
    <cellStyle name="SAPBEXresDataEmph 2 5 2 3" xfId="7845" xr:uid="{00000000-0005-0000-0000-0000A91F0000}"/>
    <cellStyle name="SAPBEXresDataEmph 2 5 2 4" xfId="10138" xr:uid="{00000000-0005-0000-0000-0000AA1F0000}"/>
    <cellStyle name="SAPBEXresDataEmph 2 5 3" xfId="4050" xr:uid="{00000000-0005-0000-0000-0000AB1F0000}"/>
    <cellStyle name="SAPBEXresDataEmph 2 5 4" xfId="6554" xr:uid="{00000000-0005-0000-0000-0000AC1F0000}"/>
    <cellStyle name="SAPBEXresDataEmph 2 5 5" xfId="8883" xr:uid="{00000000-0005-0000-0000-0000AD1F0000}"/>
    <cellStyle name="SAPBEXresDataEmph 2 6" xfId="1198" xr:uid="{00000000-0005-0000-0000-0000AE1F0000}"/>
    <cellStyle name="SAPBEXresDataEmph 2 6 2" xfId="2595" xr:uid="{00000000-0005-0000-0000-0000AF1F0000}"/>
    <cellStyle name="SAPBEXresDataEmph 2 6 2 2" xfId="5421" xr:uid="{00000000-0005-0000-0000-0000B01F0000}"/>
    <cellStyle name="SAPBEXresDataEmph 2 6 2 3" xfId="7891" xr:uid="{00000000-0005-0000-0000-0000B11F0000}"/>
    <cellStyle name="SAPBEXresDataEmph 2 6 2 4" xfId="10184" xr:uid="{00000000-0005-0000-0000-0000B21F0000}"/>
    <cellStyle name="SAPBEXresDataEmph 2 6 3" xfId="4051" xr:uid="{00000000-0005-0000-0000-0000B31F0000}"/>
    <cellStyle name="SAPBEXresDataEmph 2 6 4" xfId="6555" xr:uid="{00000000-0005-0000-0000-0000B41F0000}"/>
    <cellStyle name="SAPBEXresDataEmph 2 6 5" xfId="8884" xr:uid="{00000000-0005-0000-0000-0000B51F0000}"/>
    <cellStyle name="SAPBEXresDataEmph 2 7" xfId="1199" xr:uid="{00000000-0005-0000-0000-0000B61F0000}"/>
    <cellStyle name="SAPBEXresDataEmph 2 7 2" xfId="2296" xr:uid="{00000000-0005-0000-0000-0000B71F0000}"/>
    <cellStyle name="SAPBEXresDataEmph 2 7 2 2" xfId="5124" xr:uid="{00000000-0005-0000-0000-0000B81F0000}"/>
    <cellStyle name="SAPBEXresDataEmph 2 7 2 3" xfId="7595" xr:uid="{00000000-0005-0000-0000-0000B91F0000}"/>
    <cellStyle name="SAPBEXresDataEmph 2 7 2 4" xfId="9888" xr:uid="{00000000-0005-0000-0000-0000BA1F0000}"/>
    <cellStyle name="SAPBEXresDataEmph 2 7 3" xfId="4052" xr:uid="{00000000-0005-0000-0000-0000BB1F0000}"/>
    <cellStyle name="SAPBEXresDataEmph 2 7 4" xfId="6556" xr:uid="{00000000-0005-0000-0000-0000BC1F0000}"/>
    <cellStyle name="SAPBEXresDataEmph 2 7 5" xfId="8885" xr:uid="{00000000-0005-0000-0000-0000BD1F0000}"/>
    <cellStyle name="SAPBEXresDataEmph 2 8" xfId="2461" xr:uid="{00000000-0005-0000-0000-0000BE1F0000}"/>
    <cellStyle name="SAPBEXresDataEmph 2 8 2" xfId="5288" xr:uid="{00000000-0005-0000-0000-0000BF1F0000}"/>
    <cellStyle name="SAPBEXresDataEmph 2 8 3" xfId="7759" xr:uid="{00000000-0005-0000-0000-0000C01F0000}"/>
    <cellStyle name="SAPBEXresDataEmph 2 8 4" xfId="10052" xr:uid="{00000000-0005-0000-0000-0000C11F0000}"/>
    <cellStyle name="SAPBEXresDataEmph 2 9" xfId="4046" xr:uid="{00000000-0005-0000-0000-0000C21F0000}"/>
    <cellStyle name="SAPBEXresDataEmph 3" xfId="1200" xr:uid="{00000000-0005-0000-0000-0000C31F0000}"/>
    <cellStyle name="SAPBEXresDataEmph 3 2" xfId="1577" xr:uid="{00000000-0005-0000-0000-0000C41F0000}"/>
    <cellStyle name="SAPBEXresDataEmph 3 2 2" xfId="4406" xr:uid="{00000000-0005-0000-0000-0000C51F0000}"/>
    <cellStyle name="SAPBEXresDataEmph 3 2 3" xfId="6880" xr:uid="{00000000-0005-0000-0000-0000C61F0000}"/>
    <cellStyle name="SAPBEXresDataEmph 3 2 4" xfId="9182" xr:uid="{00000000-0005-0000-0000-0000C71F0000}"/>
    <cellStyle name="SAPBEXresDataEmph 3 3" xfId="4053" xr:uid="{00000000-0005-0000-0000-0000C81F0000}"/>
    <cellStyle name="SAPBEXresDataEmph 3 4" xfId="6557" xr:uid="{00000000-0005-0000-0000-0000C91F0000}"/>
    <cellStyle name="SAPBEXresDataEmph 3 5" xfId="8886" xr:uid="{00000000-0005-0000-0000-0000CA1F0000}"/>
    <cellStyle name="SAPBEXresDataEmph 4" xfId="1201" xr:uid="{00000000-0005-0000-0000-0000CB1F0000}"/>
    <cellStyle name="SAPBEXresDataEmph 4 2" xfId="1868" xr:uid="{00000000-0005-0000-0000-0000CC1F0000}"/>
    <cellStyle name="SAPBEXresDataEmph 4 2 2" xfId="4696" xr:uid="{00000000-0005-0000-0000-0000CD1F0000}"/>
    <cellStyle name="SAPBEXresDataEmph 4 2 3" xfId="7168" xr:uid="{00000000-0005-0000-0000-0000CE1F0000}"/>
    <cellStyle name="SAPBEXresDataEmph 4 2 4" xfId="9461" xr:uid="{00000000-0005-0000-0000-0000CF1F0000}"/>
    <cellStyle name="SAPBEXresDataEmph 4 3" xfId="4054" xr:uid="{00000000-0005-0000-0000-0000D01F0000}"/>
    <cellStyle name="SAPBEXresDataEmph 4 4" xfId="6558" xr:uid="{00000000-0005-0000-0000-0000D11F0000}"/>
    <cellStyle name="SAPBEXresDataEmph 4 5" xfId="8887" xr:uid="{00000000-0005-0000-0000-0000D21F0000}"/>
    <cellStyle name="SAPBEXresDataEmph 5" xfId="1202" xr:uid="{00000000-0005-0000-0000-0000D31F0000}"/>
    <cellStyle name="SAPBEXresDataEmph 5 2" xfId="2302" xr:uid="{00000000-0005-0000-0000-0000D41F0000}"/>
    <cellStyle name="SAPBEXresDataEmph 5 2 2" xfId="5130" xr:uid="{00000000-0005-0000-0000-0000D51F0000}"/>
    <cellStyle name="SAPBEXresDataEmph 5 2 3" xfId="7601" xr:uid="{00000000-0005-0000-0000-0000D61F0000}"/>
    <cellStyle name="SAPBEXresDataEmph 5 2 4" xfId="9894" xr:uid="{00000000-0005-0000-0000-0000D71F0000}"/>
    <cellStyle name="SAPBEXresDataEmph 5 3" xfId="4055" xr:uid="{00000000-0005-0000-0000-0000D81F0000}"/>
    <cellStyle name="SAPBEXresDataEmph 5 4" xfId="6559" xr:uid="{00000000-0005-0000-0000-0000D91F0000}"/>
    <cellStyle name="SAPBEXresDataEmph 5 5" xfId="8888" xr:uid="{00000000-0005-0000-0000-0000DA1F0000}"/>
    <cellStyle name="SAPBEXresDataEmph 6" xfId="1203" xr:uid="{00000000-0005-0000-0000-0000DB1F0000}"/>
    <cellStyle name="SAPBEXresDataEmph 6 2" xfId="1615" xr:uid="{00000000-0005-0000-0000-0000DC1F0000}"/>
    <cellStyle name="SAPBEXresDataEmph 6 2 2" xfId="4444" xr:uid="{00000000-0005-0000-0000-0000DD1F0000}"/>
    <cellStyle name="SAPBEXresDataEmph 6 2 3" xfId="6917" xr:uid="{00000000-0005-0000-0000-0000DE1F0000}"/>
    <cellStyle name="SAPBEXresDataEmph 6 2 4" xfId="9217" xr:uid="{00000000-0005-0000-0000-0000DF1F0000}"/>
    <cellStyle name="SAPBEXresDataEmph 6 3" xfId="4056" xr:uid="{00000000-0005-0000-0000-0000E01F0000}"/>
    <cellStyle name="SAPBEXresDataEmph 6 4" xfId="6560" xr:uid="{00000000-0005-0000-0000-0000E11F0000}"/>
    <cellStyle name="SAPBEXresDataEmph 6 5" xfId="8889" xr:uid="{00000000-0005-0000-0000-0000E21F0000}"/>
    <cellStyle name="SAPBEXresDataEmph 7" xfId="1204" xr:uid="{00000000-0005-0000-0000-0000E31F0000}"/>
    <cellStyle name="SAPBEXresDataEmph 7 2" xfId="2479" xr:uid="{00000000-0005-0000-0000-0000E41F0000}"/>
    <cellStyle name="SAPBEXresDataEmph 7 2 2" xfId="5306" xr:uid="{00000000-0005-0000-0000-0000E51F0000}"/>
    <cellStyle name="SAPBEXresDataEmph 7 2 3" xfId="7776" xr:uid="{00000000-0005-0000-0000-0000E61F0000}"/>
    <cellStyle name="SAPBEXresDataEmph 7 2 4" xfId="10069" xr:uid="{00000000-0005-0000-0000-0000E71F0000}"/>
    <cellStyle name="SAPBEXresDataEmph 7 3" xfId="4057" xr:uid="{00000000-0005-0000-0000-0000E81F0000}"/>
    <cellStyle name="SAPBEXresDataEmph 7 4" xfId="6561" xr:uid="{00000000-0005-0000-0000-0000E91F0000}"/>
    <cellStyle name="SAPBEXresDataEmph 7 5" xfId="8890" xr:uid="{00000000-0005-0000-0000-0000EA1F0000}"/>
    <cellStyle name="SAPBEXresDataEmph 8" xfId="1205" xr:uid="{00000000-0005-0000-0000-0000EB1F0000}"/>
    <cellStyle name="SAPBEXresDataEmph 8 2" xfId="1602" xr:uid="{00000000-0005-0000-0000-0000EC1F0000}"/>
    <cellStyle name="SAPBEXresDataEmph 8 2 2" xfId="4431" xr:uid="{00000000-0005-0000-0000-0000ED1F0000}"/>
    <cellStyle name="SAPBEXresDataEmph 8 2 3" xfId="6904" xr:uid="{00000000-0005-0000-0000-0000EE1F0000}"/>
    <cellStyle name="SAPBEXresDataEmph 8 2 4" xfId="9205" xr:uid="{00000000-0005-0000-0000-0000EF1F0000}"/>
    <cellStyle name="SAPBEXresDataEmph 8 3" xfId="4058" xr:uid="{00000000-0005-0000-0000-0000F01F0000}"/>
    <cellStyle name="SAPBEXresDataEmph 8 4" xfId="6562" xr:uid="{00000000-0005-0000-0000-0000F11F0000}"/>
    <cellStyle name="SAPBEXresDataEmph 8 5" xfId="8891" xr:uid="{00000000-0005-0000-0000-0000F21F0000}"/>
    <cellStyle name="SAPBEXresDataEmph 9" xfId="1532" xr:uid="{00000000-0005-0000-0000-0000F31F0000}"/>
    <cellStyle name="SAPBEXresItem" xfId="1206" xr:uid="{00000000-0005-0000-0000-0000F41F0000}"/>
    <cellStyle name="SAPBEXresItem 10" xfId="1207" xr:uid="{00000000-0005-0000-0000-0000F51F0000}"/>
    <cellStyle name="SAPBEXresItem 10 2" xfId="1952" xr:uid="{00000000-0005-0000-0000-0000F61F0000}"/>
    <cellStyle name="SAPBEXresItem 10 2 2" xfId="4780" xr:uid="{00000000-0005-0000-0000-0000F71F0000}"/>
    <cellStyle name="SAPBEXresItem 10 2 3" xfId="7251" xr:uid="{00000000-0005-0000-0000-0000F81F0000}"/>
    <cellStyle name="SAPBEXresItem 10 2 4" xfId="9544" xr:uid="{00000000-0005-0000-0000-0000F91F0000}"/>
    <cellStyle name="SAPBEXresItem 10 3" xfId="4060" xr:uid="{00000000-0005-0000-0000-0000FA1F0000}"/>
    <cellStyle name="SAPBEXresItem 10 4" xfId="6564" xr:uid="{00000000-0005-0000-0000-0000FB1F0000}"/>
    <cellStyle name="SAPBEXresItem 10 5" xfId="8893" xr:uid="{00000000-0005-0000-0000-0000FC1F0000}"/>
    <cellStyle name="SAPBEXresItem 11" xfId="1208" xr:uid="{00000000-0005-0000-0000-0000FD1F0000}"/>
    <cellStyle name="SAPBEXresItem 11 2" xfId="2476" xr:uid="{00000000-0005-0000-0000-0000FE1F0000}"/>
    <cellStyle name="SAPBEXresItem 11 2 2" xfId="5303" xr:uid="{00000000-0005-0000-0000-0000FF1F0000}"/>
    <cellStyle name="SAPBEXresItem 11 2 3" xfId="7773" xr:uid="{00000000-0005-0000-0000-000000200000}"/>
    <cellStyle name="SAPBEXresItem 11 2 4" xfId="10066" xr:uid="{00000000-0005-0000-0000-000001200000}"/>
    <cellStyle name="SAPBEXresItem 11 3" xfId="4061" xr:uid="{00000000-0005-0000-0000-000002200000}"/>
    <cellStyle name="SAPBEXresItem 11 4" xfId="6565" xr:uid="{00000000-0005-0000-0000-000003200000}"/>
    <cellStyle name="SAPBEXresItem 11 5" xfId="8894" xr:uid="{00000000-0005-0000-0000-000004200000}"/>
    <cellStyle name="SAPBEXresItem 12" xfId="1533" xr:uid="{00000000-0005-0000-0000-000005200000}"/>
    <cellStyle name="SAPBEXresItem 13" xfId="1759" xr:uid="{00000000-0005-0000-0000-000006200000}"/>
    <cellStyle name="SAPBEXresItem 13 2" xfId="4587" xr:uid="{00000000-0005-0000-0000-000007200000}"/>
    <cellStyle name="SAPBEXresItem 13 3" xfId="7060" xr:uid="{00000000-0005-0000-0000-000008200000}"/>
    <cellStyle name="SAPBEXresItem 13 4" xfId="9354" xr:uid="{00000000-0005-0000-0000-000009200000}"/>
    <cellStyle name="SAPBEXresItem 14" xfId="4059" xr:uid="{00000000-0005-0000-0000-00000A200000}"/>
    <cellStyle name="SAPBEXresItem 15" xfId="6563" xr:uid="{00000000-0005-0000-0000-00000B200000}"/>
    <cellStyle name="SAPBEXresItem 16" xfId="8892" xr:uid="{00000000-0005-0000-0000-00000C200000}"/>
    <cellStyle name="SAPBEXresItem 2" xfId="1209" xr:uid="{00000000-0005-0000-0000-00000D200000}"/>
    <cellStyle name="SAPBEXresItem 2 10" xfId="1210" xr:uid="{00000000-0005-0000-0000-00000E200000}"/>
    <cellStyle name="SAPBEXresItem 2 10 2" xfId="2329" xr:uid="{00000000-0005-0000-0000-00000F200000}"/>
    <cellStyle name="SAPBEXresItem 2 10 2 2" xfId="5157" xr:uid="{00000000-0005-0000-0000-000010200000}"/>
    <cellStyle name="SAPBEXresItem 2 10 2 3" xfId="7628" xr:uid="{00000000-0005-0000-0000-000011200000}"/>
    <cellStyle name="SAPBEXresItem 2 10 2 4" xfId="9921" xr:uid="{00000000-0005-0000-0000-000012200000}"/>
    <cellStyle name="SAPBEXresItem 2 10 3" xfId="4063" xr:uid="{00000000-0005-0000-0000-000013200000}"/>
    <cellStyle name="SAPBEXresItem 2 10 4" xfId="6567" xr:uid="{00000000-0005-0000-0000-000014200000}"/>
    <cellStyle name="SAPBEXresItem 2 10 5" xfId="8896" xr:uid="{00000000-0005-0000-0000-000015200000}"/>
    <cellStyle name="SAPBEXresItem 2 11" xfId="2601" xr:uid="{00000000-0005-0000-0000-000016200000}"/>
    <cellStyle name="SAPBEXresItem 2 11 2" xfId="5427" xr:uid="{00000000-0005-0000-0000-000017200000}"/>
    <cellStyle name="SAPBEXresItem 2 11 3" xfId="7897" xr:uid="{00000000-0005-0000-0000-000018200000}"/>
    <cellStyle name="SAPBEXresItem 2 11 4" xfId="10190" xr:uid="{00000000-0005-0000-0000-000019200000}"/>
    <cellStyle name="SAPBEXresItem 2 12" xfId="4062" xr:uid="{00000000-0005-0000-0000-00001A200000}"/>
    <cellStyle name="SAPBEXresItem 2 13" xfId="6566" xr:uid="{00000000-0005-0000-0000-00001B200000}"/>
    <cellStyle name="SAPBEXresItem 2 14" xfId="8895" xr:uid="{00000000-0005-0000-0000-00001C200000}"/>
    <cellStyle name="SAPBEXresItem 2 2" xfId="1211" xr:uid="{00000000-0005-0000-0000-00001D200000}"/>
    <cellStyle name="SAPBEXresItem 2 2 2" xfId="2186" xr:uid="{00000000-0005-0000-0000-00001E200000}"/>
    <cellStyle name="SAPBEXresItem 2 2 2 2" xfId="5014" xr:uid="{00000000-0005-0000-0000-00001F200000}"/>
    <cellStyle name="SAPBEXresItem 2 2 2 3" xfId="7485" xr:uid="{00000000-0005-0000-0000-000020200000}"/>
    <cellStyle name="SAPBEXresItem 2 2 2 4" xfId="9778" xr:uid="{00000000-0005-0000-0000-000021200000}"/>
    <cellStyle name="SAPBEXresItem 2 2 3" xfId="4064" xr:uid="{00000000-0005-0000-0000-000022200000}"/>
    <cellStyle name="SAPBEXresItem 2 2 4" xfId="6568" xr:uid="{00000000-0005-0000-0000-000023200000}"/>
    <cellStyle name="SAPBEXresItem 2 2 5" xfId="8897" xr:uid="{00000000-0005-0000-0000-000024200000}"/>
    <cellStyle name="SAPBEXresItem 2 3" xfId="1212" xr:uid="{00000000-0005-0000-0000-000025200000}"/>
    <cellStyle name="SAPBEXresItem 2 3 2" xfId="1796" xr:uid="{00000000-0005-0000-0000-000026200000}"/>
    <cellStyle name="SAPBEXresItem 2 3 2 2" xfId="4624" xr:uid="{00000000-0005-0000-0000-000027200000}"/>
    <cellStyle name="SAPBEXresItem 2 3 2 3" xfId="7097" xr:uid="{00000000-0005-0000-0000-000028200000}"/>
    <cellStyle name="SAPBEXresItem 2 3 2 4" xfId="9391" xr:uid="{00000000-0005-0000-0000-000029200000}"/>
    <cellStyle name="SAPBEXresItem 2 3 3" xfId="4065" xr:uid="{00000000-0005-0000-0000-00002A200000}"/>
    <cellStyle name="SAPBEXresItem 2 3 4" xfId="6569" xr:uid="{00000000-0005-0000-0000-00002B200000}"/>
    <cellStyle name="SAPBEXresItem 2 3 5" xfId="8898" xr:uid="{00000000-0005-0000-0000-00002C200000}"/>
    <cellStyle name="SAPBEXresItem 2 4" xfId="1213" xr:uid="{00000000-0005-0000-0000-00002D200000}"/>
    <cellStyle name="SAPBEXresItem 2 4 2" xfId="2187" xr:uid="{00000000-0005-0000-0000-00002E200000}"/>
    <cellStyle name="SAPBEXresItem 2 4 2 2" xfId="5015" xr:uid="{00000000-0005-0000-0000-00002F200000}"/>
    <cellStyle name="SAPBEXresItem 2 4 2 3" xfId="7486" xr:uid="{00000000-0005-0000-0000-000030200000}"/>
    <cellStyle name="SAPBEXresItem 2 4 2 4" xfId="9779" xr:uid="{00000000-0005-0000-0000-000031200000}"/>
    <cellStyle name="SAPBEXresItem 2 4 3" xfId="4066" xr:uid="{00000000-0005-0000-0000-000032200000}"/>
    <cellStyle name="SAPBEXresItem 2 4 4" xfId="6570" xr:uid="{00000000-0005-0000-0000-000033200000}"/>
    <cellStyle name="SAPBEXresItem 2 4 5" xfId="8899" xr:uid="{00000000-0005-0000-0000-000034200000}"/>
    <cellStyle name="SAPBEXresItem 2 5" xfId="1214" xr:uid="{00000000-0005-0000-0000-000035200000}"/>
    <cellStyle name="SAPBEXresItem 2 5 2" xfId="2188" xr:uid="{00000000-0005-0000-0000-000036200000}"/>
    <cellStyle name="SAPBEXresItem 2 5 2 2" xfId="5016" xr:uid="{00000000-0005-0000-0000-000037200000}"/>
    <cellStyle name="SAPBEXresItem 2 5 2 3" xfId="7487" xr:uid="{00000000-0005-0000-0000-000038200000}"/>
    <cellStyle name="SAPBEXresItem 2 5 2 4" xfId="9780" xr:uid="{00000000-0005-0000-0000-000039200000}"/>
    <cellStyle name="SAPBEXresItem 2 5 3" xfId="4067" xr:uid="{00000000-0005-0000-0000-00003A200000}"/>
    <cellStyle name="SAPBEXresItem 2 5 4" xfId="6571" xr:uid="{00000000-0005-0000-0000-00003B200000}"/>
    <cellStyle name="SAPBEXresItem 2 5 5" xfId="8900" xr:uid="{00000000-0005-0000-0000-00003C200000}"/>
    <cellStyle name="SAPBEXresItem 2 6" xfId="1215" xr:uid="{00000000-0005-0000-0000-00003D200000}"/>
    <cellStyle name="SAPBEXresItem 2 6 2" xfId="2189" xr:uid="{00000000-0005-0000-0000-00003E200000}"/>
    <cellStyle name="SAPBEXresItem 2 6 2 2" xfId="5017" xr:uid="{00000000-0005-0000-0000-00003F200000}"/>
    <cellStyle name="SAPBEXresItem 2 6 2 3" xfId="7488" xr:uid="{00000000-0005-0000-0000-000040200000}"/>
    <cellStyle name="SAPBEXresItem 2 6 2 4" xfId="9781" xr:uid="{00000000-0005-0000-0000-000041200000}"/>
    <cellStyle name="SAPBEXresItem 2 6 3" xfId="4068" xr:uid="{00000000-0005-0000-0000-000042200000}"/>
    <cellStyle name="SAPBEXresItem 2 6 4" xfId="6572" xr:uid="{00000000-0005-0000-0000-000043200000}"/>
    <cellStyle name="SAPBEXresItem 2 6 5" xfId="8901" xr:uid="{00000000-0005-0000-0000-000044200000}"/>
    <cellStyle name="SAPBEXresItem 2 7" xfId="1216" xr:uid="{00000000-0005-0000-0000-000045200000}"/>
    <cellStyle name="SAPBEXresItem 2 7 2" xfId="2395" xr:uid="{00000000-0005-0000-0000-000046200000}"/>
    <cellStyle name="SAPBEXresItem 2 7 2 2" xfId="5222" xr:uid="{00000000-0005-0000-0000-000047200000}"/>
    <cellStyle name="SAPBEXresItem 2 7 2 3" xfId="7693" xr:uid="{00000000-0005-0000-0000-000048200000}"/>
    <cellStyle name="SAPBEXresItem 2 7 2 4" xfId="9986" xr:uid="{00000000-0005-0000-0000-000049200000}"/>
    <cellStyle name="SAPBEXresItem 2 7 3" xfId="4069" xr:uid="{00000000-0005-0000-0000-00004A200000}"/>
    <cellStyle name="SAPBEXresItem 2 7 4" xfId="6573" xr:uid="{00000000-0005-0000-0000-00004B200000}"/>
    <cellStyle name="SAPBEXresItem 2 7 5" xfId="8902" xr:uid="{00000000-0005-0000-0000-00004C200000}"/>
    <cellStyle name="SAPBEXresItem 2 8" xfId="1217" xr:uid="{00000000-0005-0000-0000-00004D200000}"/>
    <cellStyle name="SAPBEXresItem 2 8 2" xfId="2660" xr:uid="{00000000-0005-0000-0000-00004E200000}"/>
    <cellStyle name="SAPBEXresItem 2 8 2 2" xfId="5485" xr:uid="{00000000-0005-0000-0000-00004F200000}"/>
    <cellStyle name="SAPBEXresItem 2 8 2 3" xfId="7953" xr:uid="{00000000-0005-0000-0000-000050200000}"/>
    <cellStyle name="SAPBEXresItem 2 8 2 4" xfId="10241" xr:uid="{00000000-0005-0000-0000-000051200000}"/>
    <cellStyle name="SAPBEXresItem 2 8 3" xfId="4070" xr:uid="{00000000-0005-0000-0000-000052200000}"/>
    <cellStyle name="SAPBEXresItem 2 8 4" xfId="6574" xr:uid="{00000000-0005-0000-0000-000053200000}"/>
    <cellStyle name="SAPBEXresItem 2 8 5" xfId="8903" xr:uid="{00000000-0005-0000-0000-000054200000}"/>
    <cellStyle name="SAPBEXresItem 2 9" xfId="1218" xr:uid="{00000000-0005-0000-0000-000055200000}"/>
    <cellStyle name="SAPBEXresItem 2 9 2" xfId="2190" xr:uid="{00000000-0005-0000-0000-000056200000}"/>
    <cellStyle name="SAPBEXresItem 2 9 2 2" xfId="5018" xr:uid="{00000000-0005-0000-0000-000057200000}"/>
    <cellStyle name="SAPBEXresItem 2 9 2 3" xfId="7489" xr:uid="{00000000-0005-0000-0000-000058200000}"/>
    <cellStyle name="SAPBEXresItem 2 9 2 4" xfId="9782" xr:uid="{00000000-0005-0000-0000-000059200000}"/>
    <cellStyle name="SAPBEXresItem 2 9 3" xfId="4071" xr:uid="{00000000-0005-0000-0000-00005A200000}"/>
    <cellStyle name="SAPBEXresItem 2 9 4" xfId="6575" xr:uid="{00000000-0005-0000-0000-00005B200000}"/>
    <cellStyle name="SAPBEXresItem 2 9 5" xfId="8904" xr:uid="{00000000-0005-0000-0000-00005C200000}"/>
    <cellStyle name="SAPBEXresItem 3" xfId="1219" xr:uid="{00000000-0005-0000-0000-00005D200000}"/>
    <cellStyle name="SAPBEXresItem 3 2" xfId="2220" xr:uid="{00000000-0005-0000-0000-00005E200000}"/>
    <cellStyle name="SAPBEXresItem 3 2 2" xfId="5048" xr:uid="{00000000-0005-0000-0000-00005F200000}"/>
    <cellStyle name="SAPBEXresItem 3 2 3" xfId="7519" xr:uid="{00000000-0005-0000-0000-000060200000}"/>
    <cellStyle name="SAPBEXresItem 3 2 4" xfId="9812" xr:uid="{00000000-0005-0000-0000-000061200000}"/>
    <cellStyle name="SAPBEXresItem 3 3" xfId="4072" xr:uid="{00000000-0005-0000-0000-000062200000}"/>
    <cellStyle name="SAPBEXresItem 3 4" xfId="6576" xr:uid="{00000000-0005-0000-0000-000063200000}"/>
    <cellStyle name="SAPBEXresItem 3 5" xfId="8905" xr:uid="{00000000-0005-0000-0000-000064200000}"/>
    <cellStyle name="SAPBEXresItem 4" xfId="1220" xr:uid="{00000000-0005-0000-0000-000065200000}"/>
    <cellStyle name="SAPBEXresItem 4 2" xfId="2416" xr:uid="{00000000-0005-0000-0000-000066200000}"/>
    <cellStyle name="SAPBEXresItem 4 2 2" xfId="5243" xr:uid="{00000000-0005-0000-0000-000067200000}"/>
    <cellStyle name="SAPBEXresItem 4 2 3" xfId="7714" xr:uid="{00000000-0005-0000-0000-000068200000}"/>
    <cellStyle name="SAPBEXresItem 4 2 4" xfId="10007" xr:uid="{00000000-0005-0000-0000-000069200000}"/>
    <cellStyle name="SAPBEXresItem 4 3" xfId="4073" xr:uid="{00000000-0005-0000-0000-00006A200000}"/>
    <cellStyle name="SAPBEXresItem 4 4" xfId="6577" xr:uid="{00000000-0005-0000-0000-00006B200000}"/>
    <cellStyle name="SAPBEXresItem 4 5" xfId="8906" xr:uid="{00000000-0005-0000-0000-00006C200000}"/>
    <cellStyle name="SAPBEXresItem 5" xfId="1221" xr:uid="{00000000-0005-0000-0000-00006D200000}"/>
    <cellStyle name="SAPBEXresItem 5 2" xfId="2457" xr:uid="{00000000-0005-0000-0000-00006E200000}"/>
    <cellStyle name="SAPBEXresItem 5 2 2" xfId="5284" xr:uid="{00000000-0005-0000-0000-00006F200000}"/>
    <cellStyle name="SAPBEXresItem 5 2 3" xfId="7755" xr:uid="{00000000-0005-0000-0000-000070200000}"/>
    <cellStyle name="SAPBEXresItem 5 2 4" xfId="10048" xr:uid="{00000000-0005-0000-0000-000071200000}"/>
    <cellStyle name="SAPBEXresItem 5 3" xfId="4074" xr:uid="{00000000-0005-0000-0000-000072200000}"/>
    <cellStyle name="SAPBEXresItem 5 4" xfId="6578" xr:uid="{00000000-0005-0000-0000-000073200000}"/>
    <cellStyle name="SAPBEXresItem 5 5" xfId="8907" xr:uid="{00000000-0005-0000-0000-000074200000}"/>
    <cellStyle name="SAPBEXresItem 6" xfId="1222" xr:uid="{00000000-0005-0000-0000-000075200000}"/>
    <cellStyle name="SAPBEXresItem 6 2" xfId="2446" xr:uid="{00000000-0005-0000-0000-000076200000}"/>
    <cellStyle name="SAPBEXresItem 6 2 2" xfId="5273" xr:uid="{00000000-0005-0000-0000-000077200000}"/>
    <cellStyle name="SAPBEXresItem 6 2 3" xfId="7744" xr:uid="{00000000-0005-0000-0000-000078200000}"/>
    <cellStyle name="SAPBEXresItem 6 2 4" xfId="10037" xr:uid="{00000000-0005-0000-0000-000079200000}"/>
    <cellStyle name="SAPBEXresItem 6 3" xfId="4075" xr:uid="{00000000-0005-0000-0000-00007A200000}"/>
    <cellStyle name="SAPBEXresItem 6 4" xfId="6579" xr:uid="{00000000-0005-0000-0000-00007B200000}"/>
    <cellStyle name="SAPBEXresItem 6 5" xfId="8908" xr:uid="{00000000-0005-0000-0000-00007C200000}"/>
    <cellStyle name="SAPBEXresItem 7" xfId="1223" xr:uid="{00000000-0005-0000-0000-00007D200000}"/>
    <cellStyle name="SAPBEXresItem 7 2" xfId="2501" xr:uid="{00000000-0005-0000-0000-00007E200000}"/>
    <cellStyle name="SAPBEXresItem 7 2 2" xfId="5328" xr:uid="{00000000-0005-0000-0000-00007F200000}"/>
    <cellStyle name="SAPBEXresItem 7 2 3" xfId="7798" xr:uid="{00000000-0005-0000-0000-000080200000}"/>
    <cellStyle name="SAPBEXresItem 7 2 4" xfId="10091" xr:uid="{00000000-0005-0000-0000-000081200000}"/>
    <cellStyle name="SAPBEXresItem 7 3" xfId="4076" xr:uid="{00000000-0005-0000-0000-000082200000}"/>
    <cellStyle name="SAPBEXresItem 7 4" xfId="6580" xr:uid="{00000000-0005-0000-0000-000083200000}"/>
    <cellStyle name="SAPBEXresItem 7 5" xfId="8909" xr:uid="{00000000-0005-0000-0000-000084200000}"/>
    <cellStyle name="SAPBEXresItem 8" xfId="1224" xr:uid="{00000000-0005-0000-0000-000085200000}"/>
    <cellStyle name="SAPBEXresItem 8 2" xfId="1674" xr:uid="{00000000-0005-0000-0000-000086200000}"/>
    <cellStyle name="SAPBEXresItem 8 2 2" xfId="4503" xr:uid="{00000000-0005-0000-0000-000087200000}"/>
    <cellStyle name="SAPBEXresItem 8 2 3" xfId="6976" xr:uid="{00000000-0005-0000-0000-000088200000}"/>
    <cellStyle name="SAPBEXresItem 8 2 4" xfId="9270" xr:uid="{00000000-0005-0000-0000-000089200000}"/>
    <cellStyle name="SAPBEXresItem 8 3" xfId="4077" xr:uid="{00000000-0005-0000-0000-00008A200000}"/>
    <cellStyle name="SAPBEXresItem 8 4" xfId="6581" xr:uid="{00000000-0005-0000-0000-00008B200000}"/>
    <cellStyle name="SAPBEXresItem 8 5" xfId="8910" xr:uid="{00000000-0005-0000-0000-00008C200000}"/>
    <cellStyle name="SAPBEXresItem 9" xfId="1225" xr:uid="{00000000-0005-0000-0000-00008D200000}"/>
    <cellStyle name="SAPBEXresItem 9 2" xfId="2676" xr:uid="{00000000-0005-0000-0000-00008E200000}"/>
    <cellStyle name="SAPBEXresItem 9 2 2" xfId="5501" xr:uid="{00000000-0005-0000-0000-00008F200000}"/>
    <cellStyle name="SAPBEXresItem 9 2 3" xfId="7966" xr:uid="{00000000-0005-0000-0000-000090200000}"/>
    <cellStyle name="SAPBEXresItem 9 2 4" xfId="10246" xr:uid="{00000000-0005-0000-0000-000091200000}"/>
    <cellStyle name="SAPBEXresItem 9 3" xfId="4078" xr:uid="{00000000-0005-0000-0000-000092200000}"/>
    <cellStyle name="SAPBEXresItem 9 4" xfId="6582" xr:uid="{00000000-0005-0000-0000-000093200000}"/>
    <cellStyle name="SAPBEXresItem 9 5" xfId="8911" xr:uid="{00000000-0005-0000-0000-000094200000}"/>
    <cellStyle name="SAPBEXresItemX" xfId="1226" xr:uid="{00000000-0005-0000-0000-000095200000}"/>
    <cellStyle name="SAPBEXresItemX 10" xfId="1227" xr:uid="{00000000-0005-0000-0000-000096200000}"/>
    <cellStyle name="SAPBEXresItemX 10 2" xfId="2300" xr:uid="{00000000-0005-0000-0000-000097200000}"/>
    <cellStyle name="SAPBEXresItemX 10 2 2" xfId="5128" xr:uid="{00000000-0005-0000-0000-000098200000}"/>
    <cellStyle name="SAPBEXresItemX 10 2 3" xfId="7599" xr:uid="{00000000-0005-0000-0000-000099200000}"/>
    <cellStyle name="SAPBEXresItemX 10 2 4" xfId="9892" xr:uid="{00000000-0005-0000-0000-00009A200000}"/>
    <cellStyle name="SAPBEXresItemX 10 3" xfId="4080" xr:uid="{00000000-0005-0000-0000-00009B200000}"/>
    <cellStyle name="SAPBEXresItemX 10 4" xfId="6584" xr:uid="{00000000-0005-0000-0000-00009C200000}"/>
    <cellStyle name="SAPBEXresItemX 10 5" xfId="8913" xr:uid="{00000000-0005-0000-0000-00009D200000}"/>
    <cellStyle name="SAPBEXresItemX 11" xfId="1228" xr:uid="{00000000-0005-0000-0000-00009E200000}"/>
    <cellStyle name="SAPBEXresItemX 11 2" xfId="1894" xr:uid="{00000000-0005-0000-0000-00009F200000}"/>
    <cellStyle name="SAPBEXresItemX 11 2 2" xfId="4722" xr:uid="{00000000-0005-0000-0000-0000A0200000}"/>
    <cellStyle name="SAPBEXresItemX 11 2 3" xfId="7194" xr:uid="{00000000-0005-0000-0000-0000A1200000}"/>
    <cellStyle name="SAPBEXresItemX 11 2 4" xfId="9487" xr:uid="{00000000-0005-0000-0000-0000A2200000}"/>
    <cellStyle name="SAPBEXresItemX 11 3" xfId="4081" xr:uid="{00000000-0005-0000-0000-0000A3200000}"/>
    <cellStyle name="SAPBEXresItemX 11 4" xfId="6585" xr:uid="{00000000-0005-0000-0000-0000A4200000}"/>
    <cellStyle name="SAPBEXresItemX 11 5" xfId="8914" xr:uid="{00000000-0005-0000-0000-0000A5200000}"/>
    <cellStyle name="SAPBEXresItemX 12" xfId="1534" xr:uid="{00000000-0005-0000-0000-0000A6200000}"/>
    <cellStyle name="SAPBEXresItemX 13" xfId="2652" xr:uid="{00000000-0005-0000-0000-0000A7200000}"/>
    <cellStyle name="SAPBEXresItemX 13 2" xfId="5477" xr:uid="{00000000-0005-0000-0000-0000A8200000}"/>
    <cellStyle name="SAPBEXresItemX 13 3" xfId="7945" xr:uid="{00000000-0005-0000-0000-0000A9200000}"/>
    <cellStyle name="SAPBEXresItemX 13 4" xfId="10234" xr:uid="{00000000-0005-0000-0000-0000AA200000}"/>
    <cellStyle name="SAPBEXresItemX 14" xfId="4079" xr:uid="{00000000-0005-0000-0000-0000AB200000}"/>
    <cellStyle name="SAPBEXresItemX 15" xfId="6583" xr:uid="{00000000-0005-0000-0000-0000AC200000}"/>
    <cellStyle name="SAPBEXresItemX 16" xfId="8912" xr:uid="{00000000-0005-0000-0000-0000AD200000}"/>
    <cellStyle name="SAPBEXresItemX 2" xfId="1229" xr:uid="{00000000-0005-0000-0000-0000AE200000}"/>
    <cellStyle name="SAPBEXresItemX 2 10" xfId="1230" xr:uid="{00000000-0005-0000-0000-0000AF200000}"/>
    <cellStyle name="SAPBEXresItemX 2 10 2" xfId="2447" xr:uid="{00000000-0005-0000-0000-0000B0200000}"/>
    <cellStyle name="SAPBEXresItemX 2 10 2 2" xfId="5274" xr:uid="{00000000-0005-0000-0000-0000B1200000}"/>
    <cellStyle name="SAPBEXresItemX 2 10 2 3" xfId="7745" xr:uid="{00000000-0005-0000-0000-0000B2200000}"/>
    <cellStyle name="SAPBEXresItemX 2 10 2 4" xfId="10038" xr:uid="{00000000-0005-0000-0000-0000B3200000}"/>
    <cellStyle name="SAPBEXresItemX 2 10 3" xfId="4083" xr:uid="{00000000-0005-0000-0000-0000B4200000}"/>
    <cellStyle name="SAPBEXresItemX 2 10 4" xfId="6587" xr:uid="{00000000-0005-0000-0000-0000B5200000}"/>
    <cellStyle name="SAPBEXresItemX 2 10 5" xfId="8916" xr:uid="{00000000-0005-0000-0000-0000B6200000}"/>
    <cellStyle name="SAPBEXresItemX 2 11" xfId="2628" xr:uid="{00000000-0005-0000-0000-0000B7200000}"/>
    <cellStyle name="SAPBEXresItemX 2 11 2" xfId="5454" xr:uid="{00000000-0005-0000-0000-0000B8200000}"/>
    <cellStyle name="SAPBEXresItemX 2 11 3" xfId="7923" xr:uid="{00000000-0005-0000-0000-0000B9200000}"/>
    <cellStyle name="SAPBEXresItemX 2 11 4" xfId="10215" xr:uid="{00000000-0005-0000-0000-0000BA200000}"/>
    <cellStyle name="SAPBEXresItemX 2 12" xfId="4082" xr:uid="{00000000-0005-0000-0000-0000BB200000}"/>
    <cellStyle name="SAPBEXresItemX 2 13" xfId="6586" xr:uid="{00000000-0005-0000-0000-0000BC200000}"/>
    <cellStyle name="SAPBEXresItemX 2 14" xfId="8915" xr:uid="{00000000-0005-0000-0000-0000BD200000}"/>
    <cellStyle name="SAPBEXresItemX 2 2" xfId="1231" xr:uid="{00000000-0005-0000-0000-0000BE200000}"/>
    <cellStyle name="SAPBEXresItemX 2 2 2" xfId="2448" xr:uid="{00000000-0005-0000-0000-0000BF200000}"/>
    <cellStyle name="SAPBEXresItemX 2 2 2 2" xfId="5275" xr:uid="{00000000-0005-0000-0000-0000C0200000}"/>
    <cellStyle name="SAPBEXresItemX 2 2 2 3" xfId="7746" xr:uid="{00000000-0005-0000-0000-0000C1200000}"/>
    <cellStyle name="SAPBEXresItemX 2 2 2 4" xfId="10039" xr:uid="{00000000-0005-0000-0000-0000C2200000}"/>
    <cellStyle name="SAPBEXresItemX 2 2 3" xfId="4084" xr:uid="{00000000-0005-0000-0000-0000C3200000}"/>
    <cellStyle name="SAPBEXresItemX 2 2 4" xfId="6588" xr:uid="{00000000-0005-0000-0000-0000C4200000}"/>
    <cellStyle name="SAPBEXresItemX 2 2 5" xfId="8917" xr:uid="{00000000-0005-0000-0000-0000C5200000}"/>
    <cellStyle name="SAPBEXresItemX 2 3" xfId="1232" xr:uid="{00000000-0005-0000-0000-0000C6200000}"/>
    <cellStyle name="SAPBEXresItemX 2 3 2" xfId="2522" xr:uid="{00000000-0005-0000-0000-0000C7200000}"/>
    <cellStyle name="SAPBEXresItemX 2 3 2 2" xfId="5349" xr:uid="{00000000-0005-0000-0000-0000C8200000}"/>
    <cellStyle name="SAPBEXresItemX 2 3 2 3" xfId="7819" xr:uid="{00000000-0005-0000-0000-0000C9200000}"/>
    <cellStyle name="SAPBEXresItemX 2 3 2 4" xfId="10112" xr:uid="{00000000-0005-0000-0000-0000CA200000}"/>
    <cellStyle name="SAPBEXresItemX 2 3 3" xfId="4085" xr:uid="{00000000-0005-0000-0000-0000CB200000}"/>
    <cellStyle name="SAPBEXresItemX 2 3 4" xfId="6589" xr:uid="{00000000-0005-0000-0000-0000CC200000}"/>
    <cellStyle name="SAPBEXresItemX 2 3 5" xfId="8918" xr:uid="{00000000-0005-0000-0000-0000CD200000}"/>
    <cellStyle name="SAPBEXresItemX 2 4" xfId="1233" xr:uid="{00000000-0005-0000-0000-0000CE200000}"/>
    <cellStyle name="SAPBEXresItemX 2 4 2" xfId="1897" xr:uid="{00000000-0005-0000-0000-0000CF200000}"/>
    <cellStyle name="SAPBEXresItemX 2 4 2 2" xfId="4725" xr:uid="{00000000-0005-0000-0000-0000D0200000}"/>
    <cellStyle name="SAPBEXresItemX 2 4 2 3" xfId="7197" xr:uid="{00000000-0005-0000-0000-0000D1200000}"/>
    <cellStyle name="SAPBEXresItemX 2 4 2 4" xfId="9490" xr:uid="{00000000-0005-0000-0000-0000D2200000}"/>
    <cellStyle name="SAPBEXresItemX 2 4 3" xfId="4086" xr:uid="{00000000-0005-0000-0000-0000D3200000}"/>
    <cellStyle name="SAPBEXresItemX 2 4 4" xfId="6590" xr:uid="{00000000-0005-0000-0000-0000D4200000}"/>
    <cellStyle name="SAPBEXresItemX 2 4 5" xfId="8919" xr:uid="{00000000-0005-0000-0000-0000D5200000}"/>
    <cellStyle name="SAPBEXresItemX 2 5" xfId="1234" xr:uid="{00000000-0005-0000-0000-0000D6200000}"/>
    <cellStyle name="SAPBEXresItemX 2 5 2" xfId="1648" xr:uid="{00000000-0005-0000-0000-0000D7200000}"/>
    <cellStyle name="SAPBEXresItemX 2 5 2 2" xfId="4477" xr:uid="{00000000-0005-0000-0000-0000D8200000}"/>
    <cellStyle name="SAPBEXresItemX 2 5 2 3" xfId="6950" xr:uid="{00000000-0005-0000-0000-0000D9200000}"/>
    <cellStyle name="SAPBEXresItemX 2 5 2 4" xfId="9245" xr:uid="{00000000-0005-0000-0000-0000DA200000}"/>
    <cellStyle name="SAPBEXresItemX 2 5 3" xfId="4087" xr:uid="{00000000-0005-0000-0000-0000DB200000}"/>
    <cellStyle name="SAPBEXresItemX 2 5 4" xfId="6591" xr:uid="{00000000-0005-0000-0000-0000DC200000}"/>
    <cellStyle name="SAPBEXresItemX 2 5 5" xfId="8920" xr:uid="{00000000-0005-0000-0000-0000DD200000}"/>
    <cellStyle name="SAPBEXresItemX 2 6" xfId="1235" xr:uid="{00000000-0005-0000-0000-0000DE200000}"/>
    <cellStyle name="SAPBEXresItemX 2 6 2" xfId="1673" xr:uid="{00000000-0005-0000-0000-0000DF200000}"/>
    <cellStyle name="SAPBEXresItemX 2 6 2 2" xfId="4502" xr:uid="{00000000-0005-0000-0000-0000E0200000}"/>
    <cellStyle name="SAPBEXresItemX 2 6 2 3" xfId="6975" xr:uid="{00000000-0005-0000-0000-0000E1200000}"/>
    <cellStyle name="SAPBEXresItemX 2 6 2 4" xfId="9269" xr:uid="{00000000-0005-0000-0000-0000E2200000}"/>
    <cellStyle name="SAPBEXresItemX 2 6 3" xfId="4088" xr:uid="{00000000-0005-0000-0000-0000E3200000}"/>
    <cellStyle name="SAPBEXresItemX 2 6 4" xfId="6592" xr:uid="{00000000-0005-0000-0000-0000E4200000}"/>
    <cellStyle name="SAPBEXresItemX 2 6 5" xfId="8921" xr:uid="{00000000-0005-0000-0000-0000E5200000}"/>
    <cellStyle name="SAPBEXresItemX 2 7" xfId="1236" xr:uid="{00000000-0005-0000-0000-0000E6200000}"/>
    <cellStyle name="SAPBEXresItemX 2 7 2" xfId="2537" xr:uid="{00000000-0005-0000-0000-0000E7200000}"/>
    <cellStyle name="SAPBEXresItemX 2 7 2 2" xfId="5364" xr:uid="{00000000-0005-0000-0000-0000E8200000}"/>
    <cellStyle name="SAPBEXresItemX 2 7 2 3" xfId="7834" xr:uid="{00000000-0005-0000-0000-0000E9200000}"/>
    <cellStyle name="SAPBEXresItemX 2 7 2 4" xfId="10127" xr:uid="{00000000-0005-0000-0000-0000EA200000}"/>
    <cellStyle name="SAPBEXresItemX 2 7 3" xfId="4089" xr:uid="{00000000-0005-0000-0000-0000EB200000}"/>
    <cellStyle name="SAPBEXresItemX 2 7 4" xfId="6593" xr:uid="{00000000-0005-0000-0000-0000EC200000}"/>
    <cellStyle name="SAPBEXresItemX 2 7 5" xfId="8922" xr:uid="{00000000-0005-0000-0000-0000ED200000}"/>
    <cellStyle name="SAPBEXresItemX 2 8" xfId="1237" xr:uid="{00000000-0005-0000-0000-0000EE200000}"/>
    <cellStyle name="SAPBEXresItemX 2 8 2" xfId="2616" xr:uid="{00000000-0005-0000-0000-0000EF200000}"/>
    <cellStyle name="SAPBEXresItemX 2 8 2 2" xfId="5442" xr:uid="{00000000-0005-0000-0000-0000F0200000}"/>
    <cellStyle name="SAPBEXresItemX 2 8 2 3" xfId="7912" xr:uid="{00000000-0005-0000-0000-0000F1200000}"/>
    <cellStyle name="SAPBEXresItemX 2 8 2 4" xfId="10205" xr:uid="{00000000-0005-0000-0000-0000F2200000}"/>
    <cellStyle name="SAPBEXresItemX 2 8 3" xfId="4090" xr:uid="{00000000-0005-0000-0000-0000F3200000}"/>
    <cellStyle name="SAPBEXresItemX 2 8 4" xfId="6594" xr:uid="{00000000-0005-0000-0000-0000F4200000}"/>
    <cellStyle name="SAPBEXresItemX 2 8 5" xfId="8923" xr:uid="{00000000-0005-0000-0000-0000F5200000}"/>
    <cellStyle name="SAPBEXresItemX 2 9" xfId="1238" xr:uid="{00000000-0005-0000-0000-0000F6200000}"/>
    <cellStyle name="SAPBEXresItemX 2 9 2" xfId="2313" xr:uid="{00000000-0005-0000-0000-0000F7200000}"/>
    <cellStyle name="SAPBEXresItemX 2 9 2 2" xfId="5141" xr:uid="{00000000-0005-0000-0000-0000F8200000}"/>
    <cellStyle name="SAPBEXresItemX 2 9 2 3" xfId="7612" xr:uid="{00000000-0005-0000-0000-0000F9200000}"/>
    <cellStyle name="SAPBEXresItemX 2 9 2 4" xfId="9905" xr:uid="{00000000-0005-0000-0000-0000FA200000}"/>
    <cellStyle name="SAPBEXresItemX 2 9 3" xfId="4091" xr:uid="{00000000-0005-0000-0000-0000FB200000}"/>
    <cellStyle name="SAPBEXresItemX 2 9 4" xfId="6595" xr:uid="{00000000-0005-0000-0000-0000FC200000}"/>
    <cellStyle name="SAPBEXresItemX 2 9 5" xfId="8924" xr:uid="{00000000-0005-0000-0000-0000FD200000}"/>
    <cellStyle name="SAPBEXresItemX 3" xfId="1239" xr:uid="{00000000-0005-0000-0000-0000FE200000}"/>
    <cellStyle name="SAPBEXresItemX 3 2" xfId="1640" xr:uid="{00000000-0005-0000-0000-0000FF200000}"/>
    <cellStyle name="SAPBEXresItemX 3 2 2" xfId="4469" xr:uid="{00000000-0005-0000-0000-000000210000}"/>
    <cellStyle name="SAPBEXresItemX 3 2 3" xfId="6942" xr:uid="{00000000-0005-0000-0000-000001210000}"/>
    <cellStyle name="SAPBEXresItemX 3 2 4" xfId="9238" xr:uid="{00000000-0005-0000-0000-000002210000}"/>
    <cellStyle name="SAPBEXresItemX 3 3" xfId="4092" xr:uid="{00000000-0005-0000-0000-000003210000}"/>
    <cellStyle name="SAPBEXresItemX 3 4" xfId="6596" xr:uid="{00000000-0005-0000-0000-000004210000}"/>
    <cellStyle name="SAPBEXresItemX 3 5" xfId="8925" xr:uid="{00000000-0005-0000-0000-000005210000}"/>
    <cellStyle name="SAPBEXresItemX 4" xfId="1240" xr:uid="{00000000-0005-0000-0000-000006210000}"/>
    <cellStyle name="SAPBEXresItemX 4 2" xfId="2570" xr:uid="{00000000-0005-0000-0000-000007210000}"/>
    <cellStyle name="SAPBEXresItemX 4 2 2" xfId="5397" xr:uid="{00000000-0005-0000-0000-000008210000}"/>
    <cellStyle name="SAPBEXresItemX 4 2 3" xfId="7867" xr:uid="{00000000-0005-0000-0000-000009210000}"/>
    <cellStyle name="SAPBEXresItemX 4 2 4" xfId="10160" xr:uid="{00000000-0005-0000-0000-00000A210000}"/>
    <cellStyle name="SAPBEXresItemX 4 3" xfId="4093" xr:uid="{00000000-0005-0000-0000-00000B210000}"/>
    <cellStyle name="SAPBEXresItemX 4 4" xfId="6597" xr:uid="{00000000-0005-0000-0000-00000C210000}"/>
    <cellStyle name="SAPBEXresItemX 4 5" xfId="8926" xr:uid="{00000000-0005-0000-0000-00000D210000}"/>
    <cellStyle name="SAPBEXresItemX 5" xfId="1241" xr:uid="{00000000-0005-0000-0000-00000E210000}"/>
    <cellStyle name="SAPBEXresItemX 5 2" xfId="1866" xr:uid="{00000000-0005-0000-0000-00000F210000}"/>
    <cellStyle name="SAPBEXresItemX 5 2 2" xfId="4694" xr:uid="{00000000-0005-0000-0000-000010210000}"/>
    <cellStyle name="SAPBEXresItemX 5 2 3" xfId="7166" xr:uid="{00000000-0005-0000-0000-000011210000}"/>
    <cellStyle name="SAPBEXresItemX 5 2 4" xfId="9459" xr:uid="{00000000-0005-0000-0000-000012210000}"/>
    <cellStyle name="SAPBEXresItemX 5 3" xfId="4094" xr:uid="{00000000-0005-0000-0000-000013210000}"/>
    <cellStyle name="SAPBEXresItemX 5 4" xfId="6598" xr:uid="{00000000-0005-0000-0000-000014210000}"/>
    <cellStyle name="SAPBEXresItemX 5 5" xfId="8927" xr:uid="{00000000-0005-0000-0000-000015210000}"/>
    <cellStyle name="SAPBEXresItemX 6" xfId="1242" xr:uid="{00000000-0005-0000-0000-000016210000}"/>
    <cellStyle name="SAPBEXresItemX 6 2" xfId="2315" xr:uid="{00000000-0005-0000-0000-000017210000}"/>
    <cellStyle name="SAPBEXresItemX 6 2 2" xfId="5143" xr:uid="{00000000-0005-0000-0000-000018210000}"/>
    <cellStyle name="SAPBEXresItemX 6 2 3" xfId="7614" xr:uid="{00000000-0005-0000-0000-000019210000}"/>
    <cellStyle name="SAPBEXresItemX 6 2 4" xfId="9907" xr:uid="{00000000-0005-0000-0000-00001A210000}"/>
    <cellStyle name="SAPBEXresItemX 6 3" xfId="4095" xr:uid="{00000000-0005-0000-0000-00001B210000}"/>
    <cellStyle name="SAPBEXresItemX 6 4" xfId="6599" xr:uid="{00000000-0005-0000-0000-00001C210000}"/>
    <cellStyle name="SAPBEXresItemX 6 5" xfId="8928" xr:uid="{00000000-0005-0000-0000-00001D210000}"/>
    <cellStyle name="SAPBEXresItemX 7" xfId="1243" xr:uid="{00000000-0005-0000-0000-00001E210000}"/>
    <cellStyle name="SAPBEXresItemX 7 2" xfId="1867" xr:uid="{00000000-0005-0000-0000-00001F210000}"/>
    <cellStyle name="SAPBEXresItemX 7 2 2" xfId="4695" xr:uid="{00000000-0005-0000-0000-000020210000}"/>
    <cellStyle name="SAPBEXresItemX 7 2 3" xfId="7167" xr:uid="{00000000-0005-0000-0000-000021210000}"/>
    <cellStyle name="SAPBEXresItemX 7 2 4" xfId="9460" xr:uid="{00000000-0005-0000-0000-000022210000}"/>
    <cellStyle name="SAPBEXresItemX 7 3" xfId="4096" xr:uid="{00000000-0005-0000-0000-000023210000}"/>
    <cellStyle name="SAPBEXresItemX 7 4" xfId="6600" xr:uid="{00000000-0005-0000-0000-000024210000}"/>
    <cellStyle name="SAPBEXresItemX 7 5" xfId="8929" xr:uid="{00000000-0005-0000-0000-000025210000}"/>
    <cellStyle name="SAPBEXresItemX 8" xfId="1244" xr:uid="{00000000-0005-0000-0000-000026210000}"/>
    <cellStyle name="SAPBEXresItemX 8 2" xfId="2301" xr:uid="{00000000-0005-0000-0000-000027210000}"/>
    <cellStyle name="SAPBEXresItemX 8 2 2" xfId="5129" xr:uid="{00000000-0005-0000-0000-000028210000}"/>
    <cellStyle name="SAPBEXresItemX 8 2 3" xfId="7600" xr:uid="{00000000-0005-0000-0000-000029210000}"/>
    <cellStyle name="SAPBEXresItemX 8 2 4" xfId="9893" xr:uid="{00000000-0005-0000-0000-00002A210000}"/>
    <cellStyle name="SAPBEXresItemX 8 3" xfId="4097" xr:uid="{00000000-0005-0000-0000-00002B210000}"/>
    <cellStyle name="SAPBEXresItemX 8 4" xfId="6601" xr:uid="{00000000-0005-0000-0000-00002C210000}"/>
    <cellStyle name="SAPBEXresItemX 8 5" xfId="8930" xr:uid="{00000000-0005-0000-0000-00002D210000}"/>
    <cellStyle name="SAPBEXresItemX 9" xfId="1245" xr:uid="{00000000-0005-0000-0000-00002E210000}"/>
    <cellStyle name="SAPBEXresItemX 9 2" xfId="1750" xr:uid="{00000000-0005-0000-0000-00002F210000}"/>
    <cellStyle name="SAPBEXresItemX 9 2 2" xfId="4578" xr:uid="{00000000-0005-0000-0000-000030210000}"/>
    <cellStyle name="SAPBEXresItemX 9 2 3" xfId="7051" xr:uid="{00000000-0005-0000-0000-000031210000}"/>
    <cellStyle name="SAPBEXresItemX 9 2 4" xfId="9345" xr:uid="{00000000-0005-0000-0000-000032210000}"/>
    <cellStyle name="SAPBEXresItemX 9 3" xfId="4098" xr:uid="{00000000-0005-0000-0000-000033210000}"/>
    <cellStyle name="SAPBEXresItemX 9 4" xfId="6602" xr:uid="{00000000-0005-0000-0000-000034210000}"/>
    <cellStyle name="SAPBEXresItemX 9 5" xfId="8931" xr:uid="{00000000-0005-0000-0000-000035210000}"/>
    <cellStyle name="SAPBEXstdData" xfId="1246" xr:uid="{00000000-0005-0000-0000-000036210000}"/>
    <cellStyle name="SAPBEXstdData 10" xfId="1247" xr:uid="{00000000-0005-0000-0000-000037210000}"/>
    <cellStyle name="SAPBEXstdData 10 2" xfId="2596" xr:uid="{00000000-0005-0000-0000-000038210000}"/>
    <cellStyle name="SAPBEXstdData 10 2 2" xfId="5422" xr:uid="{00000000-0005-0000-0000-000039210000}"/>
    <cellStyle name="SAPBEXstdData 10 2 3" xfId="7892" xr:uid="{00000000-0005-0000-0000-00003A210000}"/>
    <cellStyle name="SAPBEXstdData 10 2 4" xfId="10185" xr:uid="{00000000-0005-0000-0000-00003B210000}"/>
    <cellStyle name="SAPBEXstdData 10 3" xfId="4100" xr:uid="{00000000-0005-0000-0000-00003C210000}"/>
    <cellStyle name="SAPBEXstdData 10 4" xfId="6604" xr:uid="{00000000-0005-0000-0000-00003D210000}"/>
    <cellStyle name="SAPBEXstdData 10 5" xfId="8933" xr:uid="{00000000-0005-0000-0000-00003E210000}"/>
    <cellStyle name="SAPBEXstdData 11" xfId="1248" xr:uid="{00000000-0005-0000-0000-00003F210000}"/>
    <cellStyle name="SAPBEXstdData 11 2" xfId="2715" xr:uid="{00000000-0005-0000-0000-000040210000}"/>
    <cellStyle name="SAPBEXstdData 11 2 2" xfId="5540" xr:uid="{00000000-0005-0000-0000-000041210000}"/>
    <cellStyle name="SAPBEXstdData 11 2 3" xfId="8005" xr:uid="{00000000-0005-0000-0000-000042210000}"/>
    <cellStyle name="SAPBEXstdData 11 2 4" xfId="10285" xr:uid="{00000000-0005-0000-0000-000043210000}"/>
    <cellStyle name="SAPBEXstdData 11 3" xfId="4101" xr:uid="{00000000-0005-0000-0000-000044210000}"/>
    <cellStyle name="SAPBEXstdData 11 4" xfId="6605" xr:uid="{00000000-0005-0000-0000-000045210000}"/>
    <cellStyle name="SAPBEXstdData 11 5" xfId="8934" xr:uid="{00000000-0005-0000-0000-000046210000}"/>
    <cellStyle name="SAPBEXstdData 12" xfId="1249" xr:uid="{00000000-0005-0000-0000-000047210000}"/>
    <cellStyle name="SAPBEXstdData 12 2" xfId="2250" xr:uid="{00000000-0005-0000-0000-000048210000}"/>
    <cellStyle name="SAPBEXstdData 12 2 2" xfId="5078" xr:uid="{00000000-0005-0000-0000-000049210000}"/>
    <cellStyle name="SAPBEXstdData 12 2 3" xfId="7549" xr:uid="{00000000-0005-0000-0000-00004A210000}"/>
    <cellStyle name="SAPBEXstdData 12 2 4" xfId="9842" xr:uid="{00000000-0005-0000-0000-00004B210000}"/>
    <cellStyle name="SAPBEXstdData 12 3" xfId="4102" xr:uid="{00000000-0005-0000-0000-00004C210000}"/>
    <cellStyle name="SAPBEXstdData 12 4" xfId="6606" xr:uid="{00000000-0005-0000-0000-00004D210000}"/>
    <cellStyle name="SAPBEXstdData 12 5" xfId="8935" xr:uid="{00000000-0005-0000-0000-00004E210000}"/>
    <cellStyle name="SAPBEXstdData 13" xfId="2380" xr:uid="{00000000-0005-0000-0000-00004F210000}"/>
    <cellStyle name="SAPBEXstdData 13 2" xfId="5207" xr:uid="{00000000-0005-0000-0000-000050210000}"/>
    <cellStyle name="SAPBEXstdData 13 3" xfId="7678" xr:uid="{00000000-0005-0000-0000-000051210000}"/>
    <cellStyle name="SAPBEXstdData 13 4" xfId="9971" xr:uid="{00000000-0005-0000-0000-000052210000}"/>
    <cellStyle name="SAPBEXstdData 14" xfId="4099" xr:uid="{00000000-0005-0000-0000-000053210000}"/>
    <cellStyle name="SAPBEXstdData 15" xfId="6603" xr:uid="{00000000-0005-0000-0000-000054210000}"/>
    <cellStyle name="SAPBEXstdData 16" xfId="8932" xr:uid="{00000000-0005-0000-0000-000055210000}"/>
    <cellStyle name="SAPBEXstdData 2" xfId="1250" xr:uid="{00000000-0005-0000-0000-000056210000}"/>
    <cellStyle name="SAPBEXstdData 2 10" xfId="1251" xr:uid="{00000000-0005-0000-0000-000057210000}"/>
    <cellStyle name="SAPBEXstdData 2 10 2" xfId="2434" xr:uid="{00000000-0005-0000-0000-000058210000}"/>
    <cellStyle name="SAPBEXstdData 2 10 2 2" xfId="5261" xr:uid="{00000000-0005-0000-0000-000059210000}"/>
    <cellStyle name="SAPBEXstdData 2 10 2 3" xfId="7732" xr:uid="{00000000-0005-0000-0000-00005A210000}"/>
    <cellStyle name="SAPBEXstdData 2 10 2 4" xfId="10025" xr:uid="{00000000-0005-0000-0000-00005B210000}"/>
    <cellStyle name="SAPBEXstdData 2 10 3" xfId="4104" xr:uid="{00000000-0005-0000-0000-00005C210000}"/>
    <cellStyle name="SAPBEXstdData 2 10 4" xfId="6608" xr:uid="{00000000-0005-0000-0000-00005D210000}"/>
    <cellStyle name="SAPBEXstdData 2 10 5" xfId="8937" xr:uid="{00000000-0005-0000-0000-00005E210000}"/>
    <cellStyle name="SAPBEXstdData 2 11" xfId="1252" xr:uid="{00000000-0005-0000-0000-00005F210000}"/>
    <cellStyle name="SAPBEXstdData 2 11 2" xfId="2469" xr:uid="{00000000-0005-0000-0000-000060210000}"/>
    <cellStyle name="SAPBEXstdData 2 11 2 2" xfId="5296" xr:uid="{00000000-0005-0000-0000-000061210000}"/>
    <cellStyle name="SAPBEXstdData 2 11 2 3" xfId="7766" xr:uid="{00000000-0005-0000-0000-000062210000}"/>
    <cellStyle name="SAPBEXstdData 2 11 2 4" xfId="10059" xr:uid="{00000000-0005-0000-0000-000063210000}"/>
    <cellStyle name="SAPBEXstdData 2 11 3" xfId="4105" xr:uid="{00000000-0005-0000-0000-000064210000}"/>
    <cellStyle name="SAPBEXstdData 2 11 4" xfId="6609" xr:uid="{00000000-0005-0000-0000-000065210000}"/>
    <cellStyle name="SAPBEXstdData 2 11 5" xfId="8938" xr:uid="{00000000-0005-0000-0000-000066210000}"/>
    <cellStyle name="SAPBEXstdData 2 12" xfId="1535" xr:uid="{00000000-0005-0000-0000-000067210000}"/>
    <cellStyle name="SAPBEXstdData 2 13" xfId="1923" xr:uid="{00000000-0005-0000-0000-000068210000}"/>
    <cellStyle name="SAPBEXstdData 2 13 2" xfId="4751" xr:uid="{00000000-0005-0000-0000-000069210000}"/>
    <cellStyle name="SAPBEXstdData 2 13 3" xfId="7222" xr:uid="{00000000-0005-0000-0000-00006A210000}"/>
    <cellStyle name="SAPBEXstdData 2 13 4" xfId="9515" xr:uid="{00000000-0005-0000-0000-00006B210000}"/>
    <cellStyle name="SAPBEXstdData 2 14" xfId="4103" xr:uid="{00000000-0005-0000-0000-00006C210000}"/>
    <cellStyle name="SAPBEXstdData 2 15" xfId="6607" xr:uid="{00000000-0005-0000-0000-00006D210000}"/>
    <cellStyle name="SAPBEXstdData 2 16" xfId="8936" xr:uid="{00000000-0005-0000-0000-00006E210000}"/>
    <cellStyle name="SAPBEXstdData 2 2" xfId="1253" xr:uid="{00000000-0005-0000-0000-00006F210000}"/>
    <cellStyle name="SAPBEXstdData 2 2 10" xfId="1254" xr:uid="{00000000-0005-0000-0000-000070210000}"/>
    <cellStyle name="SAPBEXstdData 2 2 10 2" xfId="2263" xr:uid="{00000000-0005-0000-0000-000071210000}"/>
    <cellStyle name="SAPBEXstdData 2 2 10 2 2" xfId="5091" xr:uid="{00000000-0005-0000-0000-000072210000}"/>
    <cellStyle name="SAPBEXstdData 2 2 10 2 3" xfId="7562" xr:uid="{00000000-0005-0000-0000-000073210000}"/>
    <cellStyle name="SAPBEXstdData 2 2 10 2 4" xfId="9855" xr:uid="{00000000-0005-0000-0000-000074210000}"/>
    <cellStyle name="SAPBEXstdData 2 2 10 3" xfId="4107" xr:uid="{00000000-0005-0000-0000-000075210000}"/>
    <cellStyle name="SAPBEXstdData 2 2 10 4" xfId="6611" xr:uid="{00000000-0005-0000-0000-000076210000}"/>
    <cellStyle name="SAPBEXstdData 2 2 10 5" xfId="8940" xr:uid="{00000000-0005-0000-0000-000077210000}"/>
    <cellStyle name="SAPBEXstdData 2 2 11" xfId="2485" xr:uid="{00000000-0005-0000-0000-000078210000}"/>
    <cellStyle name="SAPBEXstdData 2 2 11 2" xfId="5312" xr:uid="{00000000-0005-0000-0000-000079210000}"/>
    <cellStyle name="SAPBEXstdData 2 2 11 3" xfId="7782" xr:uid="{00000000-0005-0000-0000-00007A210000}"/>
    <cellStyle name="SAPBEXstdData 2 2 11 4" xfId="10075" xr:uid="{00000000-0005-0000-0000-00007B210000}"/>
    <cellStyle name="SAPBEXstdData 2 2 12" xfId="4106" xr:uid="{00000000-0005-0000-0000-00007C210000}"/>
    <cellStyle name="SAPBEXstdData 2 2 13" xfId="6610" xr:uid="{00000000-0005-0000-0000-00007D210000}"/>
    <cellStyle name="SAPBEXstdData 2 2 14" xfId="8939" xr:uid="{00000000-0005-0000-0000-00007E210000}"/>
    <cellStyle name="SAPBEXstdData 2 2 2" xfId="1255" xr:uid="{00000000-0005-0000-0000-00007F210000}"/>
    <cellStyle name="SAPBEXstdData 2 2 2 2" xfId="2262" xr:uid="{00000000-0005-0000-0000-000080210000}"/>
    <cellStyle name="SAPBEXstdData 2 2 2 2 2" xfId="5090" xr:uid="{00000000-0005-0000-0000-000081210000}"/>
    <cellStyle name="SAPBEXstdData 2 2 2 2 3" xfId="7561" xr:uid="{00000000-0005-0000-0000-000082210000}"/>
    <cellStyle name="SAPBEXstdData 2 2 2 2 4" xfId="9854" xr:uid="{00000000-0005-0000-0000-000083210000}"/>
    <cellStyle name="SAPBEXstdData 2 2 2 3" xfId="4108" xr:uid="{00000000-0005-0000-0000-000084210000}"/>
    <cellStyle name="SAPBEXstdData 2 2 2 4" xfId="6612" xr:uid="{00000000-0005-0000-0000-000085210000}"/>
    <cellStyle name="SAPBEXstdData 2 2 2 5" xfId="8941" xr:uid="{00000000-0005-0000-0000-000086210000}"/>
    <cellStyle name="SAPBEXstdData 2 2 3" xfId="1256" xr:uid="{00000000-0005-0000-0000-000087210000}"/>
    <cellStyle name="SAPBEXstdData 2 2 3 2" xfId="2456" xr:uid="{00000000-0005-0000-0000-000088210000}"/>
    <cellStyle name="SAPBEXstdData 2 2 3 2 2" xfId="5283" xr:uid="{00000000-0005-0000-0000-000089210000}"/>
    <cellStyle name="SAPBEXstdData 2 2 3 2 3" xfId="7754" xr:uid="{00000000-0005-0000-0000-00008A210000}"/>
    <cellStyle name="SAPBEXstdData 2 2 3 2 4" xfId="10047" xr:uid="{00000000-0005-0000-0000-00008B210000}"/>
    <cellStyle name="SAPBEXstdData 2 2 3 3" xfId="4109" xr:uid="{00000000-0005-0000-0000-00008C210000}"/>
    <cellStyle name="SAPBEXstdData 2 2 3 4" xfId="6613" xr:uid="{00000000-0005-0000-0000-00008D210000}"/>
    <cellStyle name="SAPBEXstdData 2 2 3 5" xfId="8942" xr:uid="{00000000-0005-0000-0000-00008E210000}"/>
    <cellStyle name="SAPBEXstdData 2 2 4" xfId="1257" xr:uid="{00000000-0005-0000-0000-00008F210000}"/>
    <cellStyle name="SAPBEXstdData 2 2 4 2" xfId="2381" xr:uid="{00000000-0005-0000-0000-000090210000}"/>
    <cellStyle name="SAPBEXstdData 2 2 4 2 2" xfId="5208" xr:uid="{00000000-0005-0000-0000-000091210000}"/>
    <cellStyle name="SAPBEXstdData 2 2 4 2 3" xfId="7679" xr:uid="{00000000-0005-0000-0000-000092210000}"/>
    <cellStyle name="SAPBEXstdData 2 2 4 2 4" xfId="9972" xr:uid="{00000000-0005-0000-0000-000093210000}"/>
    <cellStyle name="SAPBEXstdData 2 2 4 3" xfId="4110" xr:uid="{00000000-0005-0000-0000-000094210000}"/>
    <cellStyle name="SAPBEXstdData 2 2 4 4" xfId="6614" xr:uid="{00000000-0005-0000-0000-000095210000}"/>
    <cellStyle name="SAPBEXstdData 2 2 4 5" xfId="8943" xr:uid="{00000000-0005-0000-0000-000096210000}"/>
    <cellStyle name="SAPBEXstdData 2 2 5" xfId="1258" xr:uid="{00000000-0005-0000-0000-000097210000}"/>
    <cellStyle name="SAPBEXstdData 2 2 5 2" xfId="2454" xr:uid="{00000000-0005-0000-0000-000098210000}"/>
    <cellStyle name="SAPBEXstdData 2 2 5 2 2" xfId="5281" xr:uid="{00000000-0005-0000-0000-000099210000}"/>
    <cellStyle name="SAPBEXstdData 2 2 5 2 3" xfId="7752" xr:uid="{00000000-0005-0000-0000-00009A210000}"/>
    <cellStyle name="SAPBEXstdData 2 2 5 2 4" xfId="10045" xr:uid="{00000000-0005-0000-0000-00009B210000}"/>
    <cellStyle name="SAPBEXstdData 2 2 5 3" xfId="4111" xr:uid="{00000000-0005-0000-0000-00009C210000}"/>
    <cellStyle name="SAPBEXstdData 2 2 5 4" xfId="6615" xr:uid="{00000000-0005-0000-0000-00009D210000}"/>
    <cellStyle name="SAPBEXstdData 2 2 5 5" xfId="8944" xr:uid="{00000000-0005-0000-0000-00009E210000}"/>
    <cellStyle name="SAPBEXstdData 2 2 6" xfId="1259" xr:uid="{00000000-0005-0000-0000-00009F210000}"/>
    <cellStyle name="SAPBEXstdData 2 2 6 2" xfId="2314" xr:uid="{00000000-0005-0000-0000-0000A0210000}"/>
    <cellStyle name="SAPBEXstdData 2 2 6 2 2" xfId="5142" xr:uid="{00000000-0005-0000-0000-0000A1210000}"/>
    <cellStyle name="SAPBEXstdData 2 2 6 2 3" xfId="7613" xr:uid="{00000000-0005-0000-0000-0000A2210000}"/>
    <cellStyle name="SAPBEXstdData 2 2 6 2 4" xfId="9906" xr:uid="{00000000-0005-0000-0000-0000A3210000}"/>
    <cellStyle name="SAPBEXstdData 2 2 6 3" xfId="4112" xr:uid="{00000000-0005-0000-0000-0000A4210000}"/>
    <cellStyle name="SAPBEXstdData 2 2 6 4" xfId="6616" xr:uid="{00000000-0005-0000-0000-0000A5210000}"/>
    <cellStyle name="SAPBEXstdData 2 2 6 5" xfId="8945" xr:uid="{00000000-0005-0000-0000-0000A6210000}"/>
    <cellStyle name="SAPBEXstdData 2 2 7" xfId="1260" xr:uid="{00000000-0005-0000-0000-0000A7210000}"/>
    <cellStyle name="SAPBEXstdData 2 2 7 2" xfId="2352" xr:uid="{00000000-0005-0000-0000-0000A8210000}"/>
    <cellStyle name="SAPBEXstdData 2 2 7 2 2" xfId="5180" xr:uid="{00000000-0005-0000-0000-0000A9210000}"/>
    <cellStyle name="SAPBEXstdData 2 2 7 2 3" xfId="7651" xr:uid="{00000000-0005-0000-0000-0000AA210000}"/>
    <cellStyle name="SAPBEXstdData 2 2 7 2 4" xfId="9944" xr:uid="{00000000-0005-0000-0000-0000AB210000}"/>
    <cellStyle name="SAPBEXstdData 2 2 7 3" xfId="4113" xr:uid="{00000000-0005-0000-0000-0000AC210000}"/>
    <cellStyle name="SAPBEXstdData 2 2 7 4" xfId="6617" xr:uid="{00000000-0005-0000-0000-0000AD210000}"/>
    <cellStyle name="SAPBEXstdData 2 2 7 5" xfId="8946" xr:uid="{00000000-0005-0000-0000-0000AE210000}"/>
    <cellStyle name="SAPBEXstdData 2 2 8" xfId="1261" xr:uid="{00000000-0005-0000-0000-0000AF210000}"/>
    <cellStyle name="SAPBEXstdData 2 2 8 2" xfId="2383" xr:uid="{00000000-0005-0000-0000-0000B0210000}"/>
    <cellStyle name="SAPBEXstdData 2 2 8 2 2" xfId="5210" xr:uid="{00000000-0005-0000-0000-0000B1210000}"/>
    <cellStyle name="SAPBEXstdData 2 2 8 2 3" xfId="7681" xr:uid="{00000000-0005-0000-0000-0000B2210000}"/>
    <cellStyle name="SAPBEXstdData 2 2 8 2 4" xfId="9974" xr:uid="{00000000-0005-0000-0000-0000B3210000}"/>
    <cellStyle name="SAPBEXstdData 2 2 8 3" xfId="4114" xr:uid="{00000000-0005-0000-0000-0000B4210000}"/>
    <cellStyle name="SAPBEXstdData 2 2 8 4" xfId="6618" xr:uid="{00000000-0005-0000-0000-0000B5210000}"/>
    <cellStyle name="SAPBEXstdData 2 2 8 5" xfId="8947" xr:uid="{00000000-0005-0000-0000-0000B6210000}"/>
    <cellStyle name="SAPBEXstdData 2 2 9" xfId="1262" xr:uid="{00000000-0005-0000-0000-0000B7210000}"/>
    <cellStyle name="SAPBEXstdData 2 2 9 2" xfId="1906" xr:uid="{00000000-0005-0000-0000-0000B8210000}"/>
    <cellStyle name="SAPBEXstdData 2 2 9 2 2" xfId="4734" xr:uid="{00000000-0005-0000-0000-0000B9210000}"/>
    <cellStyle name="SAPBEXstdData 2 2 9 2 3" xfId="7206" xr:uid="{00000000-0005-0000-0000-0000BA210000}"/>
    <cellStyle name="SAPBEXstdData 2 2 9 2 4" xfId="9499" xr:uid="{00000000-0005-0000-0000-0000BB210000}"/>
    <cellStyle name="SAPBEXstdData 2 2 9 3" xfId="4115" xr:uid="{00000000-0005-0000-0000-0000BC210000}"/>
    <cellStyle name="SAPBEXstdData 2 2 9 4" xfId="6619" xr:uid="{00000000-0005-0000-0000-0000BD210000}"/>
    <cellStyle name="SAPBEXstdData 2 2 9 5" xfId="8948" xr:uid="{00000000-0005-0000-0000-0000BE210000}"/>
    <cellStyle name="SAPBEXstdData 2 3" xfId="1263" xr:uid="{00000000-0005-0000-0000-0000BF210000}"/>
    <cellStyle name="SAPBEXstdData 2 3 2" xfId="2599" xr:uid="{00000000-0005-0000-0000-0000C0210000}"/>
    <cellStyle name="SAPBEXstdData 2 3 2 2" xfId="5425" xr:uid="{00000000-0005-0000-0000-0000C1210000}"/>
    <cellStyle name="SAPBEXstdData 2 3 2 3" xfId="7895" xr:uid="{00000000-0005-0000-0000-0000C2210000}"/>
    <cellStyle name="SAPBEXstdData 2 3 2 4" xfId="10188" xr:uid="{00000000-0005-0000-0000-0000C3210000}"/>
    <cellStyle name="SAPBEXstdData 2 3 3" xfId="4116" xr:uid="{00000000-0005-0000-0000-0000C4210000}"/>
    <cellStyle name="SAPBEXstdData 2 3 4" xfId="6620" xr:uid="{00000000-0005-0000-0000-0000C5210000}"/>
    <cellStyle name="SAPBEXstdData 2 3 5" xfId="8949" xr:uid="{00000000-0005-0000-0000-0000C6210000}"/>
    <cellStyle name="SAPBEXstdData 2 4" xfId="1264" xr:uid="{00000000-0005-0000-0000-0000C7210000}"/>
    <cellStyle name="SAPBEXstdData 2 4 2" xfId="2498" xr:uid="{00000000-0005-0000-0000-0000C8210000}"/>
    <cellStyle name="SAPBEXstdData 2 4 2 2" xfId="5325" xr:uid="{00000000-0005-0000-0000-0000C9210000}"/>
    <cellStyle name="SAPBEXstdData 2 4 2 3" xfId="7795" xr:uid="{00000000-0005-0000-0000-0000CA210000}"/>
    <cellStyle name="SAPBEXstdData 2 4 2 4" xfId="10088" xr:uid="{00000000-0005-0000-0000-0000CB210000}"/>
    <cellStyle name="SAPBEXstdData 2 4 3" xfId="4117" xr:uid="{00000000-0005-0000-0000-0000CC210000}"/>
    <cellStyle name="SAPBEXstdData 2 4 4" xfId="6621" xr:uid="{00000000-0005-0000-0000-0000CD210000}"/>
    <cellStyle name="SAPBEXstdData 2 4 5" xfId="8950" xr:uid="{00000000-0005-0000-0000-0000CE210000}"/>
    <cellStyle name="SAPBEXstdData 2 5" xfId="1265" xr:uid="{00000000-0005-0000-0000-0000CF210000}"/>
    <cellStyle name="SAPBEXstdData 2 5 2" xfId="2695" xr:uid="{00000000-0005-0000-0000-0000D0210000}"/>
    <cellStyle name="SAPBEXstdData 2 5 2 2" xfId="5520" xr:uid="{00000000-0005-0000-0000-0000D1210000}"/>
    <cellStyle name="SAPBEXstdData 2 5 2 3" xfId="7985" xr:uid="{00000000-0005-0000-0000-0000D2210000}"/>
    <cellStyle name="SAPBEXstdData 2 5 2 4" xfId="10265" xr:uid="{00000000-0005-0000-0000-0000D3210000}"/>
    <cellStyle name="SAPBEXstdData 2 5 3" xfId="4118" xr:uid="{00000000-0005-0000-0000-0000D4210000}"/>
    <cellStyle name="SAPBEXstdData 2 5 4" xfId="6622" xr:uid="{00000000-0005-0000-0000-0000D5210000}"/>
    <cellStyle name="SAPBEXstdData 2 5 5" xfId="8951" xr:uid="{00000000-0005-0000-0000-0000D6210000}"/>
    <cellStyle name="SAPBEXstdData 2 6" xfId="1266" xr:uid="{00000000-0005-0000-0000-0000D7210000}"/>
    <cellStyle name="SAPBEXstdData 2 6 2" xfId="2426" xr:uid="{00000000-0005-0000-0000-0000D8210000}"/>
    <cellStyle name="SAPBEXstdData 2 6 2 2" xfId="5253" xr:uid="{00000000-0005-0000-0000-0000D9210000}"/>
    <cellStyle name="SAPBEXstdData 2 6 2 3" xfId="7724" xr:uid="{00000000-0005-0000-0000-0000DA210000}"/>
    <cellStyle name="SAPBEXstdData 2 6 2 4" xfId="10017" xr:uid="{00000000-0005-0000-0000-0000DB210000}"/>
    <cellStyle name="SAPBEXstdData 2 6 3" xfId="4119" xr:uid="{00000000-0005-0000-0000-0000DC210000}"/>
    <cellStyle name="SAPBEXstdData 2 6 4" xfId="6623" xr:uid="{00000000-0005-0000-0000-0000DD210000}"/>
    <cellStyle name="SAPBEXstdData 2 6 5" xfId="8952" xr:uid="{00000000-0005-0000-0000-0000DE210000}"/>
    <cellStyle name="SAPBEXstdData 2 7" xfId="1267" xr:uid="{00000000-0005-0000-0000-0000DF210000}"/>
    <cellStyle name="SAPBEXstdData 2 7 2" xfId="2470" xr:uid="{00000000-0005-0000-0000-0000E0210000}"/>
    <cellStyle name="SAPBEXstdData 2 7 2 2" xfId="5297" xr:uid="{00000000-0005-0000-0000-0000E1210000}"/>
    <cellStyle name="SAPBEXstdData 2 7 2 3" xfId="7767" xr:uid="{00000000-0005-0000-0000-0000E2210000}"/>
    <cellStyle name="SAPBEXstdData 2 7 2 4" xfId="10060" xr:uid="{00000000-0005-0000-0000-0000E3210000}"/>
    <cellStyle name="SAPBEXstdData 2 7 3" xfId="4120" xr:uid="{00000000-0005-0000-0000-0000E4210000}"/>
    <cellStyle name="SAPBEXstdData 2 7 4" xfId="6624" xr:uid="{00000000-0005-0000-0000-0000E5210000}"/>
    <cellStyle name="SAPBEXstdData 2 7 5" xfId="8953" xr:uid="{00000000-0005-0000-0000-0000E6210000}"/>
    <cellStyle name="SAPBEXstdData 2 8" xfId="1268" xr:uid="{00000000-0005-0000-0000-0000E7210000}"/>
    <cellStyle name="SAPBEXstdData 2 8 2" xfId="2661" xr:uid="{00000000-0005-0000-0000-0000E8210000}"/>
    <cellStyle name="SAPBEXstdData 2 8 2 2" xfId="5486" xr:uid="{00000000-0005-0000-0000-0000E9210000}"/>
    <cellStyle name="SAPBEXstdData 2 8 2 3" xfId="7954" xr:uid="{00000000-0005-0000-0000-0000EA210000}"/>
    <cellStyle name="SAPBEXstdData 2 8 2 4" xfId="10242" xr:uid="{00000000-0005-0000-0000-0000EB210000}"/>
    <cellStyle name="SAPBEXstdData 2 8 3" xfId="4121" xr:uid="{00000000-0005-0000-0000-0000EC210000}"/>
    <cellStyle name="SAPBEXstdData 2 8 4" xfId="6625" xr:uid="{00000000-0005-0000-0000-0000ED210000}"/>
    <cellStyle name="SAPBEXstdData 2 8 5" xfId="8954" xr:uid="{00000000-0005-0000-0000-0000EE210000}"/>
    <cellStyle name="SAPBEXstdData 2 9" xfId="1269" xr:uid="{00000000-0005-0000-0000-0000EF210000}"/>
    <cellStyle name="SAPBEXstdData 2 9 2" xfId="2191" xr:uid="{00000000-0005-0000-0000-0000F0210000}"/>
    <cellStyle name="SAPBEXstdData 2 9 2 2" xfId="5019" xr:uid="{00000000-0005-0000-0000-0000F1210000}"/>
    <cellStyle name="SAPBEXstdData 2 9 2 3" xfId="7490" xr:uid="{00000000-0005-0000-0000-0000F2210000}"/>
    <cellStyle name="SAPBEXstdData 2 9 2 4" xfId="9783" xr:uid="{00000000-0005-0000-0000-0000F3210000}"/>
    <cellStyle name="SAPBEXstdData 2 9 3" xfId="4122" xr:uid="{00000000-0005-0000-0000-0000F4210000}"/>
    <cellStyle name="SAPBEXstdData 2 9 4" xfId="6626" xr:uid="{00000000-0005-0000-0000-0000F5210000}"/>
    <cellStyle name="SAPBEXstdData 2 9 5" xfId="8955" xr:uid="{00000000-0005-0000-0000-0000F6210000}"/>
    <cellStyle name="SAPBEXstdData 3" xfId="1270" xr:uid="{00000000-0005-0000-0000-0000F7210000}"/>
    <cellStyle name="SAPBEXstdData 3 10" xfId="1271" xr:uid="{00000000-0005-0000-0000-0000F8210000}"/>
    <cellStyle name="SAPBEXstdData 3 10 2" xfId="2408" xr:uid="{00000000-0005-0000-0000-0000F9210000}"/>
    <cellStyle name="SAPBEXstdData 3 10 2 2" xfId="5235" xr:uid="{00000000-0005-0000-0000-0000FA210000}"/>
    <cellStyle name="SAPBEXstdData 3 10 2 3" xfId="7706" xr:uid="{00000000-0005-0000-0000-0000FB210000}"/>
    <cellStyle name="SAPBEXstdData 3 10 2 4" xfId="9999" xr:uid="{00000000-0005-0000-0000-0000FC210000}"/>
    <cellStyle name="SAPBEXstdData 3 10 3" xfId="4124" xr:uid="{00000000-0005-0000-0000-0000FD210000}"/>
    <cellStyle name="SAPBEXstdData 3 10 4" xfId="6628" xr:uid="{00000000-0005-0000-0000-0000FE210000}"/>
    <cellStyle name="SAPBEXstdData 3 10 5" xfId="8957" xr:uid="{00000000-0005-0000-0000-0000FF210000}"/>
    <cellStyle name="SAPBEXstdData 3 11" xfId="2192" xr:uid="{00000000-0005-0000-0000-000000220000}"/>
    <cellStyle name="SAPBEXstdData 3 11 2" xfId="5020" xr:uid="{00000000-0005-0000-0000-000001220000}"/>
    <cellStyle name="SAPBEXstdData 3 11 3" xfId="7491" xr:uid="{00000000-0005-0000-0000-000002220000}"/>
    <cellStyle name="SAPBEXstdData 3 11 4" xfId="9784" xr:uid="{00000000-0005-0000-0000-000003220000}"/>
    <cellStyle name="SAPBEXstdData 3 12" xfId="4123" xr:uid="{00000000-0005-0000-0000-000004220000}"/>
    <cellStyle name="SAPBEXstdData 3 13" xfId="6627" xr:uid="{00000000-0005-0000-0000-000005220000}"/>
    <cellStyle name="SAPBEXstdData 3 14" xfId="8956" xr:uid="{00000000-0005-0000-0000-000006220000}"/>
    <cellStyle name="SAPBEXstdData 3 2" xfId="1272" xr:uid="{00000000-0005-0000-0000-000007220000}"/>
    <cellStyle name="SAPBEXstdData 3 2 2" xfId="1639" xr:uid="{00000000-0005-0000-0000-000008220000}"/>
    <cellStyle name="SAPBEXstdData 3 2 2 2" xfId="4468" xr:uid="{00000000-0005-0000-0000-000009220000}"/>
    <cellStyle name="SAPBEXstdData 3 2 2 3" xfId="6941" xr:uid="{00000000-0005-0000-0000-00000A220000}"/>
    <cellStyle name="SAPBEXstdData 3 2 2 4" xfId="9237" xr:uid="{00000000-0005-0000-0000-00000B220000}"/>
    <cellStyle name="SAPBEXstdData 3 2 3" xfId="4125" xr:uid="{00000000-0005-0000-0000-00000C220000}"/>
    <cellStyle name="SAPBEXstdData 3 2 4" xfId="6629" xr:uid="{00000000-0005-0000-0000-00000D220000}"/>
    <cellStyle name="SAPBEXstdData 3 2 5" xfId="8958" xr:uid="{00000000-0005-0000-0000-00000E220000}"/>
    <cellStyle name="SAPBEXstdData 3 3" xfId="1273" xr:uid="{00000000-0005-0000-0000-00000F220000}"/>
    <cellStyle name="SAPBEXstdData 3 3 2" xfId="1798" xr:uid="{00000000-0005-0000-0000-000010220000}"/>
    <cellStyle name="SAPBEXstdData 3 3 2 2" xfId="4626" xr:uid="{00000000-0005-0000-0000-000011220000}"/>
    <cellStyle name="SAPBEXstdData 3 3 2 3" xfId="7099" xr:uid="{00000000-0005-0000-0000-000012220000}"/>
    <cellStyle name="SAPBEXstdData 3 3 2 4" xfId="9393" xr:uid="{00000000-0005-0000-0000-000013220000}"/>
    <cellStyle name="SAPBEXstdData 3 3 3" xfId="4126" xr:uid="{00000000-0005-0000-0000-000014220000}"/>
    <cellStyle name="SAPBEXstdData 3 3 4" xfId="6630" xr:uid="{00000000-0005-0000-0000-000015220000}"/>
    <cellStyle name="SAPBEXstdData 3 3 5" xfId="8959" xr:uid="{00000000-0005-0000-0000-000016220000}"/>
    <cellStyle name="SAPBEXstdData 3 4" xfId="1274" xr:uid="{00000000-0005-0000-0000-000017220000}"/>
    <cellStyle name="SAPBEXstdData 3 4 2" xfId="1922" xr:uid="{00000000-0005-0000-0000-000018220000}"/>
    <cellStyle name="SAPBEXstdData 3 4 2 2" xfId="4750" xr:uid="{00000000-0005-0000-0000-000019220000}"/>
    <cellStyle name="SAPBEXstdData 3 4 2 3" xfId="7221" xr:uid="{00000000-0005-0000-0000-00001A220000}"/>
    <cellStyle name="SAPBEXstdData 3 4 2 4" xfId="9514" xr:uid="{00000000-0005-0000-0000-00001B220000}"/>
    <cellStyle name="SAPBEXstdData 3 4 3" xfId="4127" xr:uid="{00000000-0005-0000-0000-00001C220000}"/>
    <cellStyle name="SAPBEXstdData 3 4 4" xfId="6631" xr:uid="{00000000-0005-0000-0000-00001D220000}"/>
    <cellStyle name="SAPBEXstdData 3 4 5" xfId="8960" xr:uid="{00000000-0005-0000-0000-00001E220000}"/>
    <cellStyle name="SAPBEXstdData 3 5" xfId="1275" xr:uid="{00000000-0005-0000-0000-00001F220000}"/>
    <cellStyle name="SAPBEXstdData 3 5 2" xfId="2221" xr:uid="{00000000-0005-0000-0000-000020220000}"/>
    <cellStyle name="SAPBEXstdData 3 5 2 2" xfId="5049" xr:uid="{00000000-0005-0000-0000-000021220000}"/>
    <cellStyle name="SAPBEXstdData 3 5 2 3" xfId="7520" xr:uid="{00000000-0005-0000-0000-000022220000}"/>
    <cellStyle name="SAPBEXstdData 3 5 2 4" xfId="9813" xr:uid="{00000000-0005-0000-0000-000023220000}"/>
    <cellStyle name="SAPBEXstdData 3 5 3" xfId="4128" xr:uid="{00000000-0005-0000-0000-000024220000}"/>
    <cellStyle name="SAPBEXstdData 3 5 4" xfId="6632" xr:uid="{00000000-0005-0000-0000-000025220000}"/>
    <cellStyle name="SAPBEXstdData 3 5 5" xfId="8961" xr:uid="{00000000-0005-0000-0000-000026220000}"/>
    <cellStyle name="SAPBEXstdData 3 6" xfId="1276" xr:uid="{00000000-0005-0000-0000-000027220000}"/>
    <cellStyle name="SAPBEXstdData 3 6 2" xfId="2502" xr:uid="{00000000-0005-0000-0000-000028220000}"/>
    <cellStyle name="SAPBEXstdData 3 6 2 2" xfId="5329" xr:uid="{00000000-0005-0000-0000-000029220000}"/>
    <cellStyle name="SAPBEXstdData 3 6 2 3" xfId="7799" xr:uid="{00000000-0005-0000-0000-00002A220000}"/>
    <cellStyle name="SAPBEXstdData 3 6 2 4" xfId="10092" xr:uid="{00000000-0005-0000-0000-00002B220000}"/>
    <cellStyle name="SAPBEXstdData 3 6 3" xfId="4129" xr:uid="{00000000-0005-0000-0000-00002C220000}"/>
    <cellStyle name="SAPBEXstdData 3 6 4" xfId="6633" xr:uid="{00000000-0005-0000-0000-00002D220000}"/>
    <cellStyle name="SAPBEXstdData 3 6 5" xfId="8962" xr:uid="{00000000-0005-0000-0000-00002E220000}"/>
    <cellStyle name="SAPBEXstdData 3 7" xfId="1277" xr:uid="{00000000-0005-0000-0000-00002F220000}"/>
    <cellStyle name="SAPBEXstdData 3 7 2" xfId="1572" xr:uid="{00000000-0005-0000-0000-000030220000}"/>
    <cellStyle name="SAPBEXstdData 3 7 2 2" xfId="4401" xr:uid="{00000000-0005-0000-0000-000031220000}"/>
    <cellStyle name="SAPBEXstdData 3 7 2 3" xfId="6875" xr:uid="{00000000-0005-0000-0000-000032220000}"/>
    <cellStyle name="SAPBEXstdData 3 7 2 4" xfId="9177" xr:uid="{00000000-0005-0000-0000-000033220000}"/>
    <cellStyle name="SAPBEXstdData 3 7 3" xfId="4130" xr:uid="{00000000-0005-0000-0000-000034220000}"/>
    <cellStyle name="SAPBEXstdData 3 7 4" xfId="6634" xr:uid="{00000000-0005-0000-0000-000035220000}"/>
    <cellStyle name="SAPBEXstdData 3 7 5" xfId="8963" xr:uid="{00000000-0005-0000-0000-000036220000}"/>
    <cellStyle name="SAPBEXstdData 3 8" xfId="1278" xr:uid="{00000000-0005-0000-0000-000037220000}"/>
    <cellStyle name="SAPBEXstdData 3 8 2" xfId="1800" xr:uid="{00000000-0005-0000-0000-000038220000}"/>
    <cellStyle name="SAPBEXstdData 3 8 2 2" xfId="4628" xr:uid="{00000000-0005-0000-0000-000039220000}"/>
    <cellStyle name="SAPBEXstdData 3 8 2 3" xfId="7101" xr:uid="{00000000-0005-0000-0000-00003A220000}"/>
    <cellStyle name="SAPBEXstdData 3 8 2 4" xfId="9395" xr:uid="{00000000-0005-0000-0000-00003B220000}"/>
    <cellStyle name="SAPBEXstdData 3 8 3" xfId="4131" xr:uid="{00000000-0005-0000-0000-00003C220000}"/>
    <cellStyle name="SAPBEXstdData 3 8 4" xfId="6635" xr:uid="{00000000-0005-0000-0000-00003D220000}"/>
    <cellStyle name="SAPBEXstdData 3 8 5" xfId="8964" xr:uid="{00000000-0005-0000-0000-00003E220000}"/>
    <cellStyle name="SAPBEXstdData 3 9" xfId="1279" xr:uid="{00000000-0005-0000-0000-00003F220000}"/>
    <cellStyle name="SAPBEXstdData 3 9 2" xfId="2473" xr:uid="{00000000-0005-0000-0000-000040220000}"/>
    <cellStyle name="SAPBEXstdData 3 9 2 2" xfId="5300" xr:uid="{00000000-0005-0000-0000-000041220000}"/>
    <cellStyle name="SAPBEXstdData 3 9 2 3" xfId="7770" xr:uid="{00000000-0005-0000-0000-000042220000}"/>
    <cellStyle name="SAPBEXstdData 3 9 2 4" xfId="10063" xr:uid="{00000000-0005-0000-0000-000043220000}"/>
    <cellStyle name="SAPBEXstdData 3 9 3" xfId="4132" xr:uid="{00000000-0005-0000-0000-000044220000}"/>
    <cellStyle name="SAPBEXstdData 3 9 4" xfId="6636" xr:uid="{00000000-0005-0000-0000-000045220000}"/>
    <cellStyle name="SAPBEXstdData 3 9 5" xfId="8965" xr:uid="{00000000-0005-0000-0000-000046220000}"/>
    <cellStyle name="SAPBEXstdData 4" xfId="1280" xr:uid="{00000000-0005-0000-0000-000047220000}"/>
    <cellStyle name="SAPBEXstdData 4 2" xfId="1725" xr:uid="{00000000-0005-0000-0000-000048220000}"/>
    <cellStyle name="SAPBEXstdData 4 2 2" xfId="4553" xr:uid="{00000000-0005-0000-0000-000049220000}"/>
    <cellStyle name="SAPBEXstdData 4 2 3" xfId="7026" xr:uid="{00000000-0005-0000-0000-00004A220000}"/>
    <cellStyle name="SAPBEXstdData 4 2 4" xfId="9320" xr:uid="{00000000-0005-0000-0000-00004B220000}"/>
    <cellStyle name="SAPBEXstdData 4 3" xfId="4133" xr:uid="{00000000-0005-0000-0000-00004C220000}"/>
    <cellStyle name="SAPBEXstdData 4 4" xfId="6637" xr:uid="{00000000-0005-0000-0000-00004D220000}"/>
    <cellStyle name="SAPBEXstdData 4 5" xfId="8966" xr:uid="{00000000-0005-0000-0000-00004E220000}"/>
    <cellStyle name="SAPBEXstdData 5" xfId="1281" xr:uid="{00000000-0005-0000-0000-00004F220000}"/>
    <cellStyle name="SAPBEXstdData 5 2" xfId="2626" xr:uid="{00000000-0005-0000-0000-000050220000}"/>
    <cellStyle name="SAPBEXstdData 5 2 2" xfId="5452" xr:uid="{00000000-0005-0000-0000-000051220000}"/>
    <cellStyle name="SAPBEXstdData 5 2 3" xfId="7921" xr:uid="{00000000-0005-0000-0000-000052220000}"/>
    <cellStyle name="SAPBEXstdData 5 2 4" xfId="10213" xr:uid="{00000000-0005-0000-0000-000053220000}"/>
    <cellStyle name="SAPBEXstdData 5 3" xfId="4134" xr:uid="{00000000-0005-0000-0000-000054220000}"/>
    <cellStyle name="SAPBEXstdData 5 4" xfId="6638" xr:uid="{00000000-0005-0000-0000-000055220000}"/>
    <cellStyle name="SAPBEXstdData 5 5" xfId="8967" xr:uid="{00000000-0005-0000-0000-000056220000}"/>
    <cellStyle name="SAPBEXstdData 6" xfId="1282" xr:uid="{00000000-0005-0000-0000-000057220000}"/>
    <cellStyle name="SAPBEXstdData 6 2" xfId="2257" xr:uid="{00000000-0005-0000-0000-000058220000}"/>
    <cellStyle name="SAPBEXstdData 6 2 2" xfId="5085" xr:uid="{00000000-0005-0000-0000-000059220000}"/>
    <cellStyle name="SAPBEXstdData 6 2 3" xfId="7556" xr:uid="{00000000-0005-0000-0000-00005A220000}"/>
    <cellStyle name="SAPBEXstdData 6 2 4" xfId="9849" xr:uid="{00000000-0005-0000-0000-00005B220000}"/>
    <cellStyle name="SAPBEXstdData 6 3" xfId="4135" xr:uid="{00000000-0005-0000-0000-00005C220000}"/>
    <cellStyle name="SAPBEXstdData 6 4" xfId="6639" xr:uid="{00000000-0005-0000-0000-00005D220000}"/>
    <cellStyle name="SAPBEXstdData 6 5" xfId="8968" xr:uid="{00000000-0005-0000-0000-00005E220000}"/>
    <cellStyle name="SAPBEXstdData 7" xfId="1283" xr:uid="{00000000-0005-0000-0000-00005F220000}"/>
    <cellStyle name="SAPBEXstdData 7 2" xfId="1642" xr:uid="{00000000-0005-0000-0000-000060220000}"/>
    <cellStyle name="SAPBEXstdData 7 2 2" xfId="4471" xr:uid="{00000000-0005-0000-0000-000061220000}"/>
    <cellStyle name="SAPBEXstdData 7 2 3" xfId="6944" xr:uid="{00000000-0005-0000-0000-000062220000}"/>
    <cellStyle name="SAPBEXstdData 7 2 4" xfId="9239" xr:uid="{00000000-0005-0000-0000-000063220000}"/>
    <cellStyle name="SAPBEXstdData 7 3" xfId="4136" xr:uid="{00000000-0005-0000-0000-000064220000}"/>
    <cellStyle name="SAPBEXstdData 7 4" xfId="6640" xr:uid="{00000000-0005-0000-0000-000065220000}"/>
    <cellStyle name="SAPBEXstdData 7 5" xfId="8969" xr:uid="{00000000-0005-0000-0000-000066220000}"/>
    <cellStyle name="SAPBEXstdData 8" xfId="1284" xr:uid="{00000000-0005-0000-0000-000067220000}"/>
    <cellStyle name="SAPBEXstdData 8 2" xfId="1724" xr:uid="{00000000-0005-0000-0000-000068220000}"/>
    <cellStyle name="SAPBEXstdData 8 2 2" xfId="4552" xr:uid="{00000000-0005-0000-0000-000069220000}"/>
    <cellStyle name="SAPBEXstdData 8 2 3" xfId="7025" xr:uid="{00000000-0005-0000-0000-00006A220000}"/>
    <cellStyle name="SAPBEXstdData 8 2 4" xfId="9319" xr:uid="{00000000-0005-0000-0000-00006B220000}"/>
    <cellStyle name="SAPBEXstdData 8 3" xfId="4137" xr:uid="{00000000-0005-0000-0000-00006C220000}"/>
    <cellStyle name="SAPBEXstdData 8 4" xfId="6641" xr:uid="{00000000-0005-0000-0000-00006D220000}"/>
    <cellStyle name="SAPBEXstdData 8 5" xfId="8970" xr:uid="{00000000-0005-0000-0000-00006E220000}"/>
    <cellStyle name="SAPBEXstdData 9" xfId="1285" xr:uid="{00000000-0005-0000-0000-00006F220000}"/>
    <cellStyle name="SAPBEXstdData 9 2" xfId="1626" xr:uid="{00000000-0005-0000-0000-000070220000}"/>
    <cellStyle name="SAPBEXstdData 9 2 2" xfId="4455" xr:uid="{00000000-0005-0000-0000-000071220000}"/>
    <cellStyle name="SAPBEXstdData 9 2 3" xfId="6928" xr:uid="{00000000-0005-0000-0000-000072220000}"/>
    <cellStyle name="SAPBEXstdData 9 2 4" xfId="9224" xr:uid="{00000000-0005-0000-0000-000073220000}"/>
    <cellStyle name="SAPBEXstdData 9 3" xfId="4138" xr:uid="{00000000-0005-0000-0000-000074220000}"/>
    <cellStyle name="SAPBEXstdData 9 4" xfId="6642" xr:uid="{00000000-0005-0000-0000-000075220000}"/>
    <cellStyle name="SAPBEXstdData 9 5" xfId="8971" xr:uid="{00000000-0005-0000-0000-000076220000}"/>
    <cellStyle name="SAPBEXstdDataEmph" xfId="1286" xr:uid="{00000000-0005-0000-0000-000077220000}"/>
    <cellStyle name="SAPBEXstdDataEmph 10" xfId="1287" xr:uid="{00000000-0005-0000-0000-000078220000}"/>
    <cellStyle name="SAPBEXstdDataEmph 10 2" xfId="1925" xr:uid="{00000000-0005-0000-0000-000079220000}"/>
    <cellStyle name="SAPBEXstdDataEmph 10 2 2" xfId="4753" xr:uid="{00000000-0005-0000-0000-00007A220000}"/>
    <cellStyle name="SAPBEXstdDataEmph 10 2 3" xfId="7224" xr:uid="{00000000-0005-0000-0000-00007B220000}"/>
    <cellStyle name="SAPBEXstdDataEmph 10 2 4" xfId="9517" xr:uid="{00000000-0005-0000-0000-00007C220000}"/>
    <cellStyle name="SAPBEXstdDataEmph 10 3" xfId="4140" xr:uid="{00000000-0005-0000-0000-00007D220000}"/>
    <cellStyle name="SAPBEXstdDataEmph 10 4" xfId="6644" xr:uid="{00000000-0005-0000-0000-00007E220000}"/>
    <cellStyle name="SAPBEXstdDataEmph 10 5" xfId="8973" xr:uid="{00000000-0005-0000-0000-00007F220000}"/>
    <cellStyle name="SAPBEXstdDataEmph 11" xfId="1288" xr:uid="{00000000-0005-0000-0000-000080220000}"/>
    <cellStyle name="SAPBEXstdDataEmph 11 2" xfId="1695" xr:uid="{00000000-0005-0000-0000-000081220000}"/>
    <cellStyle name="SAPBEXstdDataEmph 11 2 2" xfId="4524" xr:uid="{00000000-0005-0000-0000-000082220000}"/>
    <cellStyle name="SAPBEXstdDataEmph 11 2 3" xfId="6997" xr:uid="{00000000-0005-0000-0000-000083220000}"/>
    <cellStyle name="SAPBEXstdDataEmph 11 2 4" xfId="9291" xr:uid="{00000000-0005-0000-0000-000084220000}"/>
    <cellStyle name="SAPBEXstdDataEmph 11 3" xfId="4141" xr:uid="{00000000-0005-0000-0000-000085220000}"/>
    <cellStyle name="SAPBEXstdDataEmph 11 4" xfId="6645" xr:uid="{00000000-0005-0000-0000-000086220000}"/>
    <cellStyle name="SAPBEXstdDataEmph 11 5" xfId="8974" xr:uid="{00000000-0005-0000-0000-000087220000}"/>
    <cellStyle name="SAPBEXstdDataEmph 12" xfId="1536" xr:uid="{00000000-0005-0000-0000-000088220000}"/>
    <cellStyle name="SAPBEXstdDataEmph 13" xfId="1569" xr:uid="{00000000-0005-0000-0000-000089220000}"/>
    <cellStyle name="SAPBEXstdDataEmph 13 2" xfId="4398" xr:uid="{00000000-0005-0000-0000-00008A220000}"/>
    <cellStyle name="SAPBEXstdDataEmph 13 3" xfId="6872" xr:uid="{00000000-0005-0000-0000-00008B220000}"/>
    <cellStyle name="SAPBEXstdDataEmph 13 4" xfId="9174" xr:uid="{00000000-0005-0000-0000-00008C220000}"/>
    <cellStyle name="SAPBEXstdDataEmph 14" xfId="4139" xr:uid="{00000000-0005-0000-0000-00008D220000}"/>
    <cellStyle name="SAPBEXstdDataEmph 15" xfId="6643" xr:uid="{00000000-0005-0000-0000-00008E220000}"/>
    <cellStyle name="SAPBEXstdDataEmph 16" xfId="8972" xr:uid="{00000000-0005-0000-0000-00008F220000}"/>
    <cellStyle name="SAPBEXstdDataEmph 2" xfId="1289" xr:uid="{00000000-0005-0000-0000-000090220000}"/>
    <cellStyle name="SAPBEXstdDataEmph 2 10" xfId="1290" xr:uid="{00000000-0005-0000-0000-000091220000}"/>
    <cellStyle name="SAPBEXstdDataEmph 2 10 2" xfId="1842" xr:uid="{00000000-0005-0000-0000-000092220000}"/>
    <cellStyle name="SAPBEXstdDataEmph 2 10 2 2" xfId="4670" xr:uid="{00000000-0005-0000-0000-000093220000}"/>
    <cellStyle name="SAPBEXstdDataEmph 2 10 2 3" xfId="7142" xr:uid="{00000000-0005-0000-0000-000094220000}"/>
    <cellStyle name="SAPBEXstdDataEmph 2 10 2 4" xfId="9435" xr:uid="{00000000-0005-0000-0000-000095220000}"/>
    <cellStyle name="SAPBEXstdDataEmph 2 10 3" xfId="4143" xr:uid="{00000000-0005-0000-0000-000096220000}"/>
    <cellStyle name="SAPBEXstdDataEmph 2 10 4" xfId="6647" xr:uid="{00000000-0005-0000-0000-000097220000}"/>
    <cellStyle name="SAPBEXstdDataEmph 2 10 5" xfId="8976" xr:uid="{00000000-0005-0000-0000-000098220000}"/>
    <cellStyle name="SAPBEXstdDataEmph 2 11" xfId="2258" xr:uid="{00000000-0005-0000-0000-000099220000}"/>
    <cellStyle name="SAPBEXstdDataEmph 2 11 2" xfId="5086" xr:uid="{00000000-0005-0000-0000-00009A220000}"/>
    <cellStyle name="SAPBEXstdDataEmph 2 11 3" xfId="7557" xr:uid="{00000000-0005-0000-0000-00009B220000}"/>
    <cellStyle name="SAPBEXstdDataEmph 2 11 4" xfId="9850" xr:uid="{00000000-0005-0000-0000-00009C220000}"/>
    <cellStyle name="SAPBEXstdDataEmph 2 12" xfId="4142" xr:uid="{00000000-0005-0000-0000-00009D220000}"/>
    <cellStyle name="SAPBEXstdDataEmph 2 13" xfId="6646" xr:uid="{00000000-0005-0000-0000-00009E220000}"/>
    <cellStyle name="SAPBEXstdDataEmph 2 14" xfId="8975" xr:uid="{00000000-0005-0000-0000-00009F220000}"/>
    <cellStyle name="SAPBEXstdDataEmph 2 2" xfId="1291" xr:uid="{00000000-0005-0000-0000-0000A0220000}"/>
    <cellStyle name="SAPBEXstdDataEmph 2 2 2" xfId="1564" xr:uid="{00000000-0005-0000-0000-0000A1220000}"/>
    <cellStyle name="SAPBEXstdDataEmph 2 2 2 2" xfId="4393" xr:uid="{00000000-0005-0000-0000-0000A2220000}"/>
    <cellStyle name="SAPBEXstdDataEmph 2 2 2 3" xfId="6867" xr:uid="{00000000-0005-0000-0000-0000A3220000}"/>
    <cellStyle name="SAPBEXstdDataEmph 2 2 2 4" xfId="9169" xr:uid="{00000000-0005-0000-0000-0000A4220000}"/>
    <cellStyle name="SAPBEXstdDataEmph 2 2 3" xfId="4144" xr:uid="{00000000-0005-0000-0000-0000A5220000}"/>
    <cellStyle name="SAPBEXstdDataEmph 2 2 4" xfId="6648" xr:uid="{00000000-0005-0000-0000-0000A6220000}"/>
    <cellStyle name="SAPBEXstdDataEmph 2 2 5" xfId="8977" xr:uid="{00000000-0005-0000-0000-0000A7220000}"/>
    <cellStyle name="SAPBEXstdDataEmph 2 3" xfId="1292" xr:uid="{00000000-0005-0000-0000-0000A8220000}"/>
    <cellStyle name="SAPBEXstdDataEmph 2 3 2" xfId="2273" xr:uid="{00000000-0005-0000-0000-0000A9220000}"/>
    <cellStyle name="SAPBEXstdDataEmph 2 3 2 2" xfId="5101" xr:uid="{00000000-0005-0000-0000-0000AA220000}"/>
    <cellStyle name="SAPBEXstdDataEmph 2 3 2 3" xfId="7572" xr:uid="{00000000-0005-0000-0000-0000AB220000}"/>
    <cellStyle name="SAPBEXstdDataEmph 2 3 2 4" xfId="9865" xr:uid="{00000000-0005-0000-0000-0000AC220000}"/>
    <cellStyle name="SAPBEXstdDataEmph 2 3 3" xfId="4145" xr:uid="{00000000-0005-0000-0000-0000AD220000}"/>
    <cellStyle name="SAPBEXstdDataEmph 2 3 4" xfId="6649" xr:uid="{00000000-0005-0000-0000-0000AE220000}"/>
    <cellStyle name="SAPBEXstdDataEmph 2 3 5" xfId="8978" xr:uid="{00000000-0005-0000-0000-0000AF220000}"/>
    <cellStyle name="SAPBEXstdDataEmph 2 4" xfId="1293" xr:uid="{00000000-0005-0000-0000-0000B0220000}"/>
    <cellStyle name="SAPBEXstdDataEmph 2 4 2" xfId="2681" xr:uid="{00000000-0005-0000-0000-0000B1220000}"/>
    <cellStyle name="SAPBEXstdDataEmph 2 4 2 2" xfId="5506" xr:uid="{00000000-0005-0000-0000-0000B2220000}"/>
    <cellStyle name="SAPBEXstdDataEmph 2 4 2 3" xfId="7971" xr:uid="{00000000-0005-0000-0000-0000B3220000}"/>
    <cellStyle name="SAPBEXstdDataEmph 2 4 2 4" xfId="10251" xr:uid="{00000000-0005-0000-0000-0000B4220000}"/>
    <cellStyle name="SAPBEXstdDataEmph 2 4 3" xfId="4146" xr:uid="{00000000-0005-0000-0000-0000B5220000}"/>
    <cellStyle name="SAPBEXstdDataEmph 2 4 4" xfId="6650" xr:uid="{00000000-0005-0000-0000-0000B6220000}"/>
    <cellStyle name="SAPBEXstdDataEmph 2 4 5" xfId="8979" xr:uid="{00000000-0005-0000-0000-0000B7220000}"/>
    <cellStyle name="SAPBEXstdDataEmph 2 5" xfId="1294" xr:uid="{00000000-0005-0000-0000-0000B8220000}"/>
    <cellStyle name="SAPBEXstdDataEmph 2 5 2" xfId="1676" xr:uid="{00000000-0005-0000-0000-0000B9220000}"/>
    <cellStyle name="SAPBEXstdDataEmph 2 5 2 2" xfId="4505" xr:uid="{00000000-0005-0000-0000-0000BA220000}"/>
    <cellStyle name="SAPBEXstdDataEmph 2 5 2 3" xfId="6978" xr:uid="{00000000-0005-0000-0000-0000BB220000}"/>
    <cellStyle name="SAPBEXstdDataEmph 2 5 2 4" xfId="9272" xr:uid="{00000000-0005-0000-0000-0000BC220000}"/>
    <cellStyle name="SAPBEXstdDataEmph 2 5 3" xfId="4147" xr:uid="{00000000-0005-0000-0000-0000BD220000}"/>
    <cellStyle name="SAPBEXstdDataEmph 2 5 4" xfId="6651" xr:uid="{00000000-0005-0000-0000-0000BE220000}"/>
    <cellStyle name="SAPBEXstdDataEmph 2 5 5" xfId="8980" xr:uid="{00000000-0005-0000-0000-0000BF220000}"/>
    <cellStyle name="SAPBEXstdDataEmph 2 6" xfId="1295" xr:uid="{00000000-0005-0000-0000-0000C0220000}"/>
    <cellStyle name="SAPBEXstdDataEmph 2 6 2" xfId="2503" xr:uid="{00000000-0005-0000-0000-0000C1220000}"/>
    <cellStyle name="SAPBEXstdDataEmph 2 6 2 2" xfId="5330" xr:uid="{00000000-0005-0000-0000-0000C2220000}"/>
    <cellStyle name="SAPBEXstdDataEmph 2 6 2 3" xfId="7800" xr:uid="{00000000-0005-0000-0000-0000C3220000}"/>
    <cellStyle name="SAPBEXstdDataEmph 2 6 2 4" xfId="10093" xr:uid="{00000000-0005-0000-0000-0000C4220000}"/>
    <cellStyle name="SAPBEXstdDataEmph 2 6 3" xfId="4148" xr:uid="{00000000-0005-0000-0000-0000C5220000}"/>
    <cellStyle name="SAPBEXstdDataEmph 2 6 4" xfId="6652" xr:uid="{00000000-0005-0000-0000-0000C6220000}"/>
    <cellStyle name="SAPBEXstdDataEmph 2 6 5" xfId="8981" xr:uid="{00000000-0005-0000-0000-0000C7220000}"/>
    <cellStyle name="SAPBEXstdDataEmph 2 7" xfId="1296" xr:uid="{00000000-0005-0000-0000-0000C8220000}"/>
    <cellStyle name="SAPBEXstdDataEmph 2 7 2" xfId="2404" xr:uid="{00000000-0005-0000-0000-0000C9220000}"/>
    <cellStyle name="SAPBEXstdDataEmph 2 7 2 2" xfId="5231" xr:uid="{00000000-0005-0000-0000-0000CA220000}"/>
    <cellStyle name="SAPBEXstdDataEmph 2 7 2 3" xfId="7702" xr:uid="{00000000-0005-0000-0000-0000CB220000}"/>
    <cellStyle name="SAPBEXstdDataEmph 2 7 2 4" xfId="9995" xr:uid="{00000000-0005-0000-0000-0000CC220000}"/>
    <cellStyle name="SAPBEXstdDataEmph 2 7 3" xfId="4149" xr:uid="{00000000-0005-0000-0000-0000CD220000}"/>
    <cellStyle name="SAPBEXstdDataEmph 2 7 4" xfId="6653" xr:uid="{00000000-0005-0000-0000-0000CE220000}"/>
    <cellStyle name="SAPBEXstdDataEmph 2 7 5" xfId="8982" xr:uid="{00000000-0005-0000-0000-0000CF220000}"/>
    <cellStyle name="SAPBEXstdDataEmph 2 8" xfId="1297" xr:uid="{00000000-0005-0000-0000-0000D0220000}"/>
    <cellStyle name="SAPBEXstdDataEmph 2 8 2" xfId="2429" xr:uid="{00000000-0005-0000-0000-0000D1220000}"/>
    <cellStyle name="SAPBEXstdDataEmph 2 8 2 2" xfId="5256" xr:uid="{00000000-0005-0000-0000-0000D2220000}"/>
    <cellStyle name="SAPBEXstdDataEmph 2 8 2 3" xfId="7727" xr:uid="{00000000-0005-0000-0000-0000D3220000}"/>
    <cellStyle name="SAPBEXstdDataEmph 2 8 2 4" xfId="10020" xr:uid="{00000000-0005-0000-0000-0000D4220000}"/>
    <cellStyle name="SAPBEXstdDataEmph 2 8 3" xfId="4150" xr:uid="{00000000-0005-0000-0000-0000D5220000}"/>
    <cellStyle name="SAPBEXstdDataEmph 2 8 4" xfId="6654" xr:uid="{00000000-0005-0000-0000-0000D6220000}"/>
    <cellStyle name="SAPBEXstdDataEmph 2 8 5" xfId="8983" xr:uid="{00000000-0005-0000-0000-0000D7220000}"/>
    <cellStyle name="SAPBEXstdDataEmph 2 9" xfId="1298" xr:uid="{00000000-0005-0000-0000-0000D8220000}"/>
    <cellStyle name="SAPBEXstdDataEmph 2 9 2" xfId="2290" xr:uid="{00000000-0005-0000-0000-0000D9220000}"/>
    <cellStyle name="SAPBEXstdDataEmph 2 9 2 2" xfId="5118" xr:uid="{00000000-0005-0000-0000-0000DA220000}"/>
    <cellStyle name="SAPBEXstdDataEmph 2 9 2 3" xfId="7589" xr:uid="{00000000-0005-0000-0000-0000DB220000}"/>
    <cellStyle name="SAPBEXstdDataEmph 2 9 2 4" xfId="9882" xr:uid="{00000000-0005-0000-0000-0000DC220000}"/>
    <cellStyle name="SAPBEXstdDataEmph 2 9 3" xfId="4151" xr:uid="{00000000-0005-0000-0000-0000DD220000}"/>
    <cellStyle name="SAPBEXstdDataEmph 2 9 4" xfId="6655" xr:uid="{00000000-0005-0000-0000-0000DE220000}"/>
    <cellStyle name="SAPBEXstdDataEmph 2 9 5" xfId="8984" xr:uid="{00000000-0005-0000-0000-0000DF220000}"/>
    <cellStyle name="SAPBEXstdDataEmph 3" xfId="1299" xr:uid="{00000000-0005-0000-0000-0000E0220000}"/>
    <cellStyle name="SAPBEXstdDataEmph 3 2" xfId="1726" xr:uid="{00000000-0005-0000-0000-0000E1220000}"/>
    <cellStyle name="SAPBEXstdDataEmph 3 2 2" xfId="4554" xr:uid="{00000000-0005-0000-0000-0000E2220000}"/>
    <cellStyle name="SAPBEXstdDataEmph 3 2 3" xfId="7027" xr:uid="{00000000-0005-0000-0000-0000E3220000}"/>
    <cellStyle name="SAPBEXstdDataEmph 3 2 4" xfId="9321" xr:uid="{00000000-0005-0000-0000-0000E4220000}"/>
    <cellStyle name="SAPBEXstdDataEmph 3 3" xfId="4152" xr:uid="{00000000-0005-0000-0000-0000E5220000}"/>
    <cellStyle name="SAPBEXstdDataEmph 3 4" xfId="6656" xr:uid="{00000000-0005-0000-0000-0000E6220000}"/>
    <cellStyle name="SAPBEXstdDataEmph 3 5" xfId="8985" xr:uid="{00000000-0005-0000-0000-0000E7220000}"/>
    <cellStyle name="SAPBEXstdDataEmph 4" xfId="1300" xr:uid="{00000000-0005-0000-0000-0000E8220000}"/>
    <cellStyle name="SAPBEXstdDataEmph 4 2" xfId="1805" xr:uid="{00000000-0005-0000-0000-0000E9220000}"/>
    <cellStyle name="SAPBEXstdDataEmph 4 2 2" xfId="4633" xr:uid="{00000000-0005-0000-0000-0000EA220000}"/>
    <cellStyle name="SAPBEXstdDataEmph 4 2 3" xfId="7106" xr:uid="{00000000-0005-0000-0000-0000EB220000}"/>
    <cellStyle name="SAPBEXstdDataEmph 4 2 4" xfId="9399" xr:uid="{00000000-0005-0000-0000-0000EC220000}"/>
    <cellStyle name="SAPBEXstdDataEmph 4 3" xfId="4153" xr:uid="{00000000-0005-0000-0000-0000ED220000}"/>
    <cellStyle name="SAPBEXstdDataEmph 4 4" xfId="6657" xr:uid="{00000000-0005-0000-0000-0000EE220000}"/>
    <cellStyle name="SAPBEXstdDataEmph 4 5" xfId="8986" xr:uid="{00000000-0005-0000-0000-0000EF220000}"/>
    <cellStyle name="SAPBEXstdDataEmph 5" xfId="1301" xr:uid="{00000000-0005-0000-0000-0000F0220000}"/>
    <cellStyle name="SAPBEXstdDataEmph 5 2" xfId="1739" xr:uid="{00000000-0005-0000-0000-0000F1220000}"/>
    <cellStyle name="SAPBEXstdDataEmph 5 2 2" xfId="4567" xr:uid="{00000000-0005-0000-0000-0000F2220000}"/>
    <cellStyle name="SAPBEXstdDataEmph 5 2 3" xfId="7040" xr:uid="{00000000-0005-0000-0000-0000F3220000}"/>
    <cellStyle name="SAPBEXstdDataEmph 5 2 4" xfId="9334" xr:uid="{00000000-0005-0000-0000-0000F4220000}"/>
    <cellStyle name="SAPBEXstdDataEmph 5 3" xfId="4154" xr:uid="{00000000-0005-0000-0000-0000F5220000}"/>
    <cellStyle name="SAPBEXstdDataEmph 5 4" xfId="6658" xr:uid="{00000000-0005-0000-0000-0000F6220000}"/>
    <cellStyle name="SAPBEXstdDataEmph 5 5" xfId="8987" xr:uid="{00000000-0005-0000-0000-0000F7220000}"/>
    <cellStyle name="SAPBEXstdDataEmph 6" xfId="1302" xr:uid="{00000000-0005-0000-0000-0000F8220000}"/>
    <cellStyle name="SAPBEXstdDataEmph 6 2" xfId="1778" xr:uid="{00000000-0005-0000-0000-0000F9220000}"/>
    <cellStyle name="SAPBEXstdDataEmph 6 2 2" xfId="4606" xr:uid="{00000000-0005-0000-0000-0000FA220000}"/>
    <cellStyle name="SAPBEXstdDataEmph 6 2 3" xfId="7079" xr:uid="{00000000-0005-0000-0000-0000FB220000}"/>
    <cellStyle name="SAPBEXstdDataEmph 6 2 4" xfId="9373" xr:uid="{00000000-0005-0000-0000-0000FC220000}"/>
    <cellStyle name="SAPBEXstdDataEmph 6 3" xfId="4155" xr:uid="{00000000-0005-0000-0000-0000FD220000}"/>
    <cellStyle name="SAPBEXstdDataEmph 6 4" xfId="6659" xr:uid="{00000000-0005-0000-0000-0000FE220000}"/>
    <cellStyle name="SAPBEXstdDataEmph 6 5" xfId="8988" xr:uid="{00000000-0005-0000-0000-0000FF220000}"/>
    <cellStyle name="SAPBEXstdDataEmph 7" xfId="1303" xr:uid="{00000000-0005-0000-0000-000000230000}"/>
    <cellStyle name="SAPBEXstdDataEmph 7 2" xfId="2277" xr:uid="{00000000-0005-0000-0000-000001230000}"/>
    <cellStyle name="SAPBEXstdDataEmph 7 2 2" xfId="5105" xr:uid="{00000000-0005-0000-0000-000002230000}"/>
    <cellStyle name="SAPBEXstdDataEmph 7 2 3" xfId="7576" xr:uid="{00000000-0005-0000-0000-000003230000}"/>
    <cellStyle name="SAPBEXstdDataEmph 7 2 4" xfId="9869" xr:uid="{00000000-0005-0000-0000-000004230000}"/>
    <cellStyle name="SAPBEXstdDataEmph 7 3" xfId="4156" xr:uid="{00000000-0005-0000-0000-000005230000}"/>
    <cellStyle name="SAPBEXstdDataEmph 7 4" xfId="6660" xr:uid="{00000000-0005-0000-0000-000006230000}"/>
    <cellStyle name="SAPBEXstdDataEmph 7 5" xfId="8989" xr:uid="{00000000-0005-0000-0000-000007230000}"/>
    <cellStyle name="SAPBEXstdDataEmph 8" xfId="1304" xr:uid="{00000000-0005-0000-0000-000008230000}"/>
    <cellStyle name="SAPBEXstdDataEmph 8 2" xfId="1859" xr:uid="{00000000-0005-0000-0000-000009230000}"/>
    <cellStyle name="SAPBEXstdDataEmph 8 2 2" xfId="4687" xr:uid="{00000000-0005-0000-0000-00000A230000}"/>
    <cellStyle name="SAPBEXstdDataEmph 8 2 3" xfId="7159" xr:uid="{00000000-0005-0000-0000-00000B230000}"/>
    <cellStyle name="SAPBEXstdDataEmph 8 2 4" xfId="9452" xr:uid="{00000000-0005-0000-0000-00000C230000}"/>
    <cellStyle name="SAPBEXstdDataEmph 8 3" xfId="4157" xr:uid="{00000000-0005-0000-0000-00000D230000}"/>
    <cellStyle name="SAPBEXstdDataEmph 8 4" xfId="6661" xr:uid="{00000000-0005-0000-0000-00000E230000}"/>
    <cellStyle name="SAPBEXstdDataEmph 8 5" xfId="8990" xr:uid="{00000000-0005-0000-0000-00000F230000}"/>
    <cellStyle name="SAPBEXstdDataEmph 9" xfId="1305" xr:uid="{00000000-0005-0000-0000-000010230000}"/>
    <cellStyle name="SAPBEXstdDataEmph 9 2" xfId="2366" xr:uid="{00000000-0005-0000-0000-000011230000}"/>
    <cellStyle name="SAPBEXstdDataEmph 9 2 2" xfId="5194" xr:uid="{00000000-0005-0000-0000-000012230000}"/>
    <cellStyle name="SAPBEXstdDataEmph 9 2 3" xfId="7665" xr:uid="{00000000-0005-0000-0000-000013230000}"/>
    <cellStyle name="SAPBEXstdDataEmph 9 2 4" xfId="9958" xr:uid="{00000000-0005-0000-0000-000014230000}"/>
    <cellStyle name="SAPBEXstdDataEmph 9 3" xfId="4158" xr:uid="{00000000-0005-0000-0000-000015230000}"/>
    <cellStyle name="SAPBEXstdDataEmph 9 4" xfId="6662" xr:uid="{00000000-0005-0000-0000-000016230000}"/>
    <cellStyle name="SAPBEXstdDataEmph 9 5" xfId="8991" xr:uid="{00000000-0005-0000-0000-000017230000}"/>
    <cellStyle name="SAPBEXstdItem" xfId="1306" xr:uid="{00000000-0005-0000-0000-000018230000}"/>
    <cellStyle name="SAPBEXstdItem 10" xfId="1307" xr:uid="{00000000-0005-0000-0000-000019230000}"/>
    <cellStyle name="SAPBEXstdItem 10 2" xfId="2259" xr:uid="{00000000-0005-0000-0000-00001A230000}"/>
    <cellStyle name="SAPBEXstdItem 10 2 2" xfId="5087" xr:uid="{00000000-0005-0000-0000-00001B230000}"/>
    <cellStyle name="SAPBEXstdItem 10 2 3" xfId="7558" xr:uid="{00000000-0005-0000-0000-00001C230000}"/>
    <cellStyle name="SAPBEXstdItem 10 2 4" xfId="9851" xr:uid="{00000000-0005-0000-0000-00001D230000}"/>
    <cellStyle name="SAPBEXstdItem 10 3" xfId="4160" xr:uid="{00000000-0005-0000-0000-00001E230000}"/>
    <cellStyle name="SAPBEXstdItem 10 4" xfId="6664" xr:uid="{00000000-0005-0000-0000-00001F230000}"/>
    <cellStyle name="SAPBEXstdItem 10 5" xfId="8993" xr:uid="{00000000-0005-0000-0000-000020230000}"/>
    <cellStyle name="SAPBEXstdItem 11" xfId="1308" xr:uid="{00000000-0005-0000-0000-000021230000}"/>
    <cellStyle name="SAPBEXstdItem 11 2" xfId="1916" xr:uid="{00000000-0005-0000-0000-000022230000}"/>
    <cellStyle name="SAPBEXstdItem 11 2 2" xfId="4744" xr:uid="{00000000-0005-0000-0000-000023230000}"/>
    <cellStyle name="SAPBEXstdItem 11 2 3" xfId="7215" xr:uid="{00000000-0005-0000-0000-000024230000}"/>
    <cellStyle name="SAPBEXstdItem 11 2 4" xfId="9508" xr:uid="{00000000-0005-0000-0000-000025230000}"/>
    <cellStyle name="SAPBEXstdItem 11 3" xfId="4161" xr:uid="{00000000-0005-0000-0000-000026230000}"/>
    <cellStyle name="SAPBEXstdItem 11 4" xfId="6665" xr:uid="{00000000-0005-0000-0000-000027230000}"/>
    <cellStyle name="SAPBEXstdItem 11 5" xfId="8994" xr:uid="{00000000-0005-0000-0000-000028230000}"/>
    <cellStyle name="SAPBEXstdItem 12" xfId="1309" xr:uid="{00000000-0005-0000-0000-000029230000}"/>
    <cellStyle name="SAPBEXstdItem 12 2" xfId="2193" xr:uid="{00000000-0005-0000-0000-00002A230000}"/>
    <cellStyle name="SAPBEXstdItem 12 2 2" xfId="5021" xr:uid="{00000000-0005-0000-0000-00002B230000}"/>
    <cellStyle name="SAPBEXstdItem 12 2 3" xfId="7492" xr:uid="{00000000-0005-0000-0000-00002C230000}"/>
    <cellStyle name="SAPBEXstdItem 12 2 4" xfId="9785" xr:uid="{00000000-0005-0000-0000-00002D230000}"/>
    <cellStyle name="SAPBEXstdItem 12 3" xfId="4162" xr:uid="{00000000-0005-0000-0000-00002E230000}"/>
    <cellStyle name="SAPBEXstdItem 12 4" xfId="6666" xr:uid="{00000000-0005-0000-0000-00002F230000}"/>
    <cellStyle name="SAPBEXstdItem 12 5" xfId="8995" xr:uid="{00000000-0005-0000-0000-000030230000}"/>
    <cellStyle name="SAPBEXstdItem 13" xfId="2558" xr:uid="{00000000-0005-0000-0000-000031230000}"/>
    <cellStyle name="SAPBEXstdItem 13 2" xfId="5385" xr:uid="{00000000-0005-0000-0000-000032230000}"/>
    <cellStyle name="SAPBEXstdItem 13 3" xfId="7855" xr:uid="{00000000-0005-0000-0000-000033230000}"/>
    <cellStyle name="SAPBEXstdItem 13 4" xfId="10148" xr:uid="{00000000-0005-0000-0000-000034230000}"/>
    <cellStyle name="SAPBEXstdItem 14" xfId="4159" xr:uid="{00000000-0005-0000-0000-000035230000}"/>
    <cellStyle name="SAPBEXstdItem 15" xfId="6663" xr:uid="{00000000-0005-0000-0000-000036230000}"/>
    <cellStyle name="SAPBEXstdItem 16" xfId="8992" xr:uid="{00000000-0005-0000-0000-000037230000}"/>
    <cellStyle name="SAPBEXstdItem 2" xfId="1310" xr:uid="{00000000-0005-0000-0000-000038230000}"/>
    <cellStyle name="SAPBEXstdItem 2 10" xfId="1311" xr:uid="{00000000-0005-0000-0000-000039230000}"/>
    <cellStyle name="SAPBEXstdItem 2 10 2" xfId="2194" xr:uid="{00000000-0005-0000-0000-00003A230000}"/>
    <cellStyle name="SAPBEXstdItem 2 10 2 2" xfId="5022" xr:uid="{00000000-0005-0000-0000-00003B230000}"/>
    <cellStyle name="SAPBEXstdItem 2 10 2 3" xfId="7493" xr:uid="{00000000-0005-0000-0000-00003C230000}"/>
    <cellStyle name="SAPBEXstdItem 2 10 2 4" xfId="9786" xr:uid="{00000000-0005-0000-0000-00003D230000}"/>
    <cellStyle name="SAPBEXstdItem 2 10 3" xfId="4164" xr:uid="{00000000-0005-0000-0000-00003E230000}"/>
    <cellStyle name="SAPBEXstdItem 2 10 4" xfId="6668" xr:uid="{00000000-0005-0000-0000-00003F230000}"/>
    <cellStyle name="SAPBEXstdItem 2 10 5" xfId="8997" xr:uid="{00000000-0005-0000-0000-000040230000}"/>
    <cellStyle name="SAPBEXstdItem 2 11" xfId="1312" xr:uid="{00000000-0005-0000-0000-000041230000}"/>
    <cellStyle name="SAPBEXstdItem 2 11 2" xfId="2311" xr:uid="{00000000-0005-0000-0000-000042230000}"/>
    <cellStyle name="SAPBEXstdItem 2 11 2 2" xfId="5139" xr:uid="{00000000-0005-0000-0000-000043230000}"/>
    <cellStyle name="SAPBEXstdItem 2 11 2 3" xfId="7610" xr:uid="{00000000-0005-0000-0000-000044230000}"/>
    <cellStyle name="SAPBEXstdItem 2 11 2 4" xfId="9903" xr:uid="{00000000-0005-0000-0000-000045230000}"/>
    <cellStyle name="SAPBEXstdItem 2 11 3" xfId="4165" xr:uid="{00000000-0005-0000-0000-000046230000}"/>
    <cellStyle name="SAPBEXstdItem 2 11 4" xfId="6669" xr:uid="{00000000-0005-0000-0000-000047230000}"/>
    <cellStyle name="SAPBEXstdItem 2 11 5" xfId="8998" xr:uid="{00000000-0005-0000-0000-000048230000}"/>
    <cellStyle name="SAPBEXstdItem 2 12" xfId="1541" xr:uid="{00000000-0005-0000-0000-000049230000}"/>
    <cellStyle name="SAPBEXstdItem 2 13" xfId="2276" xr:uid="{00000000-0005-0000-0000-00004A230000}"/>
    <cellStyle name="SAPBEXstdItem 2 13 2" xfId="5104" xr:uid="{00000000-0005-0000-0000-00004B230000}"/>
    <cellStyle name="SAPBEXstdItem 2 13 3" xfId="7575" xr:uid="{00000000-0005-0000-0000-00004C230000}"/>
    <cellStyle name="SAPBEXstdItem 2 13 4" xfId="9868" xr:uid="{00000000-0005-0000-0000-00004D230000}"/>
    <cellStyle name="SAPBEXstdItem 2 14" xfId="4163" xr:uid="{00000000-0005-0000-0000-00004E230000}"/>
    <cellStyle name="SAPBEXstdItem 2 15" xfId="6667" xr:uid="{00000000-0005-0000-0000-00004F230000}"/>
    <cellStyle name="SAPBEXstdItem 2 16" xfId="8996" xr:uid="{00000000-0005-0000-0000-000050230000}"/>
    <cellStyle name="SAPBEXstdItem 2 2" xfId="1313" xr:uid="{00000000-0005-0000-0000-000051230000}"/>
    <cellStyle name="SAPBEXstdItem 2 2 10" xfId="1314" xr:uid="{00000000-0005-0000-0000-000052230000}"/>
    <cellStyle name="SAPBEXstdItem 2 2 10 2" xfId="2195" xr:uid="{00000000-0005-0000-0000-000053230000}"/>
    <cellStyle name="SAPBEXstdItem 2 2 10 2 2" xfId="5023" xr:uid="{00000000-0005-0000-0000-000054230000}"/>
    <cellStyle name="SAPBEXstdItem 2 2 10 2 3" xfId="7494" xr:uid="{00000000-0005-0000-0000-000055230000}"/>
    <cellStyle name="SAPBEXstdItem 2 2 10 2 4" xfId="9787" xr:uid="{00000000-0005-0000-0000-000056230000}"/>
    <cellStyle name="SAPBEXstdItem 2 2 10 3" xfId="4167" xr:uid="{00000000-0005-0000-0000-000057230000}"/>
    <cellStyle name="SAPBEXstdItem 2 2 10 4" xfId="6671" xr:uid="{00000000-0005-0000-0000-000058230000}"/>
    <cellStyle name="SAPBEXstdItem 2 2 10 5" xfId="9000" xr:uid="{00000000-0005-0000-0000-000059230000}"/>
    <cellStyle name="SAPBEXstdItem 2 2 11" xfId="1861" xr:uid="{00000000-0005-0000-0000-00005A230000}"/>
    <cellStyle name="SAPBEXstdItem 2 2 11 2" xfId="4689" xr:uid="{00000000-0005-0000-0000-00005B230000}"/>
    <cellStyle name="SAPBEXstdItem 2 2 11 3" xfId="7161" xr:uid="{00000000-0005-0000-0000-00005C230000}"/>
    <cellStyle name="SAPBEXstdItem 2 2 11 4" xfId="9454" xr:uid="{00000000-0005-0000-0000-00005D230000}"/>
    <cellStyle name="SAPBEXstdItem 2 2 12" xfId="4166" xr:uid="{00000000-0005-0000-0000-00005E230000}"/>
    <cellStyle name="SAPBEXstdItem 2 2 13" xfId="6670" xr:uid="{00000000-0005-0000-0000-00005F230000}"/>
    <cellStyle name="SAPBEXstdItem 2 2 14" xfId="8999" xr:uid="{00000000-0005-0000-0000-000060230000}"/>
    <cellStyle name="SAPBEXstdItem 2 2 2" xfId="1315" xr:uid="{00000000-0005-0000-0000-000061230000}"/>
    <cellStyle name="SAPBEXstdItem 2 2 2 2" xfId="2450" xr:uid="{00000000-0005-0000-0000-000062230000}"/>
    <cellStyle name="SAPBEXstdItem 2 2 2 2 2" xfId="5277" xr:uid="{00000000-0005-0000-0000-000063230000}"/>
    <cellStyle name="SAPBEXstdItem 2 2 2 2 3" xfId="7748" xr:uid="{00000000-0005-0000-0000-000064230000}"/>
    <cellStyle name="SAPBEXstdItem 2 2 2 2 4" xfId="10041" xr:uid="{00000000-0005-0000-0000-000065230000}"/>
    <cellStyle name="SAPBEXstdItem 2 2 2 3" xfId="4168" xr:uid="{00000000-0005-0000-0000-000066230000}"/>
    <cellStyle name="SAPBEXstdItem 2 2 2 4" xfId="6672" xr:uid="{00000000-0005-0000-0000-000067230000}"/>
    <cellStyle name="SAPBEXstdItem 2 2 2 5" xfId="9001" xr:uid="{00000000-0005-0000-0000-000068230000}"/>
    <cellStyle name="SAPBEXstdItem 2 2 3" xfId="1316" xr:uid="{00000000-0005-0000-0000-000069230000}"/>
    <cellStyle name="SAPBEXstdItem 2 2 3 2" xfId="1849" xr:uid="{00000000-0005-0000-0000-00006A230000}"/>
    <cellStyle name="SAPBEXstdItem 2 2 3 2 2" xfId="4677" xr:uid="{00000000-0005-0000-0000-00006B230000}"/>
    <cellStyle name="SAPBEXstdItem 2 2 3 2 3" xfId="7149" xr:uid="{00000000-0005-0000-0000-00006C230000}"/>
    <cellStyle name="SAPBEXstdItem 2 2 3 2 4" xfId="9442" xr:uid="{00000000-0005-0000-0000-00006D230000}"/>
    <cellStyle name="SAPBEXstdItem 2 2 3 3" xfId="4169" xr:uid="{00000000-0005-0000-0000-00006E230000}"/>
    <cellStyle name="SAPBEXstdItem 2 2 3 4" xfId="6673" xr:uid="{00000000-0005-0000-0000-00006F230000}"/>
    <cellStyle name="SAPBEXstdItem 2 2 3 5" xfId="9002" xr:uid="{00000000-0005-0000-0000-000070230000}"/>
    <cellStyle name="SAPBEXstdItem 2 2 4" xfId="1317" xr:uid="{00000000-0005-0000-0000-000071230000}"/>
    <cellStyle name="SAPBEXstdItem 2 2 4 2" xfId="2360" xr:uid="{00000000-0005-0000-0000-000072230000}"/>
    <cellStyle name="SAPBEXstdItem 2 2 4 2 2" xfId="5188" xr:uid="{00000000-0005-0000-0000-000073230000}"/>
    <cellStyle name="SAPBEXstdItem 2 2 4 2 3" xfId="7659" xr:uid="{00000000-0005-0000-0000-000074230000}"/>
    <cellStyle name="SAPBEXstdItem 2 2 4 2 4" xfId="9952" xr:uid="{00000000-0005-0000-0000-000075230000}"/>
    <cellStyle name="SAPBEXstdItem 2 2 4 3" xfId="4170" xr:uid="{00000000-0005-0000-0000-000076230000}"/>
    <cellStyle name="SAPBEXstdItem 2 2 4 4" xfId="6674" xr:uid="{00000000-0005-0000-0000-000077230000}"/>
    <cellStyle name="SAPBEXstdItem 2 2 4 5" xfId="9003" xr:uid="{00000000-0005-0000-0000-000078230000}"/>
    <cellStyle name="SAPBEXstdItem 2 2 5" xfId="1318" xr:uid="{00000000-0005-0000-0000-000079230000}"/>
    <cellStyle name="SAPBEXstdItem 2 2 5 2" xfId="1942" xr:uid="{00000000-0005-0000-0000-00007A230000}"/>
    <cellStyle name="SAPBEXstdItem 2 2 5 2 2" xfId="4770" xr:uid="{00000000-0005-0000-0000-00007B230000}"/>
    <cellStyle name="SAPBEXstdItem 2 2 5 2 3" xfId="7241" xr:uid="{00000000-0005-0000-0000-00007C230000}"/>
    <cellStyle name="SAPBEXstdItem 2 2 5 2 4" xfId="9534" xr:uid="{00000000-0005-0000-0000-00007D230000}"/>
    <cellStyle name="SAPBEXstdItem 2 2 5 3" xfId="4171" xr:uid="{00000000-0005-0000-0000-00007E230000}"/>
    <cellStyle name="SAPBEXstdItem 2 2 5 4" xfId="6675" xr:uid="{00000000-0005-0000-0000-00007F230000}"/>
    <cellStyle name="SAPBEXstdItem 2 2 5 5" xfId="9004" xr:uid="{00000000-0005-0000-0000-000080230000}"/>
    <cellStyle name="SAPBEXstdItem 2 2 6" xfId="1319" xr:uid="{00000000-0005-0000-0000-000081230000}"/>
    <cellStyle name="SAPBEXstdItem 2 2 6 2" xfId="1944" xr:uid="{00000000-0005-0000-0000-000082230000}"/>
    <cellStyle name="SAPBEXstdItem 2 2 6 2 2" xfId="4772" xr:uid="{00000000-0005-0000-0000-000083230000}"/>
    <cellStyle name="SAPBEXstdItem 2 2 6 2 3" xfId="7243" xr:uid="{00000000-0005-0000-0000-000084230000}"/>
    <cellStyle name="SAPBEXstdItem 2 2 6 2 4" xfId="9536" xr:uid="{00000000-0005-0000-0000-000085230000}"/>
    <cellStyle name="SAPBEXstdItem 2 2 6 3" xfId="4172" xr:uid="{00000000-0005-0000-0000-000086230000}"/>
    <cellStyle name="SAPBEXstdItem 2 2 6 4" xfId="6676" xr:uid="{00000000-0005-0000-0000-000087230000}"/>
    <cellStyle name="SAPBEXstdItem 2 2 6 5" xfId="9005" xr:uid="{00000000-0005-0000-0000-000088230000}"/>
    <cellStyle name="SAPBEXstdItem 2 2 7" xfId="1320" xr:uid="{00000000-0005-0000-0000-000089230000}"/>
    <cellStyle name="SAPBEXstdItem 2 2 7 2" xfId="2586" xr:uid="{00000000-0005-0000-0000-00008A230000}"/>
    <cellStyle name="SAPBEXstdItem 2 2 7 2 2" xfId="5413" xr:uid="{00000000-0005-0000-0000-00008B230000}"/>
    <cellStyle name="SAPBEXstdItem 2 2 7 2 3" xfId="7883" xr:uid="{00000000-0005-0000-0000-00008C230000}"/>
    <cellStyle name="SAPBEXstdItem 2 2 7 2 4" xfId="10176" xr:uid="{00000000-0005-0000-0000-00008D230000}"/>
    <cellStyle name="SAPBEXstdItem 2 2 7 3" xfId="4173" xr:uid="{00000000-0005-0000-0000-00008E230000}"/>
    <cellStyle name="SAPBEXstdItem 2 2 7 4" xfId="6677" xr:uid="{00000000-0005-0000-0000-00008F230000}"/>
    <cellStyle name="SAPBEXstdItem 2 2 7 5" xfId="9006" xr:uid="{00000000-0005-0000-0000-000090230000}"/>
    <cellStyle name="SAPBEXstdItem 2 2 8" xfId="1321" xr:uid="{00000000-0005-0000-0000-000091230000}"/>
    <cellStyle name="SAPBEXstdItem 2 2 8 2" xfId="1627" xr:uid="{00000000-0005-0000-0000-000092230000}"/>
    <cellStyle name="SAPBEXstdItem 2 2 8 2 2" xfId="4456" xr:uid="{00000000-0005-0000-0000-000093230000}"/>
    <cellStyle name="SAPBEXstdItem 2 2 8 2 3" xfId="6929" xr:uid="{00000000-0005-0000-0000-000094230000}"/>
    <cellStyle name="SAPBEXstdItem 2 2 8 2 4" xfId="9225" xr:uid="{00000000-0005-0000-0000-000095230000}"/>
    <cellStyle name="SAPBEXstdItem 2 2 8 3" xfId="4174" xr:uid="{00000000-0005-0000-0000-000096230000}"/>
    <cellStyle name="SAPBEXstdItem 2 2 8 4" xfId="6678" xr:uid="{00000000-0005-0000-0000-000097230000}"/>
    <cellStyle name="SAPBEXstdItem 2 2 8 5" xfId="9007" xr:uid="{00000000-0005-0000-0000-000098230000}"/>
    <cellStyle name="SAPBEXstdItem 2 2 9" xfId="1322" xr:uid="{00000000-0005-0000-0000-000099230000}"/>
    <cellStyle name="SAPBEXstdItem 2 2 9 2" xfId="2421" xr:uid="{00000000-0005-0000-0000-00009A230000}"/>
    <cellStyle name="SAPBEXstdItem 2 2 9 2 2" xfId="5248" xr:uid="{00000000-0005-0000-0000-00009B230000}"/>
    <cellStyle name="SAPBEXstdItem 2 2 9 2 3" xfId="7719" xr:uid="{00000000-0005-0000-0000-00009C230000}"/>
    <cellStyle name="SAPBEXstdItem 2 2 9 2 4" xfId="10012" xr:uid="{00000000-0005-0000-0000-00009D230000}"/>
    <cellStyle name="SAPBEXstdItem 2 2 9 3" xfId="4175" xr:uid="{00000000-0005-0000-0000-00009E230000}"/>
    <cellStyle name="SAPBEXstdItem 2 2 9 4" xfId="6679" xr:uid="{00000000-0005-0000-0000-00009F230000}"/>
    <cellStyle name="SAPBEXstdItem 2 2 9 5" xfId="9008" xr:uid="{00000000-0005-0000-0000-0000A0230000}"/>
    <cellStyle name="SAPBEXstdItem 2 3" xfId="1323" xr:uid="{00000000-0005-0000-0000-0000A1230000}"/>
    <cellStyle name="SAPBEXstdItem 2 3 2" xfId="1598" xr:uid="{00000000-0005-0000-0000-0000A2230000}"/>
    <cellStyle name="SAPBEXstdItem 2 3 2 2" xfId="4427" xr:uid="{00000000-0005-0000-0000-0000A3230000}"/>
    <cellStyle name="SAPBEXstdItem 2 3 2 3" xfId="6901" xr:uid="{00000000-0005-0000-0000-0000A4230000}"/>
    <cellStyle name="SAPBEXstdItem 2 3 2 4" xfId="9202" xr:uid="{00000000-0005-0000-0000-0000A5230000}"/>
    <cellStyle name="SAPBEXstdItem 2 3 3" xfId="4176" xr:uid="{00000000-0005-0000-0000-0000A6230000}"/>
    <cellStyle name="SAPBEXstdItem 2 3 4" xfId="6680" xr:uid="{00000000-0005-0000-0000-0000A7230000}"/>
    <cellStyle name="SAPBEXstdItem 2 3 5" xfId="9009" xr:uid="{00000000-0005-0000-0000-0000A8230000}"/>
    <cellStyle name="SAPBEXstdItem 2 4" xfId="1324" xr:uid="{00000000-0005-0000-0000-0000A9230000}"/>
    <cellStyle name="SAPBEXstdItem 2 4 2" xfId="2436" xr:uid="{00000000-0005-0000-0000-0000AA230000}"/>
    <cellStyle name="SAPBEXstdItem 2 4 2 2" xfId="5263" xr:uid="{00000000-0005-0000-0000-0000AB230000}"/>
    <cellStyle name="SAPBEXstdItem 2 4 2 3" xfId="7734" xr:uid="{00000000-0005-0000-0000-0000AC230000}"/>
    <cellStyle name="SAPBEXstdItem 2 4 2 4" xfId="10027" xr:uid="{00000000-0005-0000-0000-0000AD230000}"/>
    <cellStyle name="SAPBEXstdItem 2 4 3" xfId="4177" xr:uid="{00000000-0005-0000-0000-0000AE230000}"/>
    <cellStyle name="SAPBEXstdItem 2 4 4" xfId="6681" xr:uid="{00000000-0005-0000-0000-0000AF230000}"/>
    <cellStyle name="SAPBEXstdItem 2 4 5" xfId="9010" xr:uid="{00000000-0005-0000-0000-0000B0230000}"/>
    <cellStyle name="SAPBEXstdItem 2 5" xfId="1325" xr:uid="{00000000-0005-0000-0000-0000B1230000}"/>
    <cellStyle name="SAPBEXstdItem 2 5 2" xfId="2688" xr:uid="{00000000-0005-0000-0000-0000B2230000}"/>
    <cellStyle name="SAPBEXstdItem 2 5 2 2" xfId="5513" xr:uid="{00000000-0005-0000-0000-0000B3230000}"/>
    <cellStyle name="SAPBEXstdItem 2 5 2 3" xfId="7978" xr:uid="{00000000-0005-0000-0000-0000B4230000}"/>
    <cellStyle name="SAPBEXstdItem 2 5 2 4" xfId="10258" xr:uid="{00000000-0005-0000-0000-0000B5230000}"/>
    <cellStyle name="SAPBEXstdItem 2 5 3" xfId="4178" xr:uid="{00000000-0005-0000-0000-0000B6230000}"/>
    <cellStyle name="SAPBEXstdItem 2 5 4" xfId="6682" xr:uid="{00000000-0005-0000-0000-0000B7230000}"/>
    <cellStyle name="SAPBEXstdItem 2 5 5" xfId="9011" xr:uid="{00000000-0005-0000-0000-0000B8230000}"/>
    <cellStyle name="SAPBEXstdItem 2 6" xfId="1326" xr:uid="{00000000-0005-0000-0000-0000B9230000}"/>
    <cellStyle name="SAPBEXstdItem 2 6 2" xfId="1617" xr:uid="{00000000-0005-0000-0000-0000BA230000}"/>
    <cellStyle name="SAPBEXstdItem 2 6 2 2" xfId="4446" xr:uid="{00000000-0005-0000-0000-0000BB230000}"/>
    <cellStyle name="SAPBEXstdItem 2 6 2 3" xfId="6919" xr:uid="{00000000-0005-0000-0000-0000BC230000}"/>
    <cellStyle name="SAPBEXstdItem 2 6 2 4" xfId="9219" xr:uid="{00000000-0005-0000-0000-0000BD230000}"/>
    <cellStyle name="SAPBEXstdItem 2 6 3" xfId="4179" xr:uid="{00000000-0005-0000-0000-0000BE230000}"/>
    <cellStyle name="SAPBEXstdItem 2 6 4" xfId="6683" xr:uid="{00000000-0005-0000-0000-0000BF230000}"/>
    <cellStyle name="SAPBEXstdItem 2 6 5" xfId="9012" xr:uid="{00000000-0005-0000-0000-0000C0230000}"/>
    <cellStyle name="SAPBEXstdItem 2 7" xfId="1327" xr:uid="{00000000-0005-0000-0000-0000C1230000}"/>
    <cellStyle name="SAPBEXstdItem 2 7 2" xfId="2274" xr:uid="{00000000-0005-0000-0000-0000C2230000}"/>
    <cellStyle name="SAPBEXstdItem 2 7 2 2" xfId="5102" xr:uid="{00000000-0005-0000-0000-0000C3230000}"/>
    <cellStyle name="SAPBEXstdItem 2 7 2 3" xfId="7573" xr:uid="{00000000-0005-0000-0000-0000C4230000}"/>
    <cellStyle name="SAPBEXstdItem 2 7 2 4" xfId="9866" xr:uid="{00000000-0005-0000-0000-0000C5230000}"/>
    <cellStyle name="SAPBEXstdItem 2 7 3" xfId="4180" xr:uid="{00000000-0005-0000-0000-0000C6230000}"/>
    <cellStyle name="SAPBEXstdItem 2 7 4" xfId="6684" xr:uid="{00000000-0005-0000-0000-0000C7230000}"/>
    <cellStyle name="SAPBEXstdItem 2 7 5" xfId="9013" xr:uid="{00000000-0005-0000-0000-0000C8230000}"/>
    <cellStyle name="SAPBEXstdItem 2 8" xfId="1328" xr:uid="{00000000-0005-0000-0000-0000C9230000}"/>
    <cellStyle name="SAPBEXstdItem 2 8 2" xfId="2351" xr:uid="{00000000-0005-0000-0000-0000CA230000}"/>
    <cellStyle name="SAPBEXstdItem 2 8 2 2" xfId="5179" xr:uid="{00000000-0005-0000-0000-0000CB230000}"/>
    <cellStyle name="SAPBEXstdItem 2 8 2 3" xfId="7650" xr:uid="{00000000-0005-0000-0000-0000CC230000}"/>
    <cellStyle name="SAPBEXstdItem 2 8 2 4" xfId="9943" xr:uid="{00000000-0005-0000-0000-0000CD230000}"/>
    <cellStyle name="SAPBEXstdItem 2 8 3" xfId="4181" xr:uid="{00000000-0005-0000-0000-0000CE230000}"/>
    <cellStyle name="SAPBEXstdItem 2 8 4" xfId="6685" xr:uid="{00000000-0005-0000-0000-0000CF230000}"/>
    <cellStyle name="SAPBEXstdItem 2 8 5" xfId="9014" xr:uid="{00000000-0005-0000-0000-0000D0230000}"/>
    <cellStyle name="SAPBEXstdItem 2 9" xfId="1329" xr:uid="{00000000-0005-0000-0000-0000D1230000}"/>
    <cellStyle name="SAPBEXstdItem 2 9 2" xfId="2491" xr:uid="{00000000-0005-0000-0000-0000D2230000}"/>
    <cellStyle name="SAPBEXstdItem 2 9 2 2" xfId="5318" xr:uid="{00000000-0005-0000-0000-0000D3230000}"/>
    <cellStyle name="SAPBEXstdItem 2 9 2 3" xfId="7788" xr:uid="{00000000-0005-0000-0000-0000D4230000}"/>
    <cellStyle name="SAPBEXstdItem 2 9 2 4" xfId="10081" xr:uid="{00000000-0005-0000-0000-0000D5230000}"/>
    <cellStyle name="SAPBEXstdItem 2 9 3" xfId="4182" xr:uid="{00000000-0005-0000-0000-0000D6230000}"/>
    <cellStyle name="SAPBEXstdItem 2 9 4" xfId="6686" xr:uid="{00000000-0005-0000-0000-0000D7230000}"/>
    <cellStyle name="SAPBEXstdItem 2 9 5" xfId="9015" xr:uid="{00000000-0005-0000-0000-0000D8230000}"/>
    <cellStyle name="SAPBEXstdItem 3" xfId="1330" xr:uid="{00000000-0005-0000-0000-0000D9230000}"/>
    <cellStyle name="SAPBEXstdItem 3 10" xfId="1331" xr:uid="{00000000-0005-0000-0000-0000DA230000}"/>
    <cellStyle name="SAPBEXstdItem 3 10 2" xfId="2697" xr:uid="{00000000-0005-0000-0000-0000DB230000}"/>
    <cellStyle name="SAPBEXstdItem 3 10 2 2" xfId="5522" xr:uid="{00000000-0005-0000-0000-0000DC230000}"/>
    <cellStyle name="SAPBEXstdItem 3 10 2 3" xfId="7987" xr:uid="{00000000-0005-0000-0000-0000DD230000}"/>
    <cellStyle name="SAPBEXstdItem 3 10 2 4" xfId="10267" xr:uid="{00000000-0005-0000-0000-0000DE230000}"/>
    <cellStyle name="SAPBEXstdItem 3 10 3" xfId="4184" xr:uid="{00000000-0005-0000-0000-0000DF230000}"/>
    <cellStyle name="SAPBEXstdItem 3 10 4" xfId="6688" xr:uid="{00000000-0005-0000-0000-0000E0230000}"/>
    <cellStyle name="SAPBEXstdItem 3 10 5" xfId="9017" xr:uid="{00000000-0005-0000-0000-0000E1230000}"/>
    <cellStyle name="SAPBEXstdItem 3 11" xfId="2467" xr:uid="{00000000-0005-0000-0000-0000E2230000}"/>
    <cellStyle name="SAPBEXstdItem 3 11 2" xfId="5294" xr:uid="{00000000-0005-0000-0000-0000E3230000}"/>
    <cellStyle name="SAPBEXstdItem 3 11 3" xfId="7764" xr:uid="{00000000-0005-0000-0000-0000E4230000}"/>
    <cellStyle name="SAPBEXstdItem 3 11 4" xfId="10057" xr:uid="{00000000-0005-0000-0000-0000E5230000}"/>
    <cellStyle name="SAPBEXstdItem 3 12" xfId="4183" xr:uid="{00000000-0005-0000-0000-0000E6230000}"/>
    <cellStyle name="SAPBEXstdItem 3 13" xfId="6687" xr:uid="{00000000-0005-0000-0000-0000E7230000}"/>
    <cellStyle name="SAPBEXstdItem 3 14" xfId="9016" xr:uid="{00000000-0005-0000-0000-0000E8230000}"/>
    <cellStyle name="SAPBEXstdItem 3 2" xfId="1332" xr:uid="{00000000-0005-0000-0000-0000E9230000}"/>
    <cellStyle name="SAPBEXstdItem 3 2 2" xfId="1685" xr:uid="{00000000-0005-0000-0000-0000EA230000}"/>
    <cellStyle name="SAPBEXstdItem 3 2 2 2" xfId="4514" xr:uid="{00000000-0005-0000-0000-0000EB230000}"/>
    <cellStyle name="SAPBEXstdItem 3 2 2 3" xfId="6987" xr:uid="{00000000-0005-0000-0000-0000EC230000}"/>
    <cellStyle name="SAPBEXstdItem 3 2 2 4" xfId="9281" xr:uid="{00000000-0005-0000-0000-0000ED230000}"/>
    <cellStyle name="SAPBEXstdItem 3 2 3" xfId="4185" xr:uid="{00000000-0005-0000-0000-0000EE230000}"/>
    <cellStyle name="SAPBEXstdItem 3 2 4" xfId="6689" xr:uid="{00000000-0005-0000-0000-0000EF230000}"/>
    <cellStyle name="SAPBEXstdItem 3 2 5" xfId="9018" xr:uid="{00000000-0005-0000-0000-0000F0230000}"/>
    <cellStyle name="SAPBEXstdItem 3 3" xfId="1333" xr:uid="{00000000-0005-0000-0000-0000F1230000}"/>
    <cellStyle name="SAPBEXstdItem 3 3 2" xfId="2647" xr:uid="{00000000-0005-0000-0000-0000F2230000}"/>
    <cellStyle name="SAPBEXstdItem 3 3 2 2" xfId="5472" xr:uid="{00000000-0005-0000-0000-0000F3230000}"/>
    <cellStyle name="SAPBEXstdItem 3 3 2 3" xfId="7940" xr:uid="{00000000-0005-0000-0000-0000F4230000}"/>
    <cellStyle name="SAPBEXstdItem 3 3 2 4" xfId="10229" xr:uid="{00000000-0005-0000-0000-0000F5230000}"/>
    <cellStyle name="SAPBEXstdItem 3 3 3" xfId="4186" xr:uid="{00000000-0005-0000-0000-0000F6230000}"/>
    <cellStyle name="SAPBEXstdItem 3 3 4" xfId="6690" xr:uid="{00000000-0005-0000-0000-0000F7230000}"/>
    <cellStyle name="SAPBEXstdItem 3 3 5" xfId="9019" xr:uid="{00000000-0005-0000-0000-0000F8230000}"/>
    <cellStyle name="SAPBEXstdItem 3 4" xfId="1334" xr:uid="{00000000-0005-0000-0000-0000F9230000}"/>
    <cellStyle name="SAPBEXstdItem 3 4 2" xfId="2700" xr:uid="{00000000-0005-0000-0000-0000FA230000}"/>
    <cellStyle name="SAPBEXstdItem 3 4 2 2" xfId="5525" xr:uid="{00000000-0005-0000-0000-0000FB230000}"/>
    <cellStyle name="SAPBEXstdItem 3 4 2 3" xfId="7990" xr:uid="{00000000-0005-0000-0000-0000FC230000}"/>
    <cellStyle name="SAPBEXstdItem 3 4 2 4" xfId="10270" xr:uid="{00000000-0005-0000-0000-0000FD230000}"/>
    <cellStyle name="SAPBEXstdItem 3 4 3" xfId="4187" xr:uid="{00000000-0005-0000-0000-0000FE230000}"/>
    <cellStyle name="SAPBEXstdItem 3 4 4" xfId="6691" xr:uid="{00000000-0005-0000-0000-0000FF230000}"/>
    <cellStyle name="SAPBEXstdItem 3 4 5" xfId="9020" xr:uid="{00000000-0005-0000-0000-000000240000}"/>
    <cellStyle name="SAPBEXstdItem 3 5" xfId="1335" xr:uid="{00000000-0005-0000-0000-000001240000}"/>
    <cellStyle name="SAPBEXstdItem 3 5 2" xfId="1731" xr:uid="{00000000-0005-0000-0000-000002240000}"/>
    <cellStyle name="SAPBEXstdItem 3 5 2 2" xfId="4559" xr:uid="{00000000-0005-0000-0000-000003240000}"/>
    <cellStyle name="SAPBEXstdItem 3 5 2 3" xfId="7032" xr:uid="{00000000-0005-0000-0000-000004240000}"/>
    <cellStyle name="SAPBEXstdItem 3 5 2 4" xfId="9326" xr:uid="{00000000-0005-0000-0000-000005240000}"/>
    <cellStyle name="SAPBEXstdItem 3 5 3" xfId="4188" xr:uid="{00000000-0005-0000-0000-000006240000}"/>
    <cellStyle name="SAPBEXstdItem 3 5 4" xfId="6692" xr:uid="{00000000-0005-0000-0000-000007240000}"/>
    <cellStyle name="SAPBEXstdItem 3 5 5" xfId="9021" xr:uid="{00000000-0005-0000-0000-000008240000}"/>
    <cellStyle name="SAPBEXstdItem 3 6" xfId="1336" xr:uid="{00000000-0005-0000-0000-000009240000}"/>
    <cellStyle name="SAPBEXstdItem 3 6 2" xfId="1737" xr:uid="{00000000-0005-0000-0000-00000A240000}"/>
    <cellStyle name="SAPBEXstdItem 3 6 2 2" xfId="4565" xr:uid="{00000000-0005-0000-0000-00000B240000}"/>
    <cellStyle name="SAPBEXstdItem 3 6 2 3" xfId="7038" xr:uid="{00000000-0005-0000-0000-00000C240000}"/>
    <cellStyle name="SAPBEXstdItem 3 6 2 4" xfId="9332" xr:uid="{00000000-0005-0000-0000-00000D240000}"/>
    <cellStyle name="SAPBEXstdItem 3 6 3" xfId="4189" xr:uid="{00000000-0005-0000-0000-00000E240000}"/>
    <cellStyle name="SAPBEXstdItem 3 6 4" xfId="6693" xr:uid="{00000000-0005-0000-0000-00000F240000}"/>
    <cellStyle name="SAPBEXstdItem 3 6 5" xfId="9022" xr:uid="{00000000-0005-0000-0000-000010240000}"/>
    <cellStyle name="SAPBEXstdItem 3 7" xfId="1337" xr:uid="{00000000-0005-0000-0000-000011240000}"/>
    <cellStyle name="SAPBEXstdItem 3 7 2" xfId="2609" xr:uid="{00000000-0005-0000-0000-000012240000}"/>
    <cellStyle name="SAPBEXstdItem 3 7 2 2" xfId="5435" xr:uid="{00000000-0005-0000-0000-000013240000}"/>
    <cellStyle name="SAPBEXstdItem 3 7 2 3" xfId="7905" xr:uid="{00000000-0005-0000-0000-000014240000}"/>
    <cellStyle name="SAPBEXstdItem 3 7 2 4" xfId="10198" xr:uid="{00000000-0005-0000-0000-000015240000}"/>
    <cellStyle name="SAPBEXstdItem 3 7 3" xfId="4190" xr:uid="{00000000-0005-0000-0000-000016240000}"/>
    <cellStyle name="SAPBEXstdItem 3 7 4" xfId="6694" xr:uid="{00000000-0005-0000-0000-000017240000}"/>
    <cellStyle name="SAPBEXstdItem 3 7 5" xfId="9023" xr:uid="{00000000-0005-0000-0000-000018240000}"/>
    <cellStyle name="SAPBEXstdItem 3 8" xfId="1338" xr:uid="{00000000-0005-0000-0000-000019240000}"/>
    <cellStyle name="SAPBEXstdItem 3 8 2" xfId="2555" xr:uid="{00000000-0005-0000-0000-00001A240000}"/>
    <cellStyle name="SAPBEXstdItem 3 8 2 2" xfId="5382" xr:uid="{00000000-0005-0000-0000-00001B240000}"/>
    <cellStyle name="SAPBEXstdItem 3 8 2 3" xfId="7852" xr:uid="{00000000-0005-0000-0000-00001C240000}"/>
    <cellStyle name="SAPBEXstdItem 3 8 2 4" xfId="10145" xr:uid="{00000000-0005-0000-0000-00001D240000}"/>
    <cellStyle name="SAPBEXstdItem 3 8 3" xfId="4191" xr:uid="{00000000-0005-0000-0000-00001E240000}"/>
    <cellStyle name="SAPBEXstdItem 3 8 4" xfId="6695" xr:uid="{00000000-0005-0000-0000-00001F240000}"/>
    <cellStyle name="SAPBEXstdItem 3 8 5" xfId="9024" xr:uid="{00000000-0005-0000-0000-000020240000}"/>
    <cellStyle name="SAPBEXstdItem 3 9" xfId="1339" xr:uid="{00000000-0005-0000-0000-000021240000}"/>
    <cellStyle name="SAPBEXstdItem 3 9 2" xfId="2196" xr:uid="{00000000-0005-0000-0000-000022240000}"/>
    <cellStyle name="SAPBEXstdItem 3 9 2 2" xfId="5024" xr:uid="{00000000-0005-0000-0000-000023240000}"/>
    <cellStyle name="SAPBEXstdItem 3 9 2 3" xfId="7495" xr:uid="{00000000-0005-0000-0000-000024240000}"/>
    <cellStyle name="SAPBEXstdItem 3 9 2 4" xfId="9788" xr:uid="{00000000-0005-0000-0000-000025240000}"/>
    <cellStyle name="SAPBEXstdItem 3 9 3" xfId="4192" xr:uid="{00000000-0005-0000-0000-000026240000}"/>
    <cellStyle name="SAPBEXstdItem 3 9 4" xfId="6696" xr:uid="{00000000-0005-0000-0000-000027240000}"/>
    <cellStyle name="SAPBEXstdItem 3 9 5" xfId="9025" xr:uid="{00000000-0005-0000-0000-000028240000}"/>
    <cellStyle name="SAPBEXstdItem 4" xfId="1340" xr:uid="{00000000-0005-0000-0000-000029240000}"/>
    <cellStyle name="SAPBEXstdItem 4 2" xfId="1537" xr:uid="{00000000-0005-0000-0000-00002A240000}"/>
    <cellStyle name="SAPBEXstdItem 4 3" xfId="2197" xr:uid="{00000000-0005-0000-0000-00002B240000}"/>
    <cellStyle name="SAPBEXstdItem 4 3 2" xfId="5025" xr:uid="{00000000-0005-0000-0000-00002C240000}"/>
    <cellStyle name="SAPBEXstdItem 4 3 3" xfId="7496" xr:uid="{00000000-0005-0000-0000-00002D240000}"/>
    <cellStyle name="SAPBEXstdItem 4 3 4" xfId="9789" xr:uid="{00000000-0005-0000-0000-00002E240000}"/>
    <cellStyle name="SAPBEXstdItem 4 4" xfId="4193" xr:uid="{00000000-0005-0000-0000-00002F240000}"/>
    <cellStyle name="SAPBEXstdItem 4 5" xfId="6697" xr:uid="{00000000-0005-0000-0000-000030240000}"/>
    <cellStyle name="SAPBEXstdItem 4 6" xfId="9026" xr:uid="{00000000-0005-0000-0000-000031240000}"/>
    <cellStyle name="SAPBEXstdItem 5" xfId="1341" xr:uid="{00000000-0005-0000-0000-000032240000}"/>
    <cellStyle name="SAPBEXstdItem 5 2" xfId="1771" xr:uid="{00000000-0005-0000-0000-000033240000}"/>
    <cellStyle name="SAPBEXstdItem 5 2 2" xfId="4599" xr:uid="{00000000-0005-0000-0000-000034240000}"/>
    <cellStyle name="SAPBEXstdItem 5 2 3" xfId="7072" xr:uid="{00000000-0005-0000-0000-000035240000}"/>
    <cellStyle name="SAPBEXstdItem 5 2 4" xfId="9366" xr:uid="{00000000-0005-0000-0000-000036240000}"/>
    <cellStyle name="SAPBEXstdItem 5 3" xfId="4194" xr:uid="{00000000-0005-0000-0000-000037240000}"/>
    <cellStyle name="SAPBEXstdItem 5 4" xfId="6698" xr:uid="{00000000-0005-0000-0000-000038240000}"/>
    <cellStyle name="SAPBEXstdItem 5 5" xfId="9027" xr:uid="{00000000-0005-0000-0000-000039240000}"/>
    <cellStyle name="SAPBEXstdItem 6" xfId="1342" xr:uid="{00000000-0005-0000-0000-00003A240000}"/>
    <cellStyle name="SAPBEXstdItem 6 2" xfId="2424" xr:uid="{00000000-0005-0000-0000-00003B240000}"/>
    <cellStyle name="SAPBEXstdItem 6 2 2" xfId="5251" xr:uid="{00000000-0005-0000-0000-00003C240000}"/>
    <cellStyle name="SAPBEXstdItem 6 2 3" xfId="7722" xr:uid="{00000000-0005-0000-0000-00003D240000}"/>
    <cellStyle name="SAPBEXstdItem 6 2 4" xfId="10015" xr:uid="{00000000-0005-0000-0000-00003E240000}"/>
    <cellStyle name="SAPBEXstdItem 6 3" xfId="4195" xr:uid="{00000000-0005-0000-0000-00003F240000}"/>
    <cellStyle name="SAPBEXstdItem 6 4" xfId="6699" xr:uid="{00000000-0005-0000-0000-000040240000}"/>
    <cellStyle name="SAPBEXstdItem 6 5" xfId="9028" xr:uid="{00000000-0005-0000-0000-000041240000}"/>
    <cellStyle name="SAPBEXstdItem 7" xfId="1343" xr:uid="{00000000-0005-0000-0000-000042240000}"/>
    <cellStyle name="SAPBEXstdItem 7 2" xfId="2536" xr:uid="{00000000-0005-0000-0000-000043240000}"/>
    <cellStyle name="SAPBEXstdItem 7 2 2" xfId="5363" xr:uid="{00000000-0005-0000-0000-000044240000}"/>
    <cellStyle name="SAPBEXstdItem 7 2 3" xfId="7833" xr:uid="{00000000-0005-0000-0000-000045240000}"/>
    <cellStyle name="SAPBEXstdItem 7 2 4" xfId="10126" xr:uid="{00000000-0005-0000-0000-000046240000}"/>
    <cellStyle name="SAPBEXstdItem 7 3" xfId="4196" xr:uid="{00000000-0005-0000-0000-000047240000}"/>
    <cellStyle name="SAPBEXstdItem 7 4" xfId="6700" xr:uid="{00000000-0005-0000-0000-000048240000}"/>
    <cellStyle name="SAPBEXstdItem 7 5" xfId="9029" xr:uid="{00000000-0005-0000-0000-000049240000}"/>
    <cellStyle name="SAPBEXstdItem 8" xfId="1344" xr:uid="{00000000-0005-0000-0000-00004A240000}"/>
    <cellStyle name="SAPBEXstdItem 8 2" xfId="2577" xr:uid="{00000000-0005-0000-0000-00004B240000}"/>
    <cellStyle name="SAPBEXstdItem 8 2 2" xfId="5404" xr:uid="{00000000-0005-0000-0000-00004C240000}"/>
    <cellStyle name="SAPBEXstdItem 8 2 3" xfId="7874" xr:uid="{00000000-0005-0000-0000-00004D240000}"/>
    <cellStyle name="SAPBEXstdItem 8 2 4" xfId="10167" xr:uid="{00000000-0005-0000-0000-00004E240000}"/>
    <cellStyle name="SAPBEXstdItem 8 3" xfId="4197" xr:uid="{00000000-0005-0000-0000-00004F240000}"/>
    <cellStyle name="SAPBEXstdItem 8 4" xfId="6701" xr:uid="{00000000-0005-0000-0000-000050240000}"/>
    <cellStyle name="SAPBEXstdItem 8 5" xfId="9030" xr:uid="{00000000-0005-0000-0000-000051240000}"/>
    <cellStyle name="SAPBEXstdItem 9" xfId="1345" xr:uid="{00000000-0005-0000-0000-000052240000}"/>
    <cellStyle name="SAPBEXstdItem 9 2" xfId="2382" xr:uid="{00000000-0005-0000-0000-000053240000}"/>
    <cellStyle name="SAPBEXstdItem 9 2 2" xfId="5209" xr:uid="{00000000-0005-0000-0000-000054240000}"/>
    <cellStyle name="SAPBEXstdItem 9 2 3" xfId="7680" xr:uid="{00000000-0005-0000-0000-000055240000}"/>
    <cellStyle name="SAPBEXstdItem 9 2 4" xfId="9973" xr:uid="{00000000-0005-0000-0000-000056240000}"/>
    <cellStyle name="SAPBEXstdItem 9 3" xfId="4198" xr:uid="{00000000-0005-0000-0000-000057240000}"/>
    <cellStyle name="SAPBEXstdItem 9 4" xfId="6702" xr:uid="{00000000-0005-0000-0000-000058240000}"/>
    <cellStyle name="SAPBEXstdItem 9 5" xfId="9031" xr:uid="{00000000-0005-0000-0000-000059240000}"/>
    <cellStyle name="SAPBEXstdItem_Výkaz 13-D3a _2011_jk" xfId="1346" xr:uid="{00000000-0005-0000-0000-00005A240000}"/>
    <cellStyle name="SAPBEXstdItemX" xfId="1347" xr:uid="{00000000-0005-0000-0000-00005B240000}"/>
    <cellStyle name="SAPBEXstdItemX 10" xfId="1348" xr:uid="{00000000-0005-0000-0000-00005C240000}"/>
    <cellStyle name="SAPBEXstdItemX 10 2" xfId="2723" xr:uid="{00000000-0005-0000-0000-00005D240000}"/>
    <cellStyle name="SAPBEXstdItemX 10 2 2" xfId="5548" xr:uid="{00000000-0005-0000-0000-00005E240000}"/>
    <cellStyle name="SAPBEXstdItemX 10 2 3" xfId="8013" xr:uid="{00000000-0005-0000-0000-00005F240000}"/>
    <cellStyle name="SAPBEXstdItemX 10 2 4" xfId="10293" xr:uid="{00000000-0005-0000-0000-000060240000}"/>
    <cellStyle name="SAPBEXstdItemX 10 3" xfId="4200" xr:uid="{00000000-0005-0000-0000-000061240000}"/>
    <cellStyle name="SAPBEXstdItemX 10 4" xfId="6704" xr:uid="{00000000-0005-0000-0000-000062240000}"/>
    <cellStyle name="SAPBEXstdItemX 10 5" xfId="9033" xr:uid="{00000000-0005-0000-0000-000063240000}"/>
    <cellStyle name="SAPBEXstdItemX 11" xfId="1349" xr:uid="{00000000-0005-0000-0000-000064240000}"/>
    <cellStyle name="SAPBEXstdItemX 11 2" xfId="2724" xr:uid="{00000000-0005-0000-0000-000065240000}"/>
    <cellStyle name="SAPBEXstdItemX 11 2 2" xfId="5549" xr:uid="{00000000-0005-0000-0000-000066240000}"/>
    <cellStyle name="SAPBEXstdItemX 11 2 3" xfId="8014" xr:uid="{00000000-0005-0000-0000-000067240000}"/>
    <cellStyle name="SAPBEXstdItemX 11 2 4" xfId="10294" xr:uid="{00000000-0005-0000-0000-000068240000}"/>
    <cellStyle name="SAPBEXstdItemX 11 3" xfId="4201" xr:uid="{00000000-0005-0000-0000-000069240000}"/>
    <cellStyle name="SAPBEXstdItemX 11 4" xfId="6705" xr:uid="{00000000-0005-0000-0000-00006A240000}"/>
    <cellStyle name="SAPBEXstdItemX 11 5" xfId="9034" xr:uid="{00000000-0005-0000-0000-00006B240000}"/>
    <cellStyle name="SAPBEXstdItemX 12" xfId="1350" xr:uid="{00000000-0005-0000-0000-00006C240000}"/>
    <cellStyle name="SAPBEXstdItemX 12 2" xfId="2725" xr:uid="{00000000-0005-0000-0000-00006D240000}"/>
    <cellStyle name="SAPBEXstdItemX 12 2 2" xfId="5550" xr:uid="{00000000-0005-0000-0000-00006E240000}"/>
    <cellStyle name="SAPBEXstdItemX 12 2 3" xfId="8015" xr:uid="{00000000-0005-0000-0000-00006F240000}"/>
    <cellStyle name="SAPBEXstdItemX 12 2 4" xfId="10295" xr:uid="{00000000-0005-0000-0000-000070240000}"/>
    <cellStyle name="SAPBEXstdItemX 12 3" xfId="4202" xr:uid="{00000000-0005-0000-0000-000071240000}"/>
    <cellStyle name="SAPBEXstdItemX 12 4" xfId="6706" xr:uid="{00000000-0005-0000-0000-000072240000}"/>
    <cellStyle name="SAPBEXstdItemX 12 5" xfId="9035" xr:uid="{00000000-0005-0000-0000-000073240000}"/>
    <cellStyle name="SAPBEXstdItemX 13" xfId="1538" xr:uid="{00000000-0005-0000-0000-000074240000}"/>
    <cellStyle name="SAPBEXstdItemX 14" xfId="1940" xr:uid="{00000000-0005-0000-0000-000075240000}"/>
    <cellStyle name="SAPBEXstdItemX 14 2" xfId="4768" xr:uid="{00000000-0005-0000-0000-000076240000}"/>
    <cellStyle name="SAPBEXstdItemX 14 3" xfId="7239" xr:uid="{00000000-0005-0000-0000-000077240000}"/>
    <cellStyle name="SAPBEXstdItemX 14 4" xfId="9532" xr:uid="{00000000-0005-0000-0000-000078240000}"/>
    <cellStyle name="SAPBEXstdItemX 15" xfId="4199" xr:uid="{00000000-0005-0000-0000-000079240000}"/>
    <cellStyle name="SAPBEXstdItemX 16" xfId="6703" xr:uid="{00000000-0005-0000-0000-00007A240000}"/>
    <cellStyle name="SAPBEXstdItemX 17" xfId="9032" xr:uid="{00000000-0005-0000-0000-00007B240000}"/>
    <cellStyle name="SAPBEXstdItemX 2" xfId="1351" xr:uid="{00000000-0005-0000-0000-00007C240000}"/>
    <cellStyle name="SAPBEXstdItemX 2 10" xfId="1352" xr:uid="{00000000-0005-0000-0000-00007D240000}"/>
    <cellStyle name="SAPBEXstdItemX 2 10 2" xfId="2727" xr:uid="{00000000-0005-0000-0000-00007E240000}"/>
    <cellStyle name="SAPBEXstdItemX 2 10 2 2" xfId="5552" xr:uid="{00000000-0005-0000-0000-00007F240000}"/>
    <cellStyle name="SAPBEXstdItemX 2 10 2 3" xfId="8017" xr:uid="{00000000-0005-0000-0000-000080240000}"/>
    <cellStyle name="SAPBEXstdItemX 2 10 2 4" xfId="10297" xr:uid="{00000000-0005-0000-0000-000081240000}"/>
    <cellStyle name="SAPBEXstdItemX 2 10 3" xfId="4204" xr:uid="{00000000-0005-0000-0000-000082240000}"/>
    <cellStyle name="SAPBEXstdItemX 2 10 4" xfId="6708" xr:uid="{00000000-0005-0000-0000-000083240000}"/>
    <cellStyle name="SAPBEXstdItemX 2 10 5" xfId="9037" xr:uid="{00000000-0005-0000-0000-000084240000}"/>
    <cellStyle name="SAPBEXstdItemX 2 11" xfId="1353" xr:uid="{00000000-0005-0000-0000-000085240000}"/>
    <cellStyle name="SAPBEXstdItemX 2 11 2" xfId="2728" xr:uid="{00000000-0005-0000-0000-000086240000}"/>
    <cellStyle name="SAPBEXstdItemX 2 11 2 2" xfId="5553" xr:uid="{00000000-0005-0000-0000-000087240000}"/>
    <cellStyle name="SAPBEXstdItemX 2 11 2 3" xfId="8018" xr:uid="{00000000-0005-0000-0000-000088240000}"/>
    <cellStyle name="SAPBEXstdItemX 2 11 2 4" xfId="10298" xr:uid="{00000000-0005-0000-0000-000089240000}"/>
    <cellStyle name="SAPBEXstdItemX 2 11 3" xfId="4205" xr:uid="{00000000-0005-0000-0000-00008A240000}"/>
    <cellStyle name="SAPBEXstdItemX 2 11 4" xfId="6709" xr:uid="{00000000-0005-0000-0000-00008B240000}"/>
    <cellStyle name="SAPBEXstdItemX 2 11 5" xfId="9038" xr:uid="{00000000-0005-0000-0000-00008C240000}"/>
    <cellStyle name="SAPBEXstdItemX 2 12" xfId="2726" xr:uid="{00000000-0005-0000-0000-00008D240000}"/>
    <cellStyle name="SAPBEXstdItemX 2 12 2" xfId="5551" xr:uid="{00000000-0005-0000-0000-00008E240000}"/>
    <cellStyle name="SAPBEXstdItemX 2 12 3" xfId="8016" xr:uid="{00000000-0005-0000-0000-00008F240000}"/>
    <cellStyle name="SAPBEXstdItemX 2 12 4" xfId="10296" xr:uid="{00000000-0005-0000-0000-000090240000}"/>
    <cellStyle name="SAPBEXstdItemX 2 13" xfId="4203" xr:uid="{00000000-0005-0000-0000-000091240000}"/>
    <cellStyle name="SAPBEXstdItemX 2 14" xfId="6707" xr:uid="{00000000-0005-0000-0000-000092240000}"/>
    <cellStyle name="SAPBEXstdItemX 2 15" xfId="9036" xr:uid="{00000000-0005-0000-0000-000093240000}"/>
    <cellStyle name="SAPBEXstdItemX 2 2" xfId="1354" xr:uid="{00000000-0005-0000-0000-000094240000}"/>
    <cellStyle name="SAPBEXstdItemX 2 2 10" xfId="1355" xr:uid="{00000000-0005-0000-0000-000095240000}"/>
    <cellStyle name="SAPBEXstdItemX 2 2 10 2" xfId="2730" xr:uid="{00000000-0005-0000-0000-000096240000}"/>
    <cellStyle name="SAPBEXstdItemX 2 2 10 2 2" xfId="5555" xr:uid="{00000000-0005-0000-0000-000097240000}"/>
    <cellStyle name="SAPBEXstdItemX 2 2 10 2 3" xfId="8020" xr:uid="{00000000-0005-0000-0000-000098240000}"/>
    <cellStyle name="SAPBEXstdItemX 2 2 10 2 4" xfId="10300" xr:uid="{00000000-0005-0000-0000-000099240000}"/>
    <cellStyle name="SAPBEXstdItemX 2 2 10 3" xfId="4207" xr:uid="{00000000-0005-0000-0000-00009A240000}"/>
    <cellStyle name="SAPBEXstdItemX 2 2 10 4" xfId="6711" xr:uid="{00000000-0005-0000-0000-00009B240000}"/>
    <cellStyle name="SAPBEXstdItemX 2 2 10 5" xfId="9040" xr:uid="{00000000-0005-0000-0000-00009C240000}"/>
    <cellStyle name="SAPBEXstdItemX 2 2 11" xfId="2729" xr:uid="{00000000-0005-0000-0000-00009D240000}"/>
    <cellStyle name="SAPBEXstdItemX 2 2 11 2" xfId="5554" xr:uid="{00000000-0005-0000-0000-00009E240000}"/>
    <cellStyle name="SAPBEXstdItemX 2 2 11 3" xfId="8019" xr:uid="{00000000-0005-0000-0000-00009F240000}"/>
    <cellStyle name="SAPBEXstdItemX 2 2 11 4" xfId="10299" xr:uid="{00000000-0005-0000-0000-0000A0240000}"/>
    <cellStyle name="SAPBEXstdItemX 2 2 12" xfId="4206" xr:uid="{00000000-0005-0000-0000-0000A1240000}"/>
    <cellStyle name="SAPBEXstdItemX 2 2 13" xfId="6710" xr:uid="{00000000-0005-0000-0000-0000A2240000}"/>
    <cellStyle name="SAPBEXstdItemX 2 2 14" xfId="9039" xr:uid="{00000000-0005-0000-0000-0000A3240000}"/>
    <cellStyle name="SAPBEXstdItemX 2 2 2" xfId="1356" xr:uid="{00000000-0005-0000-0000-0000A4240000}"/>
    <cellStyle name="SAPBEXstdItemX 2 2 2 2" xfId="2731" xr:uid="{00000000-0005-0000-0000-0000A5240000}"/>
    <cellStyle name="SAPBEXstdItemX 2 2 2 2 2" xfId="5556" xr:uid="{00000000-0005-0000-0000-0000A6240000}"/>
    <cellStyle name="SAPBEXstdItemX 2 2 2 2 3" xfId="8021" xr:uid="{00000000-0005-0000-0000-0000A7240000}"/>
    <cellStyle name="SAPBEXstdItemX 2 2 2 2 4" xfId="10301" xr:uid="{00000000-0005-0000-0000-0000A8240000}"/>
    <cellStyle name="SAPBEXstdItemX 2 2 2 3" xfId="4208" xr:uid="{00000000-0005-0000-0000-0000A9240000}"/>
    <cellStyle name="SAPBEXstdItemX 2 2 2 4" xfId="6712" xr:uid="{00000000-0005-0000-0000-0000AA240000}"/>
    <cellStyle name="SAPBEXstdItemX 2 2 2 5" xfId="9041" xr:uid="{00000000-0005-0000-0000-0000AB240000}"/>
    <cellStyle name="SAPBEXstdItemX 2 2 3" xfId="1357" xr:uid="{00000000-0005-0000-0000-0000AC240000}"/>
    <cellStyle name="SAPBEXstdItemX 2 2 3 2" xfId="2732" xr:uid="{00000000-0005-0000-0000-0000AD240000}"/>
    <cellStyle name="SAPBEXstdItemX 2 2 3 2 2" xfId="5557" xr:uid="{00000000-0005-0000-0000-0000AE240000}"/>
    <cellStyle name="SAPBEXstdItemX 2 2 3 2 3" xfId="8022" xr:uid="{00000000-0005-0000-0000-0000AF240000}"/>
    <cellStyle name="SAPBEXstdItemX 2 2 3 2 4" xfId="10302" xr:uid="{00000000-0005-0000-0000-0000B0240000}"/>
    <cellStyle name="SAPBEXstdItemX 2 2 3 3" xfId="4209" xr:uid="{00000000-0005-0000-0000-0000B1240000}"/>
    <cellStyle name="SAPBEXstdItemX 2 2 3 4" xfId="6713" xr:uid="{00000000-0005-0000-0000-0000B2240000}"/>
    <cellStyle name="SAPBEXstdItemX 2 2 3 5" xfId="9042" xr:uid="{00000000-0005-0000-0000-0000B3240000}"/>
    <cellStyle name="SAPBEXstdItemX 2 2 4" xfId="1358" xr:uid="{00000000-0005-0000-0000-0000B4240000}"/>
    <cellStyle name="SAPBEXstdItemX 2 2 4 2" xfId="2733" xr:uid="{00000000-0005-0000-0000-0000B5240000}"/>
    <cellStyle name="SAPBEXstdItemX 2 2 4 2 2" xfId="5558" xr:uid="{00000000-0005-0000-0000-0000B6240000}"/>
    <cellStyle name="SAPBEXstdItemX 2 2 4 2 3" xfId="8023" xr:uid="{00000000-0005-0000-0000-0000B7240000}"/>
    <cellStyle name="SAPBEXstdItemX 2 2 4 2 4" xfId="10303" xr:uid="{00000000-0005-0000-0000-0000B8240000}"/>
    <cellStyle name="SAPBEXstdItemX 2 2 4 3" xfId="4210" xr:uid="{00000000-0005-0000-0000-0000B9240000}"/>
    <cellStyle name="SAPBEXstdItemX 2 2 4 4" xfId="6714" xr:uid="{00000000-0005-0000-0000-0000BA240000}"/>
    <cellStyle name="SAPBEXstdItemX 2 2 4 5" xfId="9043" xr:uid="{00000000-0005-0000-0000-0000BB240000}"/>
    <cellStyle name="SAPBEXstdItemX 2 2 5" xfId="1359" xr:uid="{00000000-0005-0000-0000-0000BC240000}"/>
    <cellStyle name="SAPBEXstdItemX 2 2 5 2" xfId="2734" xr:uid="{00000000-0005-0000-0000-0000BD240000}"/>
    <cellStyle name="SAPBEXstdItemX 2 2 5 2 2" xfId="5559" xr:uid="{00000000-0005-0000-0000-0000BE240000}"/>
    <cellStyle name="SAPBEXstdItemX 2 2 5 2 3" xfId="8024" xr:uid="{00000000-0005-0000-0000-0000BF240000}"/>
    <cellStyle name="SAPBEXstdItemX 2 2 5 2 4" xfId="10304" xr:uid="{00000000-0005-0000-0000-0000C0240000}"/>
    <cellStyle name="SAPBEXstdItemX 2 2 5 3" xfId="4211" xr:uid="{00000000-0005-0000-0000-0000C1240000}"/>
    <cellStyle name="SAPBEXstdItemX 2 2 5 4" xfId="6715" xr:uid="{00000000-0005-0000-0000-0000C2240000}"/>
    <cellStyle name="SAPBEXstdItemX 2 2 5 5" xfId="9044" xr:uid="{00000000-0005-0000-0000-0000C3240000}"/>
    <cellStyle name="SAPBEXstdItemX 2 2 6" xfId="1360" xr:uid="{00000000-0005-0000-0000-0000C4240000}"/>
    <cellStyle name="SAPBEXstdItemX 2 2 6 2" xfId="2735" xr:uid="{00000000-0005-0000-0000-0000C5240000}"/>
    <cellStyle name="SAPBEXstdItemX 2 2 6 2 2" xfId="5560" xr:uid="{00000000-0005-0000-0000-0000C6240000}"/>
    <cellStyle name="SAPBEXstdItemX 2 2 6 2 3" xfId="8025" xr:uid="{00000000-0005-0000-0000-0000C7240000}"/>
    <cellStyle name="SAPBEXstdItemX 2 2 6 2 4" xfId="10305" xr:uid="{00000000-0005-0000-0000-0000C8240000}"/>
    <cellStyle name="SAPBEXstdItemX 2 2 6 3" xfId="4212" xr:uid="{00000000-0005-0000-0000-0000C9240000}"/>
    <cellStyle name="SAPBEXstdItemX 2 2 6 4" xfId="6716" xr:uid="{00000000-0005-0000-0000-0000CA240000}"/>
    <cellStyle name="SAPBEXstdItemX 2 2 6 5" xfId="9045" xr:uid="{00000000-0005-0000-0000-0000CB240000}"/>
    <cellStyle name="SAPBEXstdItemX 2 2 7" xfId="1361" xr:uid="{00000000-0005-0000-0000-0000CC240000}"/>
    <cellStyle name="SAPBEXstdItemX 2 2 7 2" xfId="2736" xr:uid="{00000000-0005-0000-0000-0000CD240000}"/>
    <cellStyle name="SAPBEXstdItemX 2 2 7 2 2" xfId="5561" xr:uid="{00000000-0005-0000-0000-0000CE240000}"/>
    <cellStyle name="SAPBEXstdItemX 2 2 7 2 3" xfId="8026" xr:uid="{00000000-0005-0000-0000-0000CF240000}"/>
    <cellStyle name="SAPBEXstdItemX 2 2 7 2 4" xfId="10306" xr:uid="{00000000-0005-0000-0000-0000D0240000}"/>
    <cellStyle name="SAPBEXstdItemX 2 2 7 3" xfId="4213" xr:uid="{00000000-0005-0000-0000-0000D1240000}"/>
    <cellStyle name="SAPBEXstdItemX 2 2 7 4" xfId="6717" xr:uid="{00000000-0005-0000-0000-0000D2240000}"/>
    <cellStyle name="SAPBEXstdItemX 2 2 7 5" xfId="9046" xr:uid="{00000000-0005-0000-0000-0000D3240000}"/>
    <cellStyle name="SAPBEXstdItemX 2 2 8" xfId="1362" xr:uid="{00000000-0005-0000-0000-0000D4240000}"/>
    <cellStyle name="SAPBEXstdItemX 2 2 8 2" xfId="2737" xr:uid="{00000000-0005-0000-0000-0000D5240000}"/>
    <cellStyle name="SAPBEXstdItemX 2 2 8 2 2" xfId="5562" xr:uid="{00000000-0005-0000-0000-0000D6240000}"/>
    <cellStyle name="SAPBEXstdItemX 2 2 8 2 3" xfId="8027" xr:uid="{00000000-0005-0000-0000-0000D7240000}"/>
    <cellStyle name="SAPBEXstdItemX 2 2 8 2 4" xfId="10307" xr:uid="{00000000-0005-0000-0000-0000D8240000}"/>
    <cellStyle name="SAPBEXstdItemX 2 2 8 3" xfId="4214" xr:uid="{00000000-0005-0000-0000-0000D9240000}"/>
    <cellStyle name="SAPBEXstdItemX 2 2 8 4" xfId="6718" xr:uid="{00000000-0005-0000-0000-0000DA240000}"/>
    <cellStyle name="SAPBEXstdItemX 2 2 8 5" xfId="9047" xr:uid="{00000000-0005-0000-0000-0000DB240000}"/>
    <cellStyle name="SAPBEXstdItemX 2 2 9" xfId="1363" xr:uid="{00000000-0005-0000-0000-0000DC240000}"/>
    <cellStyle name="SAPBEXstdItemX 2 2 9 2" xfId="2738" xr:uid="{00000000-0005-0000-0000-0000DD240000}"/>
    <cellStyle name="SAPBEXstdItemX 2 2 9 2 2" xfId="5563" xr:uid="{00000000-0005-0000-0000-0000DE240000}"/>
    <cellStyle name="SAPBEXstdItemX 2 2 9 2 3" xfId="8028" xr:uid="{00000000-0005-0000-0000-0000DF240000}"/>
    <cellStyle name="SAPBEXstdItemX 2 2 9 2 4" xfId="10308" xr:uid="{00000000-0005-0000-0000-0000E0240000}"/>
    <cellStyle name="SAPBEXstdItemX 2 2 9 3" xfId="4215" xr:uid="{00000000-0005-0000-0000-0000E1240000}"/>
    <cellStyle name="SAPBEXstdItemX 2 2 9 4" xfId="6719" xr:uid="{00000000-0005-0000-0000-0000E2240000}"/>
    <cellStyle name="SAPBEXstdItemX 2 2 9 5" xfId="9048" xr:uid="{00000000-0005-0000-0000-0000E3240000}"/>
    <cellStyle name="SAPBEXstdItemX 2 3" xfId="1364" xr:uid="{00000000-0005-0000-0000-0000E4240000}"/>
    <cellStyle name="SAPBEXstdItemX 2 3 2" xfId="2739" xr:uid="{00000000-0005-0000-0000-0000E5240000}"/>
    <cellStyle name="SAPBEXstdItemX 2 3 2 2" xfId="5564" xr:uid="{00000000-0005-0000-0000-0000E6240000}"/>
    <cellStyle name="SAPBEXstdItemX 2 3 2 3" xfId="8029" xr:uid="{00000000-0005-0000-0000-0000E7240000}"/>
    <cellStyle name="SAPBEXstdItemX 2 3 2 4" xfId="10309" xr:uid="{00000000-0005-0000-0000-0000E8240000}"/>
    <cellStyle name="SAPBEXstdItemX 2 3 3" xfId="4216" xr:uid="{00000000-0005-0000-0000-0000E9240000}"/>
    <cellStyle name="SAPBEXstdItemX 2 3 4" xfId="6720" xr:uid="{00000000-0005-0000-0000-0000EA240000}"/>
    <cellStyle name="SAPBEXstdItemX 2 3 5" xfId="9049" xr:uid="{00000000-0005-0000-0000-0000EB240000}"/>
    <cellStyle name="SAPBEXstdItemX 2 4" xfId="1365" xr:uid="{00000000-0005-0000-0000-0000EC240000}"/>
    <cellStyle name="SAPBEXstdItemX 2 4 2" xfId="2740" xr:uid="{00000000-0005-0000-0000-0000ED240000}"/>
    <cellStyle name="SAPBEXstdItemX 2 4 2 2" xfId="5565" xr:uid="{00000000-0005-0000-0000-0000EE240000}"/>
    <cellStyle name="SAPBEXstdItemX 2 4 2 3" xfId="8030" xr:uid="{00000000-0005-0000-0000-0000EF240000}"/>
    <cellStyle name="SAPBEXstdItemX 2 4 2 4" xfId="10310" xr:uid="{00000000-0005-0000-0000-0000F0240000}"/>
    <cellStyle name="SAPBEXstdItemX 2 4 3" xfId="4217" xr:uid="{00000000-0005-0000-0000-0000F1240000}"/>
    <cellStyle name="SAPBEXstdItemX 2 4 4" xfId="6721" xr:uid="{00000000-0005-0000-0000-0000F2240000}"/>
    <cellStyle name="SAPBEXstdItemX 2 4 5" xfId="9050" xr:uid="{00000000-0005-0000-0000-0000F3240000}"/>
    <cellStyle name="SAPBEXstdItemX 2 5" xfId="1366" xr:uid="{00000000-0005-0000-0000-0000F4240000}"/>
    <cellStyle name="SAPBEXstdItemX 2 5 2" xfId="2741" xr:uid="{00000000-0005-0000-0000-0000F5240000}"/>
    <cellStyle name="SAPBEXstdItemX 2 5 2 2" xfId="5566" xr:uid="{00000000-0005-0000-0000-0000F6240000}"/>
    <cellStyle name="SAPBEXstdItemX 2 5 2 3" xfId="8031" xr:uid="{00000000-0005-0000-0000-0000F7240000}"/>
    <cellStyle name="SAPBEXstdItemX 2 5 2 4" xfId="10311" xr:uid="{00000000-0005-0000-0000-0000F8240000}"/>
    <cellStyle name="SAPBEXstdItemX 2 5 3" xfId="4218" xr:uid="{00000000-0005-0000-0000-0000F9240000}"/>
    <cellStyle name="SAPBEXstdItemX 2 5 4" xfId="6722" xr:uid="{00000000-0005-0000-0000-0000FA240000}"/>
    <cellStyle name="SAPBEXstdItemX 2 5 5" xfId="9051" xr:uid="{00000000-0005-0000-0000-0000FB240000}"/>
    <cellStyle name="SAPBEXstdItemX 2 6" xfId="1367" xr:uid="{00000000-0005-0000-0000-0000FC240000}"/>
    <cellStyle name="SAPBEXstdItemX 2 6 2" xfId="2742" xr:uid="{00000000-0005-0000-0000-0000FD240000}"/>
    <cellStyle name="SAPBEXstdItemX 2 6 2 2" xfId="5567" xr:uid="{00000000-0005-0000-0000-0000FE240000}"/>
    <cellStyle name="SAPBEXstdItemX 2 6 2 3" xfId="8032" xr:uid="{00000000-0005-0000-0000-0000FF240000}"/>
    <cellStyle name="SAPBEXstdItemX 2 6 2 4" xfId="10312" xr:uid="{00000000-0005-0000-0000-000000250000}"/>
    <cellStyle name="SAPBEXstdItemX 2 6 3" xfId="4219" xr:uid="{00000000-0005-0000-0000-000001250000}"/>
    <cellStyle name="SAPBEXstdItemX 2 6 4" xfId="6723" xr:uid="{00000000-0005-0000-0000-000002250000}"/>
    <cellStyle name="SAPBEXstdItemX 2 6 5" xfId="9052" xr:uid="{00000000-0005-0000-0000-000003250000}"/>
    <cellStyle name="SAPBEXstdItemX 2 7" xfId="1368" xr:uid="{00000000-0005-0000-0000-000004250000}"/>
    <cellStyle name="SAPBEXstdItemX 2 7 2" xfId="2743" xr:uid="{00000000-0005-0000-0000-000005250000}"/>
    <cellStyle name="SAPBEXstdItemX 2 7 2 2" xfId="5568" xr:uid="{00000000-0005-0000-0000-000006250000}"/>
    <cellStyle name="SAPBEXstdItemX 2 7 2 3" xfId="8033" xr:uid="{00000000-0005-0000-0000-000007250000}"/>
    <cellStyle name="SAPBEXstdItemX 2 7 2 4" xfId="10313" xr:uid="{00000000-0005-0000-0000-000008250000}"/>
    <cellStyle name="SAPBEXstdItemX 2 7 3" xfId="4220" xr:uid="{00000000-0005-0000-0000-000009250000}"/>
    <cellStyle name="SAPBEXstdItemX 2 7 4" xfId="6724" xr:uid="{00000000-0005-0000-0000-00000A250000}"/>
    <cellStyle name="SAPBEXstdItemX 2 7 5" xfId="9053" xr:uid="{00000000-0005-0000-0000-00000B250000}"/>
    <cellStyle name="SAPBEXstdItemX 2 8" xfId="1369" xr:uid="{00000000-0005-0000-0000-00000C250000}"/>
    <cellStyle name="SAPBEXstdItemX 2 8 2" xfId="2744" xr:uid="{00000000-0005-0000-0000-00000D250000}"/>
    <cellStyle name="SAPBEXstdItemX 2 8 2 2" xfId="5569" xr:uid="{00000000-0005-0000-0000-00000E250000}"/>
    <cellStyle name="SAPBEXstdItemX 2 8 2 3" xfId="8034" xr:uid="{00000000-0005-0000-0000-00000F250000}"/>
    <cellStyle name="SAPBEXstdItemX 2 8 2 4" xfId="10314" xr:uid="{00000000-0005-0000-0000-000010250000}"/>
    <cellStyle name="SAPBEXstdItemX 2 8 3" xfId="4221" xr:uid="{00000000-0005-0000-0000-000011250000}"/>
    <cellStyle name="SAPBEXstdItemX 2 8 4" xfId="6725" xr:uid="{00000000-0005-0000-0000-000012250000}"/>
    <cellStyle name="SAPBEXstdItemX 2 8 5" xfId="9054" xr:uid="{00000000-0005-0000-0000-000013250000}"/>
    <cellStyle name="SAPBEXstdItemX 2 9" xfId="1370" xr:uid="{00000000-0005-0000-0000-000014250000}"/>
    <cellStyle name="SAPBEXstdItemX 2 9 2" xfId="2745" xr:uid="{00000000-0005-0000-0000-000015250000}"/>
    <cellStyle name="SAPBEXstdItemX 2 9 2 2" xfId="5570" xr:uid="{00000000-0005-0000-0000-000016250000}"/>
    <cellStyle name="SAPBEXstdItemX 2 9 2 3" xfId="8035" xr:uid="{00000000-0005-0000-0000-000017250000}"/>
    <cellStyle name="SAPBEXstdItemX 2 9 2 4" xfId="10315" xr:uid="{00000000-0005-0000-0000-000018250000}"/>
    <cellStyle name="SAPBEXstdItemX 2 9 3" xfId="4222" xr:uid="{00000000-0005-0000-0000-000019250000}"/>
    <cellStyle name="SAPBEXstdItemX 2 9 4" xfId="6726" xr:uid="{00000000-0005-0000-0000-00001A250000}"/>
    <cellStyle name="SAPBEXstdItemX 2 9 5" xfId="9055" xr:uid="{00000000-0005-0000-0000-00001B250000}"/>
    <cellStyle name="SAPBEXstdItemX 3" xfId="1371" xr:uid="{00000000-0005-0000-0000-00001C250000}"/>
    <cellStyle name="SAPBEXstdItemX 3 10" xfId="1372" xr:uid="{00000000-0005-0000-0000-00001D250000}"/>
    <cellStyle name="SAPBEXstdItemX 3 10 2" xfId="2747" xr:uid="{00000000-0005-0000-0000-00001E250000}"/>
    <cellStyle name="SAPBEXstdItemX 3 10 2 2" xfId="5572" xr:uid="{00000000-0005-0000-0000-00001F250000}"/>
    <cellStyle name="SAPBEXstdItemX 3 10 2 3" xfId="8037" xr:uid="{00000000-0005-0000-0000-000020250000}"/>
    <cellStyle name="SAPBEXstdItemX 3 10 2 4" xfId="10317" xr:uid="{00000000-0005-0000-0000-000021250000}"/>
    <cellStyle name="SAPBEXstdItemX 3 10 3" xfId="4224" xr:uid="{00000000-0005-0000-0000-000022250000}"/>
    <cellStyle name="SAPBEXstdItemX 3 10 4" xfId="6728" xr:uid="{00000000-0005-0000-0000-000023250000}"/>
    <cellStyle name="SAPBEXstdItemX 3 10 5" xfId="9057" xr:uid="{00000000-0005-0000-0000-000024250000}"/>
    <cellStyle name="SAPBEXstdItemX 3 11" xfId="2746" xr:uid="{00000000-0005-0000-0000-000025250000}"/>
    <cellStyle name="SAPBEXstdItemX 3 11 2" xfId="5571" xr:uid="{00000000-0005-0000-0000-000026250000}"/>
    <cellStyle name="SAPBEXstdItemX 3 11 3" xfId="8036" xr:uid="{00000000-0005-0000-0000-000027250000}"/>
    <cellStyle name="SAPBEXstdItemX 3 11 4" xfId="10316" xr:uid="{00000000-0005-0000-0000-000028250000}"/>
    <cellStyle name="SAPBEXstdItemX 3 12" xfId="4223" xr:uid="{00000000-0005-0000-0000-000029250000}"/>
    <cellStyle name="SAPBEXstdItemX 3 13" xfId="6727" xr:uid="{00000000-0005-0000-0000-00002A250000}"/>
    <cellStyle name="SAPBEXstdItemX 3 14" xfId="9056" xr:uid="{00000000-0005-0000-0000-00002B250000}"/>
    <cellStyle name="SAPBEXstdItemX 3 2" xfId="1373" xr:uid="{00000000-0005-0000-0000-00002C250000}"/>
    <cellStyle name="SAPBEXstdItemX 3 2 2" xfId="2748" xr:uid="{00000000-0005-0000-0000-00002D250000}"/>
    <cellStyle name="SAPBEXstdItemX 3 2 2 2" xfId="5573" xr:uid="{00000000-0005-0000-0000-00002E250000}"/>
    <cellStyle name="SAPBEXstdItemX 3 2 2 3" xfId="8038" xr:uid="{00000000-0005-0000-0000-00002F250000}"/>
    <cellStyle name="SAPBEXstdItemX 3 2 2 4" xfId="10318" xr:uid="{00000000-0005-0000-0000-000030250000}"/>
    <cellStyle name="SAPBEXstdItemX 3 2 3" xfId="4225" xr:uid="{00000000-0005-0000-0000-000031250000}"/>
    <cellStyle name="SAPBEXstdItemX 3 2 4" xfId="6729" xr:uid="{00000000-0005-0000-0000-000032250000}"/>
    <cellStyle name="SAPBEXstdItemX 3 2 5" xfId="9058" xr:uid="{00000000-0005-0000-0000-000033250000}"/>
    <cellStyle name="SAPBEXstdItemX 3 3" xfId="1374" xr:uid="{00000000-0005-0000-0000-000034250000}"/>
    <cellStyle name="SAPBEXstdItemX 3 3 2" xfId="2749" xr:uid="{00000000-0005-0000-0000-000035250000}"/>
    <cellStyle name="SAPBEXstdItemX 3 3 2 2" xfId="5574" xr:uid="{00000000-0005-0000-0000-000036250000}"/>
    <cellStyle name="SAPBEXstdItemX 3 3 2 3" xfId="8039" xr:uid="{00000000-0005-0000-0000-000037250000}"/>
    <cellStyle name="SAPBEXstdItemX 3 3 2 4" xfId="10319" xr:uid="{00000000-0005-0000-0000-000038250000}"/>
    <cellStyle name="SAPBEXstdItemX 3 3 3" xfId="4226" xr:uid="{00000000-0005-0000-0000-000039250000}"/>
    <cellStyle name="SAPBEXstdItemX 3 3 4" xfId="6730" xr:uid="{00000000-0005-0000-0000-00003A250000}"/>
    <cellStyle name="SAPBEXstdItemX 3 3 5" xfId="9059" xr:uid="{00000000-0005-0000-0000-00003B250000}"/>
    <cellStyle name="SAPBEXstdItemX 3 4" xfId="1375" xr:uid="{00000000-0005-0000-0000-00003C250000}"/>
    <cellStyle name="SAPBEXstdItemX 3 4 2" xfId="2750" xr:uid="{00000000-0005-0000-0000-00003D250000}"/>
    <cellStyle name="SAPBEXstdItemX 3 4 2 2" xfId="5575" xr:uid="{00000000-0005-0000-0000-00003E250000}"/>
    <cellStyle name="SAPBEXstdItemX 3 4 2 3" xfId="8040" xr:uid="{00000000-0005-0000-0000-00003F250000}"/>
    <cellStyle name="SAPBEXstdItemX 3 4 2 4" xfId="10320" xr:uid="{00000000-0005-0000-0000-000040250000}"/>
    <cellStyle name="SAPBEXstdItemX 3 4 3" xfId="4227" xr:uid="{00000000-0005-0000-0000-000041250000}"/>
    <cellStyle name="SAPBEXstdItemX 3 4 4" xfId="6731" xr:uid="{00000000-0005-0000-0000-000042250000}"/>
    <cellStyle name="SAPBEXstdItemX 3 4 5" xfId="9060" xr:uid="{00000000-0005-0000-0000-000043250000}"/>
    <cellStyle name="SAPBEXstdItemX 3 5" xfId="1376" xr:uid="{00000000-0005-0000-0000-000044250000}"/>
    <cellStyle name="SAPBEXstdItemX 3 5 2" xfId="2751" xr:uid="{00000000-0005-0000-0000-000045250000}"/>
    <cellStyle name="SAPBEXstdItemX 3 5 2 2" xfId="5576" xr:uid="{00000000-0005-0000-0000-000046250000}"/>
    <cellStyle name="SAPBEXstdItemX 3 5 2 3" xfId="8041" xr:uid="{00000000-0005-0000-0000-000047250000}"/>
    <cellStyle name="SAPBEXstdItemX 3 5 2 4" xfId="10321" xr:uid="{00000000-0005-0000-0000-000048250000}"/>
    <cellStyle name="SAPBEXstdItemX 3 5 3" xfId="4228" xr:uid="{00000000-0005-0000-0000-000049250000}"/>
    <cellStyle name="SAPBEXstdItemX 3 5 4" xfId="6732" xr:uid="{00000000-0005-0000-0000-00004A250000}"/>
    <cellStyle name="SAPBEXstdItemX 3 5 5" xfId="9061" xr:uid="{00000000-0005-0000-0000-00004B250000}"/>
    <cellStyle name="SAPBEXstdItemX 3 6" xfId="1377" xr:uid="{00000000-0005-0000-0000-00004C250000}"/>
    <cellStyle name="SAPBEXstdItemX 3 6 2" xfId="2752" xr:uid="{00000000-0005-0000-0000-00004D250000}"/>
    <cellStyle name="SAPBEXstdItemX 3 6 2 2" xfId="5577" xr:uid="{00000000-0005-0000-0000-00004E250000}"/>
    <cellStyle name="SAPBEXstdItemX 3 6 2 3" xfId="8042" xr:uid="{00000000-0005-0000-0000-00004F250000}"/>
    <cellStyle name="SAPBEXstdItemX 3 6 2 4" xfId="10322" xr:uid="{00000000-0005-0000-0000-000050250000}"/>
    <cellStyle name="SAPBEXstdItemX 3 6 3" xfId="4229" xr:uid="{00000000-0005-0000-0000-000051250000}"/>
    <cellStyle name="SAPBEXstdItemX 3 6 4" xfId="6733" xr:uid="{00000000-0005-0000-0000-000052250000}"/>
    <cellStyle name="SAPBEXstdItemX 3 6 5" xfId="9062" xr:uid="{00000000-0005-0000-0000-000053250000}"/>
    <cellStyle name="SAPBEXstdItemX 3 7" xfId="1378" xr:uid="{00000000-0005-0000-0000-000054250000}"/>
    <cellStyle name="SAPBEXstdItemX 3 7 2" xfId="2753" xr:uid="{00000000-0005-0000-0000-000055250000}"/>
    <cellStyle name="SAPBEXstdItemX 3 7 2 2" xfId="5578" xr:uid="{00000000-0005-0000-0000-000056250000}"/>
    <cellStyle name="SAPBEXstdItemX 3 7 2 3" xfId="8043" xr:uid="{00000000-0005-0000-0000-000057250000}"/>
    <cellStyle name="SAPBEXstdItemX 3 7 2 4" xfId="10323" xr:uid="{00000000-0005-0000-0000-000058250000}"/>
    <cellStyle name="SAPBEXstdItemX 3 7 3" xfId="4230" xr:uid="{00000000-0005-0000-0000-000059250000}"/>
    <cellStyle name="SAPBEXstdItemX 3 7 4" xfId="6734" xr:uid="{00000000-0005-0000-0000-00005A250000}"/>
    <cellStyle name="SAPBEXstdItemX 3 7 5" xfId="9063" xr:uid="{00000000-0005-0000-0000-00005B250000}"/>
    <cellStyle name="SAPBEXstdItemX 3 8" xfId="1379" xr:uid="{00000000-0005-0000-0000-00005C250000}"/>
    <cellStyle name="SAPBEXstdItemX 3 8 2" xfId="2754" xr:uid="{00000000-0005-0000-0000-00005D250000}"/>
    <cellStyle name="SAPBEXstdItemX 3 8 2 2" xfId="5579" xr:uid="{00000000-0005-0000-0000-00005E250000}"/>
    <cellStyle name="SAPBEXstdItemX 3 8 2 3" xfId="8044" xr:uid="{00000000-0005-0000-0000-00005F250000}"/>
    <cellStyle name="SAPBEXstdItemX 3 8 2 4" xfId="10324" xr:uid="{00000000-0005-0000-0000-000060250000}"/>
    <cellStyle name="SAPBEXstdItemX 3 8 3" xfId="4231" xr:uid="{00000000-0005-0000-0000-000061250000}"/>
    <cellStyle name="SAPBEXstdItemX 3 8 4" xfId="6735" xr:uid="{00000000-0005-0000-0000-000062250000}"/>
    <cellStyle name="SAPBEXstdItemX 3 8 5" xfId="9064" xr:uid="{00000000-0005-0000-0000-000063250000}"/>
    <cellStyle name="SAPBEXstdItemX 3 9" xfId="1380" xr:uid="{00000000-0005-0000-0000-000064250000}"/>
    <cellStyle name="SAPBEXstdItemX 3 9 2" xfId="2755" xr:uid="{00000000-0005-0000-0000-000065250000}"/>
    <cellStyle name="SAPBEXstdItemX 3 9 2 2" xfId="5580" xr:uid="{00000000-0005-0000-0000-000066250000}"/>
    <cellStyle name="SAPBEXstdItemX 3 9 2 3" xfId="8045" xr:uid="{00000000-0005-0000-0000-000067250000}"/>
    <cellStyle name="SAPBEXstdItemX 3 9 2 4" xfId="10325" xr:uid="{00000000-0005-0000-0000-000068250000}"/>
    <cellStyle name="SAPBEXstdItemX 3 9 3" xfId="4232" xr:uid="{00000000-0005-0000-0000-000069250000}"/>
    <cellStyle name="SAPBEXstdItemX 3 9 4" xfId="6736" xr:uid="{00000000-0005-0000-0000-00006A250000}"/>
    <cellStyle name="SAPBEXstdItemX 3 9 5" xfId="9065" xr:uid="{00000000-0005-0000-0000-00006B250000}"/>
    <cellStyle name="SAPBEXstdItemX 4" xfId="1381" xr:uid="{00000000-0005-0000-0000-00006C250000}"/>
    <cellStyle name="SAPBEXstdItemX 4 2" xfId="2756" xr:uid="{00000000-0005-0000-0000-00006D250000}"/>
    <cellStyle name="SAPBEXstdItemX 4 2 2" xfId="5581" xr:uid="{00000000-0005-0000-0000-00006E250000}"/>
    <cellStyle name="SAPBEXstdItemX 4 2 3" xfId="8046" xr:uid="{00000000-0005-0000-0000-00006F250000}"/>
    <cellStyle name="SAPBEXstdItemX 4 2 4" xfId="10326" xr:uid="{00000000-0005-0000-0000-000070250000}"/>
    <cellStyle name="SAPBEXstdItemX 4 3" xfId="4233" xr:uid="{00000000-0005-0000-0000-000071250000}"/>
    <cellStyle name="SAPBEXstdItemX 4 4" xfId="6737" xr:uid="{00000000-0005-0000-0000-000072250000}"/>
    <cellStyle name="SAPBEXstdItemX 4 5" xfId="9066" xr:uid="{00000000-0005-0000-0000-000073250000}"/>
    <cellStyle name="SAPBEXstdItemX 5" xfId="1382" xr:uid="{00000000-0005-0000-0000-000074250000}"/>
    <cellStyle name="SAPBEXstdItemX 5 2" xfId="2757" xr:uid="{00000000-0005-0000-0000-000075250000}"/>
    <cellStyle name="SAPBEXstdItemX 5 2 2" xfId="5582" xr:uid="{00000000-0005-0000-0000-000076250000}"/>
    <cellStyle name="SAPBEXstdItemX 5 2 3" xfId="8047" xr:uid="{00000000-0005-0000-0000-000077250000}"/>
    <cellStyle name="SAPBEXstdItemX 5 2 4" xfId="10327" xr:uid="{00000000-0005-0000-0000-000078250000}"/>
    <cellStyle name="SAPBEXstdItemX 5 3" xfId="4234" xr:uid="{00000000-0005-0000-0000-000079250000}"/>
    <cellStyle name="SAPBEXstdItemX 5 4" xfId="6738" xr:uid="{00000000-0005-0000-0000-00007A250000}"/>
    <cellStyle name="SAPBEXstdItemX 5 5" xfId="9067" xr:uid="{00000000-0005-0000-0000-00007B250000}"/>
    <cellStyle name="SAPBEXstdItemX 6" xfId="1383" xr:uid="{00000000-0005-0000-0000-00007C250000}"/>
    <cellStyle name="SAPBEXstdItemX 6 2" xfId="2758" xr:uid="{00000000-0005-0000-0000-00007D250000}"/>
    <cellStyle name="SAPBEXstdItemX 6 2 2" xfId="5583" xr:uid="{00000000-0005-0000-0000-00007E250000}"/>
    <cellStyle name="SAPBEXstdItemX 6 2 3" xfId="8048" xr:uid="{00000000-0005-0000-0000-00007F250000}"/>
    <cellStyle name="SAPBEXstdItemX 6 2 4" xfId="10328" xr:uid="{00000000-0005-0000-0000-000080250000}"/>
    <cellStyle name="SAPBEXstdItemX 6 3" xfId="4235" xr:uid="{00000000-0005-0000-0000-000081250000}"/>
    <cellStyle name="SAPBEXstdItemX 6 4" xfId="6739" xr:uid="{00000000-0005-0000-0000-000082250000}"/>
    <cellStyle name="SAPBEXstdItemX 6 5" xfId="9068" xr:uid="{00000000-0005-0000-0000-000083250000}"/>
    <cellStyle name="SAPBEXstdItemX 7" xfId="1384" xr:uid="{00000000-0005-0000-0000-000084250000}"/>
    <cellStyle name="SAPBEXstdItemX 7 2" xfId="2759" xr:uid="{00000000-0005-0000-0000-000085250000}"/>
    <cellStyle name="SAPBEXstdItemX 7 2 2" xfId="5584" xr:uid="{00000000-0005-0000-0000-000086250000}"/>
    <cellStyle name="SAPBEXstdItemX 7 2 3" xfId="8049" xr:uid="{00000000-0005-0000-0000-000087250000}"/>
    <cellStyle name="SAPBEXstdItemX 7 2 4" xfId="10329" xr:uid="{00000000-0005-0000-0000-000088250000}"/>
    <cellStyle name="SAPBEXstdItemX 7 3" xfId="4236" xr:uid="{00000000-0005-0000-0000-000089250000}"/>
    <cellStyle name="SAPBEXstdItemX 7 4" xfId="6740" xr:uid="{00000000-0005-0000-0000-00008A250000}"/>
    <cellStyle name="SAPBEXstdItemX 7 5" xfId="9069" xr:uid="{00000000-0005-0000-0000-00008B250000}"/>
    <cellStyle name="SAPBEXstdItemX 8" xfId="1385" xr:uid="{00000000-0005-0000-0000-00008C250000}"/>
    <cellStyle name="SAPBEXstdItemX 8 2" xfId="2760" xr:uid="{00000000-0005-0000-0000-00008D250000}"/>
    <cellStyle name="SAPBEXstdItemX 8 2 2" xfId="5585" xr:uid="{00000000-0005-0000-0000-00008E250000}"/>
    <cellStyle name="SAPBEXstdItemX 8 2 3" xfId="8050" xr:uid="{00000000-0005-0000-0000-00008F250000}"/>
    <cellStyle name="SAPBEXstdItemX 8 2 4" xfId="10330" xr:uid="{00000000-0005-0000-0000-000090250000}"/>
    <cellStyle name="SAPBEXstdItemX 8 3" xfId="4237" xr:uid="{00000000-0005-0000-0000-000091250000}"/>
    <cellStyle name="SAPBEXstdItemX 8 4" xfId="6741" xr:uid="{00000000-0005-0000-0000-000092250000}"/>
    <cellStyle name="SAPBEXstdItemX 8 5" xfId="9070" xr:uid="{00000000-0005-0000-0000-000093250000}"/>
    <cellStyle name="SAPBEXstdItemX 9" xfId="1386" xr:uid="{00000000-0005-0000-0000-000094250000}"/>
    <cellStyle name="SAPBEXstdItemX 9 2" xfId="2761" xr:uid="{00000000-0005-0000-0000-000095250000}"/>
    <cellStyle name="SAPBEXstdItemX 9 2 2" xfId="5586" xr:uid="{00000000-0005-0000-0000-000096250000}"/>
    <cellStyle name="SAPBEXstdItemX 9 2 3" xfId="8051" xr:uid="{00000000-0005-0000-0000-000097250000}"/>
    <cellStyle name="SAPBEXstdItemX 9 2 4" xfId="10331" xr:uid="{00000000-0005-0000-0000-000098250000}"/>
    <cellStyle name="SAPBEXstdItemX 9 3" xfId="4238" xr:uid="{00000000-0005-0000-0000-000099250000}"/>
    <cellStyle name="SAPBEXstdItemX 9 4" xfId="6742" xr:uid="{00000000-0005-0000-0000-00009A250000}"/>
    <cellStyle name="SAPBEXstdItemX 9 5" xfId="9071" xr:uid="{00000000-0005-0000-0000-00009B250000}"/>
    <cellStyle name="SAPBEXstdItemX_Výkaz 13-D3a _2011_jk" xfId="1387" xr:uid="{00000000-0005-0000-0000-00009C250000}"/>
    <cellStyle name="SAPBEXtitle" xfId="1388" xr:uid="{00000000-0005-0000-0000-00009D250000}"/>
    <cellStyle name="SAPBEXtitle 2" xfId="1389" xr:uid="{00000000-0005-0000-0000-00009E250000}"/>
    <cellStyle name="SAPBEXtitle 3" xfId="1539" xr:uid="{00000000-0005-0000-0000-00009F250000}"/>
    <cellStyle name="SAPBEXtitle_Výkaz 13-D3a _2011_jk" xfId="1390" xr:uid="{00000000-0005-0000-0000-0000A0250000}"/>
    <cellStyle name="SAPBEXunassignedItem" xfId="1391" xr:uid="{00000000-0005-0000-0000-0000A1250000}"/>
    <cellStyle name="SAPBEXunassignedItem 10" xfId="4242" xr:uid="{00000000-0005-0000-0000-0000A2250000}"/>
    <cellStyle name="SAPBEXunassignedItem 11" xfId="6743" xr:uid="{00000000-0005-0000-0000-0000A3250000}"/>
    <cellStyle name="SAPBEXunassignedItem 12" xfId="9072" xr:uid="{00000000-0005-0000-0000-0000A4250000}"/>
    <cellStyle name="SAPBEXunassignedItem 2" xfId="1392" xr:uid="{00000000-0005-0000-0000-0000A5250000}"/>
    <cellStyle name="SAPBEXunassignedItem 2 10" xfId="6744" xr:uid="{00000000-0005-0000-0000-0000A6250000}"/>
    <cellStyle name="SAPBEXunassignedItem 2 11" xfId="9073" xr:uid="{00000000-0005-0000-0000-0000A7250000}"/>
    <cellStyle name="SAPBEXunassignedItem 2 2" xfId="1393" xr:uid="{00000000-0005-0000-0000-0000A8250000}"/>
    <cellStyle name="SAPBEXunassignedItem 2 2 2" xfId="2764" xr:uid="{00000000-0005-0000-0000-0000A9250000}"/>
    <cellStyle name="SAPBEXunassignedItem 2 2 2 2" xfId="5589" xr:uid="{00000000-0005-0000-0000-0000AA250000}"/>
    <cellStyle name="SAPBEXunassignedItem 2 2 2 3" xfId="8054" xr:uid="{00000000-0005-0000-0000-0000AB250000}"/>
    <cellStyle name="SAPBEXunassignedItem 2 2 2 4" xfId="10334" xr:uid="{00000000-0005-0000-0000-0000AC250000}"/>
    <cellStyle name="SAPBEXunassignedItem 2 2 3" xfId="4244" xr:uid="{00000000-0005-0000-0000-0000AD250000}"/>
    <cellStyle name="SAPBEXunassignedItem 2 2 4" xfId="6745" xr:uid="{00000000-0005-0000-0000-0000AE250000}"/>
    <cellStyle name="SAPBEXunassignedItem 2 2 5" xfId="9074" xr:uid="{00000000-0005-0000-0000-0000AF250000}"/>
    <cellStyle name="SAPBEXunassignedItem 2 3" xfId="1394" xr:uid="{00000000-0005-0000-0000-0000B0250000}"/>
    <cellStyle name="SAPBEXunassignedItem 2 3 2" xfId="2765" xr:uid="{00000000-0005-0000-0000-0000B1250000}"/>
    <cellStyle name="SAPBEXunassignedItem 2 3 2 2" xfId="5590" xr:uid="{00000000-0005-0000-0000-0000B2250000}"/>
    <cellStyle name="SAPBEXunassignedItem 2 3 2 3" xfId="8055" xr:uid="{00000000-0005-0000-0000-0000B3250000}"/>
    <cellStyle name="SAPBEXunassignedItem 2 3 2 4" xfId="10335" xr:uid="{00000000-0005-0000-0000-0000B4250000}"/>
    <cellStyle name="SAPBEXunassignedItem 2 3 3" xfId="4245" xr:uid="{00000000-0005-0000-0000-0000B5250000}"/>
    <cellStyle name="SAPBEXunassignedItem 2 3 4" xfId="6746" xr:uid="{00000000-0005-0000-0000-0000B6250000}"/>
    <cellStyle name="SAPBEXunassignedItem 2 3 5" xfId="9075" xr:uid="{00000000-0005-0000-0000-0000B7250000}"/>
    <cellStyle name="SAPBEXunassignedItem 2 4" xfId="1395" xr:uid="{00000000-0005-0000-0000-0000B8250000}"/>
    <cellStyle name="SAPBEXunassignedItem 2 4 2" xfId="2766" xr:uid="{00000000-0005-0000-0000-0000B9250000}"/>
    <cellStyle name="SAPBEXunassignedItem 2 4 2 2" xfId="5591" xr:uid="{00000000-0005-0000-0000-0000BA250000}"/>
    <cellStyle name="SAPBEXunassignedItem 2 4 2 3" xfId="8056" xr:uid="{00000000-0005-0000-0000-0000BB250000}"/>
    <cellStyle name="SAPBEXunassignedItem 2 4 2 4" xfId="10336" xr:uid="{00000000-0005-0000-0000-0000BC250000}"/>
    <cellStyle name="SAPBEXunassignedItem 2 4 3" xfId="4246" xr:uid="{00000000-0005-0000-0000-0000BD250000}"/>
    <cellStyle name="SAPBEXunassignedItem 2 4 4" xfId="6747" xr:uid="{00000000-0005-0000-0000-0000BE250000}"/>
    <cellStyle name="SAPBEXunassignedItem 2 4 5" xfId="9076" xr:uid="{00000000-0005-0000-0000-0000BF250000}"/>
    <cellStyle name="SAPBEXunassignedItem 2 5" xfId="1396" xr:uid="{00000000-0005-0000-0000-0000C0250000}"/>
    <cellStyle name="SAPBEXunassignedItem 2 5 2" xfId="2767" xr:uid="{00000000-0005-0000-0000-0000C1250000}"/>
    <cellStyle name="SAPBEXunassignedItem 2 5 2 2" xfId="5592" xr:uid="{00000000-0005-0000-0000-0000C2250000}"/>
    <cellStyle name="SAPBEXunassignedItem 2 5 2 3" xfId="8057" xr:uid="{00000000-0005-0000-0000-0000C3250000}"/>
    <cellStyle name="SAPBEXunassignedItem 2 5 2 4" xfId="10337" xr:uid="{00000000-0005-0000-0000-0000C4250000}"/>
    <cellStyle name="SAPBEXunassignedItem 2 5 3" xfId="4247" xr:uid="{00000000-0005-0000-0000-0000C5250000}"/>
    <cellStyle name="SAPBEXunassignedItem 2 5 4" xfId="6748" xr:uid="{00000000-0005-0000-0000-0000C6250000}"/>
    <cellStyle name="SAPBEXunassignedItem 2 5 5" xfId="9077" xr:uid="{00000000-0005-0000-0000-0000C7250000}"/>
    <cellStyle name="SAPBEXunassignedItem 2 6" xfId="1397" xr:uid="{00000000-0005-0000-0000-0000C8250000}"/>
    <cellStyle name="SAPBEXunassignedItem 2 6 2" xfId="2768" xr:uid="{00000000-0005-0000-0000-0000C9250000}"/>
    <cellStyle name="SAPBEXunassignedItem 2 6 2 2" xfId="5593" xr:uid="{00000000-0005-0000-0000-0000CA250000}"/>
    <cellStyle name="SAPBEXunassignedItem 2 6 2 3" xfId="8058" xr:uid="{00000000-0005-0000-0000-0000CB250000}"/>
    <cellStyle name="SAPBEXunassignedItem 2 6 2 4" xfId="10338" xr:uid="{00000000-0005-0000-0000-0000CC250000}"/>
    <cellStyle name="SAPBEXunassignedItem 2 6 3" xfId="4248" xr:uid="{00000000-0005-0000-0000-0000CD250000}"/>
    <cellStyle name="SAPBEXunassignedItem 2 6 4" xfId="6749" xr:uid="{00000000-0005-0000-0000-0000CE250000}"/>
    <cellStyle name="SAPBEXunassignedItem 2 6 5" xfId="9078" xr:uid="{00000000-0005-0000-0000-0000CF250000}"/>
    <cellStyle name="SAPBEXunassignedItem 2 7" xfId="1398" xr:uid="{00000000-0005-0000-0000-0000D0250000}"/>
    <cellStyle name="SAPBEXunassignedItem 2 7 2" xfId="2769" xr:uid="{00000000-0005-0000-0000-0000D1250000}"/>
    <cellStyle name="SAPBEXunassignedItem 2 7 2 2" xfId="5594" xr:uid="{00000000-0005-0000-0000-0000D2250000}"/>
    <cellStyle name="SAPBEXunassignedItem 2 7 2 3" xfId="8059" xr:uid="{00000000-0005-0000-0000-0000D3250000}"/>
    <cellStyle name="SAPBEXunassignedItem 2 7 2 4" xfId="10339" xr:uid="{00000000-0005-0000-0000-0000D4250000}"/>
    <cellStyle name="SAPBEXunassignedItem 2 7 3" xfId="4249" xr:uid="{00000000-0005-0000-0000-0000D5250000}"/>
    <cellStyle name="SAPBEXunassignedItem 2 7 4" xfId="6750" xr:uid="{00000000-0005-0000-0000-0000D6250000}"/>
    <cellStyle name="SAPBEXunassignedItem 2 7 5" xfId="9079" xr:uid="{00000000-0005-0000-0000-0000D7250000}"/>
    <cellStyle name="SAPBEXunassignedItem 2 8" xfId="2763" xr:uid="{00000000-0005-0000-0000-0000D8250000}"/>
    <cellStyle name="SAPBEXunassignedItem 2 8 2" xfId="5588" xr:uid="{00000000-0005-0000-0000-0000D9250000}"/>
    <cellStyle name="SAPBEXunassignedItem 2 8 3" xfId="8053" xr:uid="{00000000-0005-0000-0000-0000DA250000}"/>
    <cellStyle name="SAPBEXunassignedItem 2 8 4" xfId="10333" xr:uid="{00000000-0005-0000-0000-0000DB250000}"/>
    <cellStyle name="SAPBEXunassignedItem 2 9" xfId="4243" xr:uid="{00000000-0005-0000-0000-0000DC250000}"/>
    <cellStyle name="SAPBEXunassignedItem 3" xfId="1399" xr:uid="{00000000-0005-0000-0000-0000DD250000}"/>
    <cellStyle name="SAPBEXunassignedItem 3 2" xfId="2770" xr:uid="{00000000-0005-0000-0000-0000DE250000}"/>
    <cellStyle name="SAPBEXunassignedItem 3 2 2" xfId="5595" xr:uid="{00000000-0005-0000-0000-0000DF250000}"/>
    <cellStyle name="SAPBEXunassignedItem 3 2 3" xfId="8060" xr:uid="{00000000-0005-0000-0000-0000E0250000}"/>
    <cellStyle name="SAPBEXunassignedItem 3 2 4" xfId="10340" xr:uid="{00000000-0005-0000-0000-0000E1250000}"/>
    <cellStyle name="SAPBEXunassignedItem 3 3" xfId="4250" xr:uid="{00000000-0005-0000-0000-0000E2250000}"/>
    <cellStyle name="SAPBEXunassignedItem 3 4" xfId="6751" xr:uid="{00000000-0005-0000-0000-0000E3250000}"/>
    <cellStyle name="SAPBEXunassignedItem 3 5" xfId="9080" xr:uid="{00000000-0005-0000-0000-0000E4250000}"/>
    <cellStyle name="SAPBEXunassignedItem 4" xfId="1400" xr:uid="{00000000-0005-0000-0000-0000E5250000}"/>
    <cellStyle name="SAPBEXunassignedItem 4 2" xfId="2771" xr:uid="{00000000-0005-0000-0000-0000E6250000}"/>
    <cellStyle name="SAPBEXunassignedItem 4 2 2" xfId="5596" xr:uid="{00000000-0005-0000-0000-0000E7250000}"/>
    <cellStyle name="SAPBEXunassignedItem 4 2 3" xfId="8061" xr:uid="{00000000-0005-0000-0000-0000E8250000}"/>
    <cellStyle name="SAPBEXunassignedItem 4 2 4" xfId="10341" xr:uid="{00000000-0005-0000-0000-0000E9250000}"/>
    <cellStyle name="SAPBEXunassignedItem 4 3" xfId="4251" xr:uid="{00000000-0005-0000-0000-0000EA250000}"/>
    <cellStyle name="SAPBEXunassignedItem 4 4" xfId="6752" xr:uid="{00000000-0005-0000-0000-0000EB250000}"/>
    <cellStyle name="SAPBEXunassignedItem 4 5" xfId="9081" xr:uid="{00000000-0005-0000-0000-0000EC250000}"/>
    <cellStyle name="SAPBEXunassignedItem 5" xfId="1401" xr:uid="{00000000-0005-0000-0000-0000ED250000}"/>
    <cellStyle name="SAPBEXunassignedItem 5 2" xfId="2772" xr:uid="{00000000-0005-0000-0000-0000EE250000}"/>
    <cellStyle name="SAPBEXunassignedItem 5 2 2" xfId="5597" xr:uid="{00000000-0005-0000-0000-0000EF250000}"/>
    <cellStyle name="SAPBEXunassignedItem 5 2 3" xfId="8062" xr:uid="{00000000-0005-0000-0000-0000F0250000}"/>
    <cellStyle name="SAPBEXunassignedItem 5 2 4" xfId="10342" xr:uid="{00000000-0005-0000-0000-0000F1250000}"/>
    <cellStyle name="SAPBEXunassignedItem 5 3" xfId="4252" xr:uid="{00000000-0005-0000-0000-0000F2250000}"/>
    <cellStyle name="SAPBEXunassignedItem 5 4" xfId="6753" xr:uid="{00000000-0005-0000-0000-0000F3250000}"/>
    <cellStyle name="SAPBEXunassignedItem 5 5" xfId="9082" xr:uid="{00000000-0005-0000-0000-0000F4250000}"/>
    <cellStyle name="SAPBEXunassignedItem 6" xfId="1402" xr:uid="{00000000-0005-0000-0000-0000F5250000}"/>
    <cellStyle name="SAPBEXunassignedItem 6 2" xfId="2773" xr:uid="{00000000-0005-0000-0000-0000F6250000}"/>
    <cellStyle name="SAPBEXunassignedItem 6 2 2" xfId="5598" xr:uid="{00000000-0005-0000-0000-0000F7250000}"/>
    <cellStyle name="SAPBEXunassignedItem 6 2 3" xfId="8063" xr:uid="{00000000-0005-0000-0000-0000F8250000}"/>
    <cellStyle name="SAPBEXunassignedItem 6 2 4" xfId="10343" xr:uid="{00000000-0005-0000-0000-0000F9250000}"/>
    <cellStyle name="SAPBEXunassignedItem 6 3" xfId="4253" xr:uid="{00000000-0005-0000-0000-0000FA250000}"/>
    <cellStyle name="SAPBEXunassignedItem 6 4" xfId="6754" xr:uid="{00000000-0005-0000-0000-0000FB250000}"/>
    <cellStyle name="SAPBEXunassignedItem 6 5" xfId="9083" xr:uid="{00000000-0005-0000-0000-0000FC250000}"/>
    <cellStyle name="SAPBEXunassignedItem 7" xfId="1403" xr:uid="{00000000-0005-0000-0000-0000FD250000}"/>
    <cellStyle name="SAPBEXunassignedItem 7 2" xfId="2774" xr:uid="{00000000-0005-0000-0000-0000FE250000}"/>
    <cellStyle name="SAPBEXunassignedItem 7 2 2" xfId="5599" xr:uid="{00000000-0005-0000-0000-0000FF250000}"/>
    <cellStyle name="SAPBEXunassignedItem 7 2 3" xfId="8064" xr:uid="{00000000-0005-0000-0000-000000260000}"/>
    <cellStyle name="SAPBEXunassignedItem 7 2 4" xfId="10344" xr:uid="{00000000-0005-0000-0000-000001260000}"/>
    <cellStyle name="SAPBEXunassignedItem 7 3" xfId="4254" xr:uid="{00000000-0005-0000-0000-000002260000}"/>
    <cellStyle name="SAPBEXunassignedItem 7 4" xfId="6755" xr:uid="{00000000-0005-0000-0000-000003260000}"/>
    <cellStyle name="SAPBEXunassignedItem 7 5" xfId="9084" xr:uid="{00000000-0005-0000-0000-000004260000}"/>
    <cellStyle name="SAPBEXunassignedItem 8" xfId="1404" xr:uid="{00000000-0005-0000-0000-000005260000}"/>
    <cellStyle name="SAPBEXunassignedItem 8 2" xfId="2775" xr:uid="{00000000-0005-0000-0000-000006260000}"/>
    <cellStyle name="SAPBEXunassignedItem 8 2 2" xfId="5600" xr:uid="{00000000-0005-0000-0000-000007260000}"/>
    <cellStyle name="SAPBEXunassignedItem 8 2 3" xfId="8065" xr:uid="{00000000-0005-0000-0000-000008260000}"/>
    <cellStyle name="SAPBEXunassignedItem 8 2 4" xfId="10345" xr:uid="{00000000-0005-0000-0000-000009260000}"/>
    <cellStyle name="SAPBEXunassignedItem 8 3" xfId="4255" xr:uid="{00000000-0005-0000-0000-00000A260000}"/>
    <cellStyle name="SAPBEXunassignedItem 8 4" xfId="6756" xr:uid="{00000000-0005-0000-0000-00000B260000}"/>
    <cellStyle name="SAPBEXunassignedItem 8 5" xfId="9085" xr:uid="{00000000-0005-0000-0000-00000C260000}"/>
    <cellStyle name="SAPBEXunassignedItem 9" xfId="2762" xr:uid="{00000000-0005-0000-0000-00000D260000}"/>
    <cellStyle name="SAPBEXunassignedItem 9 2" xfId="5587" xr:uid="{00000000-0005-0000-0000-00000E260000}"/>
    <cellStyle name="SAPBEXunassignedItem 9 3" xfId="8052" xr:uid="{00000000-0005-0000-0000-00000F260000}"/>
    <cellStyle name="SAPBEXunassignedItem 9 4" xfId="10332" xr:uid="{00000000-0005-0000-0000-000010260000}"/>
    <cellStyle name="SAPBEXundefined" xfId="1405" xr:uid="{00000000-0005-0000-0000-000011260000}"/>
    <cellStyle name="SAPBEXundefined 10" xfId="1406" xr:uid="{00000000-0005-0000-0000-000012260000}"/>
    <cellStyle name="SAPBEXundefined 10 2" xfId="2777" xr:uid="{00000000-0005-0000-0000-000013260000}"/>
    <cellStyle name="SAPBEXundefined 10 2 2" xfId="5602" xr:uid="{00000000-0005-0000-0000-000014260000}"/>
    <cellStyle name="SAPBEXundefined 10 2 3" xfId="8067" xr:uid="{00000000-0005-0000-0000-000015260000}"/>
    <cellStyle name="SAPBEXundefined 10 2 4" xfId="10347" xr:uid="{00000000-0005-0000-0000-000016260000}"/>
    <cellStyle name="SAPBEXundefined 10 3" xfId="4257" xr:uid="{00000000-0005-0000-0000-000017260000}"/>
    <cellStyle name="SAPBEXundefined 10 4" xfId="6758" xr:uid="{00000000-0005-0000-0000-000018260000}"/>
    <cellStyle name="SAPBEXundefined 10 5" xfId="9087" xr:uid="{00000000-0005-0000-0000-000019260000}"/>
    <cellStyle name="SAPBEXundefined 11" xfId="1407" xr:uid="{00000000-0005-0000-0000-00001A260000}"/>
    <cellStyle name="SAPBEXundefined 11 2" xfId="2778" xr:uid="{00000000-0005-0000-0000-00001B260000}"/>
    <cellStyle name="SAPBEXundefined 11 2 2" xfId="5603" xr:uid="{00000000-0005-0000-0000-00001C260000}"/>
    <cellStyle name="SAPBEXundefined 11 2 3" xfId="8068" xr:uid="{00000000-0005-0000-0000-00001D260000}"/>
    <cellStyle name="SAPBEXundefined 11 2 4" xfId="10348" xr:uid="{00000000-0005-0000-0000-00001E260000}"/>
    <cellStyle name="SAPBEXundefined 11 3" xfId="4258" xr:uid="{00000000-0005-0000-0000-00001F260000}"/>
    <cellStyle name="SAPBEXundefined 11 4" xfId="6759" xr:uid="{00000000-0005-0000-0000-000020260000}"/>
    <cellStyle name="SAPBEXundefined 11 5" xfId="9088" xr:uid="{00000000-0005-0000-0000-000021260000}"/>
    <cellStyle name="SAPBEXundefined 12" xfId="1540" xr:uid="{00000000-0005-0000-0000-000022260000}"/>
    <cellStyle name="SAPBEXundefined 13" xfId="2776" xr:uid="{00000000-0005-0000-0000-000023260000}"/>
    <cellStyle name="SAPBEXundefined 13 2" xfId="5601" xr:uid="{00000000-0005-0000-0000-000024260000}"/>
    <cellStyle name="SAPBEXundefined 13 3" xfId="8066" xr:uid="{00000000-0005-0000-0000-000025260000}"/>
    <cellStyle name="SAPBEXundefined 13 4" xfId="10346" xr:uid="{00000000-0005-0000-0000-000026260000}"/>
    <cellStyle name="SAPBEXundefined 14" xfId="4256" xr:uid="{00000000-0005-0000-0000-000027260000}"/>
    <cellStyle name="SAPBEXundefined 15" xfId="6757" xr:uid="{00000000-0005-0000-0000-000028260000}"/>
    <cellStyle name="SAPBEXundefined 16" xfId="9086" xr:uid="{00000000-0005-0000-0000-000029260000}"/>
    <cellStyle name="SAPBEXundefined 2" xfId="1408" xr:uid="{00000000-0005-0000-0000-00002A260000}"/>
    <cellStyle name="SAPBEXundefined 2 10" xfId="1409" xr:uid="{00000000-0005-0000-0000-00002B260000}"/>
    <cellStyle name="SAPBEXundefined 2 10 2" xfId="2780" xr:uid="{00000000-0005-0000-0000-00002C260000}"/>
    <cellStyle name="SAPBEXundefined 2 10 2 2" xfId="5605" xr:uid="{00000000-0005-0000-0000-00002D260000}"/>
    <cellStyle name="SAPBEXundefined 2 10 2 3" xfId="8070" xr:uid="{00000000-0005-0000-0000-00002E260000}"/>
    <cellStyle name="SAPBEXundefined 2 10 2 4" xfId="10350" xr:uid="{00000000-0005-0000-0000-00002F260000}"/>
    <cellStyle name="SAPBEXundefined 2 10 3" xfId="4260" xr:uid="{00000000-0005-0000-0000-000030260000}"/>
    <cellStyle name="SAPBEXundefined 2 10 4" xfId="6761" xr:uid="{00000000-0005-0000-0000-000031260000}"/>
    <cellStyle name="SAPBEXundefined 2 10 5" xfId="9090" xr:uid="{00000000-0005-0000-0000-000032260000}"/>
    <cellStyle name="SAPBEXundefined 2 11" xfId="2779" xr:uid="{00000000-0005-0000-0000-000033260000}"/>
    <cellStyle name="SAPBEXundefined 2 11 2" xfId="5604" xr:uid="{00000000-0005-0000-0000-000034260000}"/>
    <cellStyle name="SAPBEXundefined 2 11 3" xfId="8069" xr:uid="{00000000-0005-0000-0000-000035260000}"/>
    <cellStyle name="SAPBEXundefined 2 11 4" xfId="10349" xr:uid="{00000000-0005-0000-0000-000036260000}"/>
    <cellStyle name="SAPBEXundefined 2 12" xfId="4259" xr:uid="{00000000-0005-0000-0000-000037260000}"/>
    <cellStyle name="SAPBEXundefined 2 13" xfId="6760" xr:uid="{00000000-0005-0000-0000-000038260000}"/>
    <cellStyle name="SAPBEXundefined 2 14" xfId="9089" xr:uid="{00000000-0005-0000-0000-000039260000}"/>
    <cellStyle name="SAPBEXundefined 2 2" xfId="1410" xr:uid="{00000000-0005-0000-0000-00003A260000}"/>
    <cellStyle name="SAPBEXundefined 2 2 2" xfId="2781" xr:uid="{00000000-0005-0000-0000-00003B260000}"/>
    <cellStyle name="SAPBEXundefined 2 2 2 2" xfId="5606" xr:uid="{00000000-0005-0000-0000-00003C260000}"/>
    <cellStyle name="SAPBEXundefined 2 2 2 3" xfId="8071" xr:uid="{00000000-0005-0000-0000-00003D260000}"/>
    <cellStyle name="SAPBEXundefined 2 2 2 4" xfId="10351" xr:uid="{00000000-0005-0000-0000-00003E260000}"/>
    <cellStyle name="SAPBEXundefined 2 2 3" xfId="4261" xr:uid="{00000000-0005-0000-0000-00003F260000}"/>
    <cellStyle name="SAPBEXundefined 2 2 4" xfId="6762" xr:uid="{00000000-0005-0000-0000-000040260000}"/>
    <cellStyle name="SAPBEXundefined 2 2 5" xfId="9091" xr:uid="{00000000-0005-0000-0000-000041260000}"/>
    <cellStyle name="SAPBEXundefined 2 3" xfId="1411" xr:uid="{00000000-0005-0000-0000-000042260000}"/>
    <cellStyle name="SAPBEXundefined 2 3 2" xfId="2782" xr:uid="{00000000-0005-0000-0000-000043260000}"/>
    <cellStyle name="SAPBEXundefined 2 3 2 2" xfId="5607" xr:uid="{00000000-0005-0000-0000-000044260000}"/>
    <cellStyle name="SAPBEXundefined 2 3 2 3" xfId="8072" xr:uid="{00000000-0005-0000-0000-000045260000}"/>
    <cellStyle name="SAPBEXundefined 2 3 2 4" xfId="10352" xr:uid="{00000000-0005-0000-0000-000046260000}"/>
    <cellStyle name="SAPBEXundefined 2 3 3" xfId="4262" xr:uid="{00000000-0005-0000-0000-000047260000}"/>
    <cellStyle name="SAPBEXundefined 2 3 4" xfId="6763" xr:uid="{00000000-0005-0000-0000-000048260000}"/>
    <cellStyle name="SAPBEXundefined 2 3 5" xfId="9092" xr:uid="{00000000-0005-0000-0000-000049260000}"/>
    <cellStyle name="SAPBEXundefined 2 4" xfId="1412" xr:uid="{00000000-0005-0000-0000-00004A260000}"/>
    <cellStyle name="SAPBEXundefined 2 4 2" xfId="2783" xr:uid="{00000000-0005-0000-0000-00004B260000}"/>
    <cellStyle name="SAPBEXundefined 2 4 2 2" xfId="5608" xr:uid="{00000000-0005-0000-0000-00004C260000}"/>
    <cellStyle name="SAPBEXundefined 2 4 2 3" xfId="8073" xr:uid="{00000000-0005-0000-0000-00004D260000}"/>
    <cellStyle name="SAPBEXundefined 2 4 2 4" xfId="10353" xr:uid="{00000000-0005-0000-0000-00004E260000}"/>
    <cellStyle name="SAPBEXundefined 2 4 3" xfId="4263" xr:uid="{00000000-0005-0000-0000-00004F260000}"/>
    <cellStyle name="SAPBEXundefined 2 4 4" xfId="6764" xr:uid="{00000000-0005-0000-0000-000050260000}"/>
    <cellStyle name="SAPBEXundefined 2 4 5" xfId="9093" xr:uid="{00000000-0005-0000-0000-000051260000}"/>
    <cellStyle name="SAPBEXundefined 2 5" xfId="1413" xr:uid="{00000000-0005-0000-0000-000052260000}"/>
    <cellStyle name="SAPBEXundefined 2 5 2" xfId="2784" xr:uid="{00000000-0005-0000-0000-000053260000}"/>
    <cellStyle name="SAPBEXundefined 2 5 2 2" xfId="5609" xr:uid="{00000000-0005-0000-0000-000054260000}"/>
    <cellStyle name="SAPBEXundefined 2 5 2 3" xfId="8074" xr:uid="{00000000-0005-0000-0000-000055260000}"/>
    <cellStyle name="SAPBEXundefined 2 5 2 4" xfId="10354" xr:uid="{00000000-0005-0000-0000-000056260000}"/>
    <cellStyle name="SAPBEXundefined 2 5 3" xfId="4264" xr:uid="{00000000-0005-0000-0000-000057260000}"/>
    <cellStyle name="SAPBEXundefined 2 5 4" xfId="6765" xr:uid="{00000000-0005-0000-0000-000058260000}"/>
    <cellStyle name="SAPBEXundefined 2 5 5" xfId="9094" xr:uid="{00000000-0005-0000-0000-000059260000}"/>
    <cellStyle name="SAPBEXundefined 2 6" xfId="1414" xr:uid="{00000000-0005-0000-0000-00005A260000}"/>
    <cellStyle name="SAPBEXundefined 2 6 2" xfId="2785" xr:uid="{00000000-0005-0000-0000-00005B260000}"/>
    <cellStyle name="SAPBEXundefined 2 6 2 2" xfId="5610" xr:uid="{00000000-0005-0000-0000-00005C260000}"/>
    <cellStyle name="SAPBEXundefined 2 6 2 3" xfId="8075" xr:uid="{00000000-0005-0000-0000-00005D260000}"/>
    <cellStyle name="SAPBEXundefined 2 6 2 4" xfId="10355" xr:uid="{00000000-0005-0000-0000-00005E260000}"/>
    <cellStyle name="SAPBEXundefined 2 6 3" xfId="4265" xr:uid="{00000000-0005-0000-0000-00005F260000}"/>
    <cellStyle name="SAPBEXundefined 2 6 4" xfId="6766" xr:uid="{00000000-0005-0000-0000-000060260000}"/>
    <cellStyle name="SAPBEXundefined 2 6 5" xfId="9095" xr:uid="{00000000-0005-0000-0000-000061260000}"/>
    <cellStyle name="SAPBEXundefined 2 7" xfId="1415" xr:uid="{00000000-0005-0000-0000-000062260000}"/>
    <cellStyle name="SAPBEXundefined 2 7 2" xfId="2786" xr:uid="{00000000-0005-0000-0000-000063260000}"/>
    <cellStyle name="SAPBEXundefined 2 7 2 2" xfId="5611" xr:uid="{00000000-0005-0000-0000-000064260000}"/>
    <cellStyle name="SAPBEXundefined 2 7 2 3" xfId="8076" xr:uid="{00000000-0005-0000-0000-000065260000}"/>
    <cellStyle name="SAPBEXundefined 2 7 2 4" xfId="10356" xr:uid="{00000000-0005-0000-0000-000066260000}"/>
    <cellStyle name="SAPBEXundefined 2 7 3" xfId="4266" xr:uid="{00000000-0005-0000-0000-000067260000}"/>
    <cellStyle name="SAPBEXundefined 2 7 4" xfId="6767" xr:uid="{00000000-0005-0000-0000-000068260000}"/>
    <cellStyle name="SAPBEXundefined 2 7 5" xfId="9096" xr:uid="{00000000-0005-0000-0000-000069260000}"/>
    <cellStyle name="SAPBEXundefined 2 8" xfId="1416" xr:uid="{00000000-0005-0000-0000-00006A260000}"/>
    <cellStyle name="SAPBEXundefined 2 8 2" xfId="2787" xr:uid="{00000000-0005-0000-0000-00006B260000}"/>
    <cellStyle name="SAPBEXundefined 2 8 2 2" xfId="5612" xr:uid="{00000000-0005-0000-0000-00006C260000}"/>
    <cellStyle name="SAPBEXundefined 2 8 2 3" xfId="8077" xr:uid="{00000000-0005-0000-0000-00006D260000}"/>
    <cellStyle name="SAPBEXundefined 2 8 2 4" xfId="10357" xr:uid="{00000000-0005-0000-0000-00006E260000}"/>
    <cellStyle name="SAPBEXundefined 2 8 3" xfId="4267" xr:uid="{00000000-0005-0000-0000-00006F260000}"/>
    <cellStyle name="SAPBEXundefined 2 8 4" xfId="6768" xr:uid="{00000000-0005-0000-0000-000070260000}"/>
    <cellStyle name="SAPBEXundefined 2 8 5" xfId="9097" xr:uid="{00000000-0005-0000-0000-000071260000}"/>
    <cellStyle name="SAPBEXundefined 2 9" xfId="1417" xr:uid="{00000000-0005-0000-0000-000072260000}"/>
    <cellStyle name="SAPBEXundefined 2 9 2" xfId="2788" xr:uid="{00000000-0005-0000-0000-000073260000}"/>
    <cellStyle name="SAPBEXundefined 2 9 2 2" xfId="5613" xr:uid="{00000000-0005-0000-0000-000074260000}"/>
    <cellStyle name="SAPBEXundefined 2 9 2 3" xfId="8078" xr:uid="{00000000-0005-0000-0000-000075260000}"/>
    <cellStyle name="SAPBEXundefined 2 9 2 4" xfId="10358" xr:uid="{00000000-0005-0000-0000-000076260000}"/>
    <cellStyle name="SAPBEXundefined 2 9 3" xfId="4268" xr:uid="{00000000-0005-0000-0000-000077260000}"/>
    <cellStyle name="SAPBEXundefined 2 9 4" xfId="6769" xr:uid="{00000000-0005-0000-0000-000078260000}"/>
    <cellStyle name="SAPBEXundefined 2 9 5" xfId="9098" xr:uid="{00000000-0005-0000-0000-000079260000}"/>
    <cellStyle name="SAPBEXundefined 3" xfId="1418" xr:uid="{00000000-0005-0000-0000-00007A260000}"/>
    <cellStyle name="SAPBEXundefined 3 2" xfId="2789" xr:uid="{00000000-0005-0000-0000-00007B260000}"/>
    <cellStyle name="SAPBEXundefined 3 2 2" xfId="5614" xr:uid="{00000000-0005-0000-0000-00007C260000}"/>
    <cellStyle name="SAPBEXundefined 3 2 3" xfId="8079" xr:uid="{00000000-0005-0000-0000-00007D260000}"/>
    <cellStyle name="SAPBEXundefined 3 2 4" xfId="10359" xr:uid="{00000000-0005-0000-0000-00007E260000}"/>
    <cellStyle name="SAPBEXundefined 3 3" xfId="4269" xr:uid="{00000000-0005-0000-0000-00007F260000}"/>
    <cellStyle name="SAPBEXundefined 3 4" xfId="6770" xr:uid="{00000000-0005-0000-0000-000080260000}"/>
    <cellStyle name="SAPBEXundefined 3 5" xfId="9099" xr:uid="{00000000-0005-0000-0000-000081260000}"/>
    <cellStyle name="SAPBEXundefined 4" xfId="1419" xr:uid="{00000000-0005-0000-0000-000082260000}"/>
    <cellStyle name="SAPBEXundefined 4 2" xfId="2790" xr:uid="{00000000-0005-0000-0000-000083260000}"/>
    <cellStyle name="SAPBEXundefined 4 2 2" xfId="5615" xr:uid="{00000000-0005-0000-0000-000084260000}"/>
    <cellStyle name="SAPBEXundefined 4 2 3" xfId="8080" xr:uid="{00000000-0005-0000-0000-000085260000}"/>
    <cellStyle name="SAPBEXundefined 4 2 4" xfId="10360" xr:uid="{00000000-0005-0000-0000-000086260000}"/>
    <cellStyle name="SAPBEXundefined 4 3" xfId="4270" xr:uid="{00000000-0005-0000-0000-000087260000}"/>
    <cellStyle name="SAPBEXundefined 4 4" xfId="6771" xr:uid="{00000000-0005-0000-0000-000088260000}"/>
    <cellStyle name="SAPBEXundefined 4 5" xfId="9100" xr:uid="{00000000-0005-0000-0000-000089260000}"/>
    <cellStyle name="SAPBEXundefined 5" xfId="1420" xr:uid="{00000000-0005-0000-0000-00008A260000}"/>
    <cellStyle name="SAPBEXundefined 5 2" xfId="2791" xr:uid="{00000000-0005-0000-0000-00008B260000}"/>
    <cellStyle name="SAPBEXundefined 5 2 2" xfId="5616" xr:uid="{00000000-0005-0000-0000-00008C260000}"/>
    <cellStyle name="SAPBEXundefined 5 2 3" xfId="8081" xr:uid="{00000000-0005-0000-0000-00008D260000}"/>
    <cellStyle name="SAPBEXundefined 5 2 4" xfId="10361" xr:uid="{00000000-0005-0000-0000-00008E260000}"/>
    <cellStyle name="SAPBEXundefined 5 3" xfId="4271" xr:uid="{00000000-0005-0000-0000-00008F260000}"/>
    <cellStyle name="SAPBEXundefined 5 4" xfId="6772" xr:uid="{00000000-0005-0000-0000-000090260000}"/>
    <cellStyle name="SAPBEXundefined 5 5" xfId="9101" xr:uid="{00000000-0005-0000-0000-000091260000}"/>
    <cellStyle name="SAPBEXundefined 6" xfId="1421" xr:uid="{00000000-0005-0000-0000-000092260000}"/>
    <cellStyle name="SAPBEXundefined 6 2" xfId="2792" xr:uid="{00000000-0005-0000-0000-000093260000}"/>
    <cellStyle name="SAPBEXundefined 6 2 2" xfId="5617" xr:uid="{00000000-0005-0000-0000-000094260000}"/>
    <cellStyle name="SAPBEXundefined 6 2 3" xfId="8082" xr:uid="{00000000-0005-0000-0000-000095260000}"/>
    <cellStyle name="SAPBEXundefined 6 2 4" xfId="10362" xr:uid="{00000000-0005-0000-0000-000096260000}"/>
    <cellStyle name="SAPBEXundefined 6 3" xfId="4272" xr:uid="{00000000-0005-0000-0000-000097260000}"/>
    <cellStyle name="SAPBEXundefined 6 4" xfId="6773" xr:uid="{00000000-0005-0000-0000-000098260000}"/>
    <cellStyle name="SAPBEXundefined 6 5" xfId="9102" xr:uid="{00000000-0005-0000-0000-000099260000}"/>
    <cellStyle name="SAPBEXundefined 7" xfId="1422" xr:uid="{00000000-0005-0000-0000-00009A260000}"/>
    <cellStyle name="SAPBEXundefined 7 2" xfId="2793" xr:uid="{00000000-0005-0000-0000-00009B260000}"/>
    <cellStyle name="SAPBEXundefined 7 2 2" xfId="5618" xr:uid="{00000000-0005-0000-0000-00009C260000}"/>
    <cellStyle name="SAPBEXundefined 7 2 3" xfId="8083" xr:uid="{00000000-0005-0000-0000-00009D260000}"/>
    <cellStyle name="SAPBEXundefined 7 2 4" xfId="10363" xr:uid="{00000000-0005-0000-0000-00009E260000}"/>
    <cellStyle name="SAPBEXundefined 7 3" xfId="4273" xr:uid="{00000000-0005-0000-0000-00009F260000}"/>
    <cellStyle name="SAPBEXundefined 7 4" xfId="6774" xr:uid="{00000000-0005-0000-0000-0000A0260000}"/>
    <cellStyle name="SAPBEXundefined 7 5" xfId="9103" xr:uid="{00000000-0005-0000-0000-0000A1260000}"/>
    <cellStyle name="SAPBEXundefined 8" xfId="1423" xr:uid="{00000000-0005-0000-0000-0000A2260000}"/>
    <cellStyle name="SAPBEXundefined 8 2" xfId="2794" xr:uid="{00000000-0005-0000-0000-0000A3260000}"/>
    <cellStyle name="SAPBEXundefined 8 2 2" xfId="5619" xr:uid="{00000000-0005-0000-0000-0000A4260000}"/>
    <cellStyle name="SAPBEXundefined 8 2 3" xfId="8084" xr:uid="{00000000-0005-0000-0000-0000A5260000}"/>
    <cellStyle name="SAPBEXundefined 8 2 4" xfId="10364" xr:uid="{00000000-0005-0000-0000-0000A6260000}"/>
    <cellStyle name="SAPBEXundefined 8 3" xfId="4274" xr:uid="{00000000-0005-0000-0000-0000A7260000}"/>
    <cellStyle name="SAPBEXundefined 8 4" xfId="6775" xr:uid="{00000000-0005-0000-0000-0000A8260000}"/>
    <cellStyle name="SAPBEXundefined 8 5" xfId="9104" xr:uid="{00000000-0005-0000-0000-0000A9260000}"/>
    <cellStyle name="SAPBEXundefined 9" xfId="1424" xr:uid="{00000000-0005-0000-0000-0000AA260000}"/>
    <cellStyle name="SAPBEXundefined 9 2" xfId="2795" xr:uid="{00000000-0005-0000-0000-0000AB260000}"/>
    <cellStyle name="SAPBEXundefined 9 2 2" xfId="5620" xr:uid="{00000000-0005-0000-0000-0000AC260000}"/>
    <cellStyle name="SAPBEXundefined 9 2 3" xfId="8085" xr:uid="{00000000-0005-0000-0000-0000AD260000}"/>
    <cellStyle name="SAPBEXundefined 9 2 4" xfId="10365" xr:uid="{00000000-0005-0000-0000-0000AE260000}"/>
    <cellStyle name="SAPBEXundefined 9 3" xfId="4275" xr:uid="{00000000-0005-0000-0000-0000AF260000}"/>
    <cellStyle name="SAPBEXundefined 9 4" xfId="6776" xr:uid="{00000000-0005-0000-0000-0000B0260000}"/>
    <cellStyle name="SAPBEXundefined 9 5" xfId="9105" xr:uid="{00000000-0005-0000-0000-0000B1260000}"/>
    <cellStyle name="Sheet Title" xfId="1425" xr:uid="{00000000-0005-0000-0000-0000B2260000}"/>
    <cellStyle name="Správně" xfId="47" builtinId="26" customBuiltin="1"/>
    <cellStyle name="Správně 2" xfId="124" xr:uid="{00000000-0005-0000-0000-0000B4260000}"/>
    <cellStyle name="Správně 3" xfId="1426" xr:uid="{00000000-0005-0000-0000-0000B5260000}"/>
    <cellStyle name="Styl 1" xfId="1427" xr:uid="{00000000-0005-0000-0000-0000B6260000}"/>
    <cellStyle name="Subtotal" xfId="1428" xr:uid="{00000000-0005-0000-0000-0000B7260000}"/>
    <cellStyle name="Špatně" xfId="24" builtinId="27" customBuiltin="1"/>
    <cellStyle name="Text upozornění" xfId="48" builtinId="11" customBuiltin="1"/>
    <cellStyle name="Text upozornění 2" xfId="125" xr:uid="{00000000-0005-0000-0000-0000B9260000}"/>
    <cellStyle name="Vstup" xfId="49" builtinId="20" customBuiltin="1"/>
    <cellStyle name="Vstup 2" xfId="126" xr:uid="{00000000-0005-0000-0000-0000BB260000}"/>
    <cellStyle name="Vstup 2 10" xfId="1429" xr:uid="{00000000-0005-0000-0000-0000BC260000}"/>
    <cellStyle name="Vstup 2 10 2" xfId="2796" xr:uid="{00000000-0005-0000-0000-0000BD260000}"/>
    <cellStyle name="Vstup 2 10 2 2" xfId="5621" xr:uid="{00000000-0005-0000-0000-0000BE260000}"/>
    <cellStyle name="Vstup 2 10 2 3" xfId="8086" xr:uid="{00000000-0005-0000-0000-0000BF260000}"/>
    <cellStyle name="Vstup 2 10 2 4" xfId="10366" xr:uid="{00000000-0005-0000-0000-0000C0260000}"/>
    <cellStyle name="Vstup 2 10 3" xfId="4280" xr:uid="{00000000-0005-0000-0000-0000C1260000}"/>
    <cellStyle name="Vstup 2 10 4" xfId="6777" xr:uid="{00000000-0005-0000-0000-0000C2260000}"/>
    <cellStyle name="Vstup 2 10 5" xfId="9106" xr:uid="{00000000-0005-0000-0000-0000C3260000}"/>
    <cellStyle name="Vstup 2 11" xfId="1430" xr:uid="{00000000-0005-0000-0000-0000C4260000}"/>
    <cellStyle name="Vstup 2 11 2" xfId="2797" xr:uid="{00000000-0005-0000-0000-0000C5260000}"/>
    <cellStyle name="Vstup 2 11 2 2" xfId="5622" xr:uid="{00000000-0005-0000-0000-0000C6260000}"/>
    <cellStyle name="Vstup 2 11 2 3" xfId="8087" xr:uid="{00000000-0005-0000-0000-0000C7260000}"/>
    <cellStyle name="Vstup 2 11 2 4" xfId="10367" xr:uid="{00000000-0005-0000-0000-0000C8260000}"/>
    <cellStyle name="Vstup 2 11 3" xfId="4281" xr:uid="{00000000-0005-0000-0000-0000C9260000}"/>
    <cellStyle name="Vstup 2 11 4" xfId="6778" xr:uid="{00000000-0005-0000-0000-0000CA260000}"/>
    <cellStyle name="Vstup 2 11 5" xfId="9107" xr:uid="{00000000-0005-0000-0000-0000CB260000}"/>
    <cellStyle name="Vstup 2 12" xfId="1982" xr:uid="{00000000-0005-0000-0000-0000CC260000}"/>
    <cellStyle name="Vstup 2 12 2" xfId="4810" xr:uid="{00000000-0005-0000-0000-0000CD260000}"/>
    <cellStyle name="Vstup 2 12 3" xfId="7281" xr:uid="{00000000-0005-0000-0000-0000CE260000}"/>
    <cellStyle name="Vstup 2 12 4" xfId="9574" xr:uid="{00000000-0005-0000-0000-0000CF260000}"/>
    <cellStyle name="Vstup 2 13" xfId="2982" xr:uid="{00000000-0005-0000-0000-0000D0260000}"/>
    <cellStyle name="Vstup 2 14" xfId="4343" xr:uid="{00000000-0005-0000-0000-0000D1260000}"/>
    <cellStyle name="Vstup 2 15" xfId="5899" xr:uid="{00000000-0005-0000-0000-0000D2260000}"/>
    <cellStyle name="Vstup 2 2" xfId="1431" xr:uid="{00000000-0005-0000-0000-0000D3260000}"/>
    <cellStyle name="Vstup 2 2 10" xfId="1432" xr:uid="{00000000-0005-0000-0000-0000D4260000}"/>
    <cellStyle name="Vstup 2 2 10 2" xfId="2799" xr:uid="{00000000-0005-0000-0000-0000D5260000}"/>
    <cellStyle name="Vstup 2 2 10 2 2" xfId="5624" xr:uid="{00000000-0005-0000-0000-0000D6260000}"/>
    <cellStyle name="Vstup 2 2 10 2 3" xfId="8089" xr:uid="{00000000-0005-0000-0000-0000D7260000}"/>
    <cellStyle name="Vstup 2 2 10 2 4" xfId="10369" xr:uid="{00000000-0005-0000-0000-0000D8260000}"/>
    <cellStyle name="Vstup 2 2 10 3" xfId="4283" xr:uid="{00000000-0005-0000-0000-0000D9260000}"/>
    <cellStyle name="Vstup 2 2 10 4" xfId="6780" xr:uid="{00000000-0005-0000-0000-0000DA260000}"/>
    <cellStyle name="Vstup 2 2 10 5" xfId="9109" xr:uid="{00000000-0005-0000-0000-0000DB260000}"/>
    <cellStyle name="Vstup 2 2 11" xfId="2798" xr:uid="{00000000-0005-0000-0000-0000DC260000}"/>
    <cellStyle name="Vstup 2 2 11 2" xfId="5623" xr:uid="{00000000-0005-0000-0000-0000DD260000}"/>
    <cellStyle name="Vstup 2 2 11 3" xfId="8088" xr:uid="{00000000-0005-0000-0000-0000DE260000}"/>
    <cellStyle name="Vstup 2 2 11 4" xfId="10368" xr:uid="{00000000-0005-0000-0000-0000DF260000}"/>
    <cellStyle name="Vstup 2 2 12" xfId="4282" xr:uid="{00000000-0005-0000-0000-0000E0260000}"/>
    <cellStyle name="Vstup 2 2 13" xfId="6779" xr:uid="{00000000-0005-0000-0000-0000E1260000}"/>
    <cellStyle name="Vstup 2 2 14" xfId="9108" xr:uid="{00000000-0005-0000-0000-0000E2260000}"/>
    <cellStyle name="Vstup 2 2 2" xfId="1433" xr:uid="{00000000-0005-0000-0000-0000E3260000}"/>
    <cellStyle name="Vstup 2 2 2 2" xfId="2800" xr:uid="{00000000-0005-0000-0000-0000E4260000}"/>
    <cellStyle name="Vstup 2 2 2 2 2" xfId="5625" xr:uid="{00000000-0005-0000-0000-0000E5260000}"/>
    <cellStyle name="Vstup 2 2 2 2 3" xfId="8090" xr:uid="{00000000-0005-0000-0000-0000E6260000}"/>
    <cellStyle name="Vstup 2 2 2 2 4" xfId="10370" xr:uid="{00000000-0005-0000-0000-0000E7260000}"/>
    <cellStyle name="Vstup 2 2 2 3" xfId="4284" xr:uid="{00000000-0005-0000-0000-0000E8260000}"/>
    <cellStyle name="Vstup 2 2 2 4" xfId="6781" xr:uid="{00000000-0005-0000-0000-0000E9260000}"/>
    <cellStyle name="Vstup 2 2 2 5" xfId="9110" xr:uid="{00000000-0005-0000-0000-0000EA260000}"/>
    <cellStyle name="Vstup 2 2 3" xfId="1434" xr:uid="{00000000-0005-0000-0000-0000EB260000}"/>
    <cellStyle name="Vstup 2 2 3 2" xfId="2801" xr:uid="{00000000-0005-0000-0000-0000EC260000}"/>
    <cellStyle name="Vstup 2 2 3 2 2" xfId="5626" xr:uid="{00000000-0005-0000-0000-0000ED260000}"/>
    <cellStyle name="Vstup 2 2 3 2 3" xfId="8091" xr:uid="{00000000-0005-0000-0000-0000EE260000}"/>
    <cellStyle name="Vstup 2 2 3 2 4" xfId="10371" xr:uid="{00000000-0005-0000-0000-0000EF260000}"/>
    <cellStyle name="Vstup 2 2 3 3" xfId="4285" xr:uid="{00000000-0005-0000-0000-0000F0260000}"/>
    <cellStyle name="Vstup 2 2 3 4" xfId="6782" xr:uid="{00000000-0005-0000-0000-0000F1260000}"/>
    <cellStyle name="Vstup 2 2 3 5" xfId="9111" xr:uid="{00000000-0005-0000-0000-0000F2260000}"/>
    <cellStyle name="Vstup 2 2 4" xfId="1435" xr:uid="{00000000-0005-0000-0000-0000F3260000}"/>
    <cellStyle name="Vstup 2 2 4 2" xfId="2802" xr:uid="{00000000-0005-0000-0000-0000F4260000}"/>
    <cellStyle name="Vstup 2 2 4 2 2" xfId="5627" xr:uid="{00000000-0005-0000-0000-0000F5260000}"/>
    <cellStyle name="Vstup 2 2 4 2 3" xfId="8092" xr:uid="{00000000-0005-0000-0000-0000F6260000}"/>
    <cellStyle name="Vstup 2 2 4 2 4" xfId="10372" xr:uid="{00000000-0005-0000-0000-0000F7260000}"/>
    <cellStyle name="Vstup 2 2 4 3" xfId="4286" xr:uid="{00000000-0005-0000-0000-0000F8260000}"/>
    <cellStyle name="Vstup 2 2 4 4" xfId="6783" xr:uid="{00000000-0005-0000-0000-0000F9260000}"/>
    <cellStyle name="Vstup 2 2 4 5" xfId="9112" xr:uid="{00000000-0005-0000-0000-0000FA260000}"/>
    <cellStyle name="Vstup 2 2 5" xfId="1436" xr:uid="{00000000-0005-0000-0000-0000FB260000}"/>
    <cellStyle name="Vstup 2 2 5 2" xfId="2803" xr:uid="{00000000-0005-0000-0000-0000FC260000}"/>
    <cellStyle name="Vstup 2 2 5 2 2" xfId="5628" xr:uid="{00000000-0005-0000-0000-0000FD260000}"/>
    <cellStyle name="Vstup 2 2 5 2 3" xfId="8093" xr:uid="{00000000-0005-0000-0000-0000FE260000}"/>
    <cellStyle name="Vstup 2 2 5 2 4" xfId="10373" xr:uid="{00000000-0005-0000-0000-0000FF260000}"/>
    <cellStyle name="Vstup 2 2 5 3" xfId="4287" xr:uid="{00000000-0005-0000-0000-000000270000}"/>
    <cellStyle name="Vstup 2 2 5 4" xfId="6784" xr:uid="{00000000-0005-0000-0000-000001270000}"/>
    <cellStyle name="Vstup 2 2 5 5" xfId="9113" xr:uid="{00000000-0005-0000-0000-000002270000}"/>
    <cellStyle name="Vstup 2 2 6" xfId="1437" xr:uid="{00000000-0005-0000-0000-000003270000}"/>
    <cellStyle name="Vstup 2 2 6 2" xfId="2804" xr:uid="{00000000-0005-0000-0000-000004270000}"/>
    <cellStyle name="Vstup 2 2 6 2 2" xfId="5629" xr:uid="{00000000-0005-0000-0000-000005270000}"/>
    <cellStyle name="Vstup 2 2 6 2 3" xfId="8094" xr:uid="{00000000-0005-0000-0000-000006270000}"/>
    <cellStyle name="Vstup 2 2 6 2 4" xfId="10374" xr:uid="{00000000-0005-0000-0000-000007270000}"/>
    <cellStyle name="Vstup 2 2 6 3" xfId="4288" xr:uid="{00000000-0005-0000-0000-000008270000}"/>
    <cellStyle name="Vstup 2 2 6 4" xfId="6785" xr:uid="{00000000-0005-0000-0000-000009270000}"/>
    <cellStyle name="Vstup 2 2 6 5" xfId="9114" xr:uid="{00000000-0005-0000-0000-00000A270000}"/>
    <cellStyle name="Vstup 2 2 7" xfId="1438" xr:uid="{00000000-0005-0000-0000-00000B270000}"/>
    <cellStyle name="Vstup 2 2 7 2" xfId="2805" xr:uid="{00000000-0005-0000-0000-00000C270000}"/>
    <cellStyle name="Vstup 2 2 7 2 2" xfId="5630" xr:uid="{00000000-0005-0000-0000-00000D270000}"/>
    <cellStyle name="Vstup 2 2 7 2 3" xfId="8095" xr:uid="{00000000-0005-0000-0000-00000E270000}"/>
    <cellStyle name="Vstup 2 2 7 2 4" xfId="10375" xr:uid="{00000000-0005-0000-0000-00000F270000}"/>
    <cellStyle name="Vstup 2 2 7 3" xfId="4289" xr:uid="{00000000-0005-0000-0000-000010270000}"/>
    <cellStyle name="Vstup 2 2 7 4" xfId="6786" xr:uid="{00000000-0005-0000-0000-000011270000}"/>
    <cellStyle name="Vstup 2 2 7 5" xfId="9115" xr:uid="{00000000-0005-0000-0000-000012270000}"/>
    <cellStyle name="Vstup 2 2 8" xfId="1439" xr:uid="{00000000-0005-0000-0000-000013270000}"/>
    <cellStyle name="Vstup 2 2 8 2" xfId="2806" xr:uid="{00000000-0005-0000-0000-000014270000}"/>
    <cellStyle name="Vstup 2 2 8 2 2" xfId="5631" xr:uid="{00000000-0005-0000-0000-000015270000}"/>
    <cellStyle name="Vstup 2 2 8 2 3" xfId="8096" xr:uid="{00000000-0005-0000-0000-000016270000}"/>
    <cellStyle name="Vstup 2 2 8 2 4" xfId="10376" xr:uid="{00000000-0005-0000-0000-000017270000}"/>
    <cellStyle name="Vstup 2 2 8 3" xfId="4290" xr:uid="{00000000-0005-0000-0000-000018270000}"/>
    <cellStyle name="Vstup 2 2 8 4" xfId="6787" xr:uid="{00000000-0005-0000-0000-000019270000}"/>
    <cellStyle name="Vstup 2 2 8 5" xfId="9116" xr:uid="{00000000-0005-0000-0000-00001A270000}"/>
    <cellStyle name="Vstup 2 2 9" xfId="1440" xr:uid="{00000000-0005-0000-0000-00001B270000}"/>
    <cellStyle name="Vstup 2 2 9 2" xfId="2807" xr:uid="{00000000-0005-0000-0000-00001C270000}"/>
    <cellStyle name="Vstup 2 2 9 2 2" xfId="5632" xr:uid="{00000000-0005-0000-0000-00001D270000}"/>
    <cellStyle name="Vstup 2 2 9 2 3" xfId="8097" xr:uid="{00000000-0005-0000-0000-00001E270000}"/>
    <cellStyle name="Vstup 2 2 9 2 4" xfId="10377" xr:uid="{00000000-0005-0000-0000-00001F270000}"/>
    <cellStyle name="Vstup 2 2 9 3" xfId="4291" xr:uid="{00000000-0005-0000-0000-000020270000}"/>
    <cellStyle name="Vstup 2 2 9 4" xfId="6788" xr:uid="{00000000-0005-0000-0000-000021270000}"/>
    <cellStyle name="Vstup 2 2 9 5" xfId="9117" xr:uid="{00000000-0005-0000-0000-000022270000}"/>
    <cellStyle name="Vstup 2 3" xfId="1441" xr:uid="{00000000-0005-0000-0000-000023270000}"/>
    <cellStyle name="Vstup 2 3 2" xfId="2808" xr:uid="{00000000-0005-0000-0000-000024270000}"/>
    <cellStyle name="Vstup 2 3 2 2" xfId="5633" xr:uid="{00000000-0005-0000-0000-000025270000}"/>
    <cellStyle name="Vstup 2 3 2 3" xfId="8098" xr:uid="{00000000-0005-0000-0000-000026270000}"/>
    <cellStyle name="Vstup 2 3 2 4" xfId="10378" xr:uid="{00000000-0005-0000-0000-000027270000}"/>
    <cellStyle name="Vstup 2 3 3" xfId="4292" xr:uid="{00000000-0005-0000-0000-000028270000}"/>
    <cellStyle name="Vstup 2 3 4" xfId="6789" xr:uid="{00000000-0005-0000-0000-000029270000}"/>
    <cellStyle name="Vstup 2 3 5" xfId="9118" xr:uid="{00000000-0005-0000-0000-00002A270000}"/>
    <cellStyle name="Vstup 2 4" xfId="1442" xr:uid="{00000000-0005-0000-0000-00002B270000}"/>
    <cellStyle name="Vstup 2 4 2" xfId="2809" xr:uid="{00000000-0005-0000-0000-00002C270000}"/>
    <cellStyle name="Vstup 2 4 2 2" xfId="5634" xr:uid="{00000000-0005-0000-0000-00002D270000}"/>
    <cellStyle name="Vstup 2 4 2 3" xfId="8099" xr:uid="{00000000-0005-0000-0000-00002E270000}"/>
    <cellStyle name="Vstup 2 4 2 4" xfId="10379" xr:uid="{00000000-0005-0000-0000-00002F270000}"/>
    <cellStyle name="Vstup 2 4 3" xfId="4293" xr:uid="{00000000-0005-0000-0000-000030270000}"/>
    <cellStyle name="Vstup 2 4 4" xfId="6790" xr:uid="{00000000-0005-0000-0000-000031270000}"/>
    <cellStyle name="Vstup 2 4 5" xfId="9119" xr:uid="{00000000-0005-0000-0000-000032270000}"/>
    <cellStyle name="Vstup 2 5" xfId="1443" xr:uid="{00000000-0005-0000-0000-000033270000}"/>
    <cellStyle name="Vstup 2 5 2" xfId="2810" xr:uid="{00000000-0005-0000-0000-000034270000}"/>
    <cellStyle name="Vstup 2 5 2 2" xfId="5635" xr:uid="{00000000-0005-0000-0000-000035270000}"/>
    <cellStyle name="Vstup 2 5 2 3" xfId="8100" xr:uid="{00000000-0005-0000-0000-000036270000}"/>
    <cellStyle name="Vstup 2 5 2 4" xfId="10380" xr:uid="{00000000-0005-0000-0000-000037270000}"/>
    <cellStyle name="Vstup 2 5 3" xfId="4294" xr:uid="{00000000-0005-0000-0000-000038270000}"/>
    <cellStyle name="Vstup 2 5 4" xfId="6791" xr:uid="{00000000-0005-0000-0000-000039270000}"/>
    <cellStyle name="Vstup 2 5 5" xfId="9120" xr:uid="{00000000-0005-0000-0000-00003A270000}"/>
    <cellStyle name="Vstup 2 6" xfId="1444" xr:uid="{00000000-0005-0000-0000-00003B270000}"/>
    <cellStyle name="Vstup 2 6 2" xfId="2811" xr:uid="{00000000-0005-0000-0000-00003C270000}"/>
    <cellStyle name="Vstup 2 6 2 2" xfId="5636" xr:uid="{00000000-0005-0000-0000-00003D270000}"/>
    <cellStyle name="Vstup 2 6 2 3" xfId="8101" xr:uid="{00000000-0005-0000-0000-00003E270000}"/>
    <cellStyle name="Vstup 2 6 2 4" xfId="10381" xr:uid="{00000000-0005-0000-0000-00003F270000}"/>
    <cellStyle name="Vstup 2 6 3" xfId="4295" xr:uid="{00000000-0005-0000-0000-000040270000}"/>
    <cellStyle name="Vstup 2 6 4" xfId="6792" xr:uid="{00000000-0005-0000-0000-000041270000}"/>
    <cellStyle name="Vstup 2 6 5" xfId="9121" xr:uid="{00000000-0005-0000-0000-000042270000}"/>
    <cellStyle name="Vstup 2 7" xfId="1445" xr:uid="{00000000-0005-0000-0000-000043270000}"/>
    <cellStyle name="Vstup 2 7 2" xfId="2812" xr:uid="{00000000-0005-0000-0000-000044270000}"/>
    <cellStyle name="Vstup 2 7 2 2" xfId="5637" xr:uid="{00000000-0005-0000-0000-000045270000}"/>
    <cellStyle name="Vstup 2 7 2 3" xfId="8102" xr:uid="{00000000-0005-0000-0000-000046270000}"/>
    <cellStyle name="Vstup 2 7 2 4" xfId="10382" xr:uid="{00000000-0005-0000-0000-000047270000}"/>
    <cellStyle name="Vstup 2 7 3" xfId="4296" xr:uid="{00000000-0005-0000-0000-000048270000}"/>
    <cellStyle name="Vstup 2 7 4" xfId="6793" xr:uid="{00000000-0005-0000-0000-000049270000}"/>
    <cellStyle name="Vstup 2 7 5" xfId="9122" xr:uid="{00000000-0005-0000-0000-00004A270000}"/>
    <cellStyle name="Vstup 2 8" xfId="1446" xr:uid="{00000000-0005-0000-0000-00004B270000}"/>
    <cellStyle name="Vstup 2 8 2" xfId="2813" xr:uid="{00000000-0005-0000-0000-00004C270000}"/>
    <cellStyle name="Vstup 2 8 2 2" xfId="5638" xr:uid="{00000000-0005-0000-0000-00004D270000}"/>
    <cellStyle name="Vstup 2 8 2 3" xfId="8103" xr:uid="{00000000-0005-0000-0000-00004E270000}"/>
    <cellStyle name="Vstup 2 8 2 4" xfId="10383" xr:uid="{00000000-0005-0000-0000-00004F270000}"/>
    <cellStyle name="Vstup 2 8 3" xfId="4297" xr:uid="{00000000-0005-0000-0000-000050270000}"/>
    <cellStyle name="Vstup 2 8 4" xfId="6794" xr:uid="{00000000-0005-0000-0000-000051270000}"/>
    <cellStyle name="Vstup 2 8 5" xfId="9123" xr:uid="{00000000-0005-0000-0000-000052270000}"/>
    <cellStyle name="Vstup 2 9" xfId="1447" xr:uid="{00000000-0005-0000-0000-000053270000}"/>
    <cellStyle name="Vstup 2 9 2" xfId="2814" xr:uid="{00000000-0005-0000-0000-000054270000}"/>
    <cellStyle name="Vstup 2 9 2 2" xfId="5639" xr:uid="{00000000-0005-0000-0000-000055270000}"/>
    <cellStyle name="Vstup 2 9 2 3" xfId="8104" xr:uid="{00000000-0005-0000-0000-000056270000}"/>
    <cellStyle name="Vstup 2 9 2 4" xfId="10384" xr:uid="{00000000-0005-0000-0000-000057270000}"/>
    <cellStyle name="Vstup 2 9 3" xfId="4298" xr:uid="{00000000-0005-0000-0000-000058270000}"/>
    <cellStyle name="Vstup 2 9 4" xfId="6795" xr:uid="{00000000-0005-0000-0000-000059270000}"/>
    <cellStyle name="Vstup 2 9 5" xfId="9124" xr:uid="{00000000-0005-0000-0000-00005A270000}"/>
    <cellStyle name="Vstup 3" xfId="1591" xr:uid="{00000000-0005-0000-0000-00005B270000}"/>
    <cellStyle name="Vstup 3 2" xfId="4420" xr:uid="{00000000-0005-0000-0000-00005C270000}"/>
    <cellStyle name="Vstup 3 3" xfId="6894" xr:uid="{00000000-0005-0000-0000-00005D270000}"/>
    <cellStyle name="Vstup 3 4" xfId="9195" xr:uid="{00000000-0005-0000-0000-00005E270000}"/>
    <cellStyle name="Vstup 4" xfId="2909" xr:uid="{00000000-0005-0000-0000-00005F270000}"/>
    <cellStyle name="Vstup 5" xfId="4359" xr:uid="{00000000-0005-0000-0000-000060270000}"/>
    <cellStyle name="Vstup 6" xfId="6850" xr:uid="{00000000-0005-0000-0000-000061270000}"/>
    <cellStyle name="Výpočet" xfId="50" builtinId="22" customBuiltin="1"/>
    <cellStyle name="Výpočet 2" xfId="127" xr:uid="{00000000-0005-0000-0000-000063270000}"/>
    <cellStyle name="Výpočet 2 10" xfId="1448" xr:uid="{00000000-0005-0000-0000-000064270000}"/>
    <cellStyle name="Výpočet 2 10 2" xfId="2815" xr:uid="{00000000-0005-0000-0000-000065270000}"/>
    <cellStyle name="Výpočet 2 10 2 2" xfId="5640" xr:uid="{00000000-0005-0000-0000-000066270000}"/>
    <cellStyle name="Výpočet 2 10 2 3" xfId="8105" xr:uid="{00000000-0005-0000-0000-000067270000}"/>
    <cellStyle name="Výpočet 2 10 2 4" xfId="10385" xr:uid="{00000000-0005-0000-0000-000068270000}"/>
    <cellStyle name="Výpočet 2 10 3" xfId="4299" xr:uid="{00000000-0005-0000-0000-000069270000}"/>
    <cellStyle name="Výpočet 2 10 4" xfId="6796" xr:uid="{00000000-0005-0000-0000-00006A270000}"/>
    <cellStyle name="Výpočet 2 10 5" xfId="9125" xr:uid="{00000000-0005-0000-0000-00006B270000}"/>
    <cellStyle name="Výpočet 2 11" xfId="1449" xr:uid="{00000000-0005-0000-0000-00006C270000}"/>
    <cellStyle name="Výpočet 2 11 2" xfId="2816" xr:uid="{00000000-0005-0000-0000-00006D270000}"/>
    <cellStyle name="Výpočet 2 11 2 2" xfId="5641" xr:uid="{00000000-0005-0000-0000-00006E270000}"/>
    <cellStyle name="Výpočet 2 11 2 3" xfId="8106" xr:uid="{00000000-0005-0000-0000-00006F270000}"/>
    <cellStyle name="Výpočet 2 11 2 4" xfId="10386" xr:uid="{00000000-0005-0000-0000-000070270000}"/>
    <cellStyle name="Výpočet 2 11 3" xfId="4300" xr:uid="{00000000-0005-0000-0000-000071270000}"/>
    <cellStyle name="Výpočet 2 11 4" xfId="6797" xr:uid="{00000000-0005-0000-0000-000072270000}"/>
    <cellStyle name="Výpočet 2 11 5" xfId="9126" xr:uid="{00000000-0005-0000-0000-000073270000}"/>
    <cellStyle name="Výpočet 2 12" xfId="1891" xr:uid="{00000000-0005-0000-0000-000074270000}"/>
    <cellStyle name="Výpočet 2 12 2" xfId="4719" xr:uid="{00000000-0005-0000-0000-000075270000}"/>
    <cellStyle name="Výpočet 2 12 3" xfId="7191" xr:uid="{00000000-0005-0000-0000-000076270000}"/>
    <cellStyle name="Výpočet 2 12 4" xfId="9484" xr:uid="{00000000-0005-0000-0000-000077270000}"/>
    <cellStyle name="Výpočet 2 13" xfId="2983" xr:uid="{00000000-0005-0000-0000-000078270000}"/>
    <cellStyle name="Výpočet 2 14" xfId="2992" xr:uid="{00000000-0005-0000-0000-000079270000}"/>
    <cellStyle name="Výpočet 2 15" xfId="4430" xr:uid="{00000000-0005-0000-0000-00007A270000}"/>
    <cellStyle name="Výpočet 2 2" xfId="1450" xr:uid="{00000000-0005-0000-0000-00007B270000}"/>
    <cellStyle name="Výpočet 2 2 10" xfId="1451" xr:uid="{00000000-0005-0000-0000-00007C270000}"/>
    <cellStyle name="Výpočet 2 2 10 2" xfId="2818" xr:uid="{00000000-0005-0000-0000-00007D270000}"/>
    <cellStyle name="Výpočet 2 2 10 2 2" xfId="5643" xr:uid="{00000000-0005-0000-0000-00007E270000}"/>
    <cellStyle name="Výpočet 2 2 10 2 3" xfId="8108" xr:uid="{00000000-0005-0000-0000-00007F270000}"/>
    <cellStyle name="Výpočet 2 2 10 2 4" xfId="10388" xr:uid="{00000000-0005-0000-0000-000080270000}"/>
    <cellStyle name="Výpočet 2 2 10 3" xfId="4302" xr:uid="{00000000-0005-0000-0000-000081270000}"/>
    <cellStyle name="Výpočet 2 2 10 4" xfId="6799" xr:uid="{00000000-0005-0000-0000-000082270000}"/>
    <cellStyle name="Výpočet 2 2 10 5" xfId="9128" xr:uid="{00000000-0005-0000-0000-000083270000}"/>
    <cellStyle name="Výpočet 2 2 11" xfId="2817" xr:uid="{00000000-0005-0000-0000-000084270000}"/>
    <cellStyle name="Výpočet 2 2 11 2" xfId="5642" xr:uid="{00000000-0005-0000-0000-000085270000}"/>
    <cellStyle name="Výpočet 2 2 11 3" xfId="8107" xr:uid="{00000000-0005-0000-0000-000086270000}"/>
    <cellStyle name="Výpočet 2 2 11 4" xfId="10387" xr:uid="{00000000-0005-0000-0000-000087270000}"/>
    <cellStyle name="Výpočet 2 2 12" xfId="4301" xr:uid="{00000000-0005-0000-0000-000088270000}"/>
    <cellStyle name="Výpočet 2 2 13" xfId="6798" xr:uid="{00000000-0005-0000-0000-000089270000}"/>
    <cellStyle name="Výpočet 2 2 14" xfId="9127" xr:uid="{00000000-0005-0000-0000-00008A270000}"/>
    <cellStyle name="Výpočet 2 2 2" xfId="1452" xr:uid="{00000000-0005-0000-0000-00008B270000}"/>
    <cellStyle name="Výpočet 2 2 2 2" xfId="2819" xr:uid="{00000000-0005-0000-0000-00008C270000}"/>
    <cellStyle name="Výpočet 2 2 2 2 2" xfId="5644" xr:uid="{00000000-0005-0000-0000-00008D270000}"/>
    <cellStyle name="Výpočet 2 2 2 2 3" xfId="8109" xr:uid="{00000000-0005-0000-0000-00008E270000}"/>
    <cellStyle name="Výpočet 2 2 2 2 4" xfId="10389" xr:uid="{00000000-0005-0000-0000-00008F270000}"/>
    <cellStyle name="Výpočet 2 2 2 3" xfId="4303" xr:uid="{00000000-0005-0000-0000-000090270000}"/>
    <cellStyle name="Výpočet 2 2 2 4" xfId="6800" xr:uid="{00000000-0005-0000-0000-000091270000}"/>
    <cellStyle name="Výpočet 2 2 2 5" xfId="9129" xr:uid="{00000000-0005-0000-0000-000092270000}"/>
    <cellStyle name="Výpočet 2 2 3" xfId="1453" xr:uid="{00000000-0005-0000-0000-000093270000}"/>
    <cellStyle name="Výpočet 2 2 3 2" xfId="2820" xr:uid="{00000000-0005-0000-0000-000094270000}"/>
    <cellStyle name="Výpočet 2 2 3 2 2" xfId="5645" xr:uid="{00000000-0005-0000-0000-000095270000}"/>
    <cellStyle name="Výpočet 2 2 3 2 3" xfId="8110" xr:uid="{00000000-0005-0000-0000-000096270000}"/>
    <cellStyle name="Výpočet 2 2 3 2 4" xfId="10390" xr:uid="{00000000-0005-0000-0000-000097270000}"/>
    <cellStyle name="Výpočet 2 2 3 3" xfId="4304" xr:uid="{00000000-0005-0000-0000-000098270000}"/>
    <cellStyle name="Výpočet 2 2 3 4" xfId="6801" xr:uid="{00000000-0005-0000-0000-000099270000}"/>
    <cellStyle name="Výpočet 2 2 3 5" xfId="9130" xr:uid="{00000000-0005-0000-0000-00009A270000}"/>
    <cellStyle name="Výpočet 2 2 4" xfId="1454" xr:uid="{00000000-0005-0000-0000-00009B270000}"/>
    <cellStyle name="Výpočet 2 2 4 2" xfId="2821" xr:uid="{00000000-0005-0000-0000-00009C270000}"/>
    <cellStyle name="Výpočet 2 2 4 2 2" xfId="5646" xr:uid="{00000000-0005-0000-0000-00009D270000}"/>
    <cellStyle name="Výpočet 2 2 4 2 3" xfId="8111" xr:uid="{00000000-0005-0000-0000-00009E270000}"/>
    <cellStyle name="Výpočet 2 2 4 2 4" xfId="10391" xr:uid="{00000000-0005-0000-0000-00009F270000}"/>
    <cellStyle name="Výpočet 2 2 4 3" xfId="4305" xr:uid="{00000000-0005-0000-0000-0000A0270000}"/>
    <cellStyle name="Výpočet 2 2 4 4" xfId="6802" xr:uid="{00000000-0005-0000-0000-0000A1270000}"/>
    <cellStyle name="Výpočet 2 2 4 5" xfId="9131" xr:uid="{00000000-0005-0000-0000-0000A2270000}"/>
    <cellStyle name="Výpočet 2 2 5" xfId="1455" xr:uid="{00000000-0005-0000-0000-0000A3270000}"/>
    <cellStyle name="Výpočet 2 2 5 2" xfId="2822" xr:uid="{00000000-0005-0000-0000-0000A4270000}"/>
    <cellStyle name="Výpočet 2 2 5 2 2" xfId="5647" xr:uid="{00000000-0005-0000-0000-0000A5270000}"/>
    <cellStyle name="Výpočet 2 2 5 2 3" xfId="8112" xr:uid="{00000000-0005-0000-0000-0000A6270000}"/>
    <cellStyle name="Výpočet 2 2 5 2 4" xfId="10392" xr:uid="{00000000-0005-0000-0000-0000A7270000}"/>
    <cellStyle name="Výpočet 2 2 5 3" xfId="4306" xr:uid="{00000000-0005-0000-0000-0000A8270000}"/>
    <cellStyle name="Výpočet 2 2 5 4" xfId="6803" xr:uid="{00000000-0005-0000-0000-0000A9270000}"/>
    <cellStyle name="Výpočet 2 2 5 5" xfId="9132" xr:uid="{00000000-0005-0000-0000-0000AA270000}"/>
    <cellStyle name="Výpočet 2 2 6" xfId="1456" xr:uid="{00000000-0005-0000-0000-0000AB270000}"/>
    <cellStyle name="Výpočet 2 2 6 2" xfId="2823" xr:uid="{00000000-0005-0000-0000-0000AC270000}"/>
    <cellStyle name="Výpočet 2 2 6 2 2" xfId="5648" xr:uid="{00000000-0005-0000-0000-0000AD270000}"/>
    <cellStyle name="Výpočet 2 2 6 2 3" xfId="8113" xr:uid="{00000000-0005-0000-0000-0000AE270000}"/>
    <cellStyle name="Výpočet 2 2 6 2 4" xfId="10393" xr:uid="{00000000-0005-0000-0000-0000AF270000}"/>
    <cellStyle name="Výpočet 2 2 6 3" xfId="4307" xr:uid="{00000000-0005-0000-0000-0000B0270000}"/>
    <cellStyle name="Výpočet 2 2 6 4" xfId="6804" xr:uid="{00000000-0005-0000-0000-0000B1270000}"/>
    <cellStyle name="Výpočet 2 2 6 5" xfId="9133" xr:uid="{00000000-0005-0000-0000-0000B2270000}"/>
    <cellStyle name="Výpočet 2 2 7" xfId="1457" xr:uid="{00000000-0005-0000-0000-0000B3270000}"/>
    <cellStyle name="Výpočet 2 2 7 2" xfId="2824" xr:uid="{00000000-0005-0000-0000-0000B4270000}"/>
    <cellStyle name="Výpočet 2 2 7 2 2" xfId="5649" xr:uid="{00000000-0005-0000-0000-0000B5270000}"/>
    <cellStyle name="Výpočet 2 2 7 2 3" xfId="8114" xr:uid="{00000000-0005-0000-0000-0000B6270000}"/>
    <cellStyle name="Výpočet 2 2 7 2 4" xfId="10394" xr:uid="{00000000-0005-0000-0000-0000B7270000}"/>
    <cellStyle name="Výpočet 2 2 7 3" xfId="4308" xr:uid="{00000000-0005-0000-0000-0000B8270000}"/>
    <cellStyle name="Výpočet 2 2 7 4" xfId="6805" xr:uid="{00000000-0005-0000-0000-0000B9270000}"/>
    <cellStyle name="Výpočet 2 2 7 5" xfId="9134" xr:uid="{00000000-0005-0000-0000-0000BA270000}"/>
    <cellStyle name="Výpočet 2 2 8" xfId="1458" xr:uid="{00000000-0005-0000-0000-0000BB270000}"/>
    <cellStyle name="Výpočet 2 2 8 2" xfId="2825" xr:uid="{00000000-0005-0000-0000-0000BC270000}"/>
    <cellStyle name="Výpočet 2 2 8 2 2" xfId="5650" xr:uid="{00000000-0005-0000-0000-0000BD270000}"/>
    <cellStyle name="Výpočet 2 2 8 2 3" xfId="8115" xr:uid="{00000000-0005-0000-0000-0000BE270000}"/>
    <cellStyle name="Výpočet 2 2 8 2 4" xfId="10395" xr:uid="{00000000-0005-0000-0000-0000BF270000}"/>
    <cellStyle name="Výpočet 2 2 8 3" xfId="4309" xr:uid="{00000000-0005-0000-0000-0000C0270000}"/>
    <cellStyle name="Výpočet 2 2 8 4" xfId="6806" xr:uid="{00000000-0005-0000-0000-0000C1270000}"/>
    <cellStyle name="Výpočet 2 2 8 5" xfId="9135" xr:uid="{00000000-0005-0000-0000-0000C2270000}"/>
    <cellStyle name="Výpočet 2 2 9" xfId="1459" xr:uid="{00000000-0005-0000-0000-0000C3270000}"/>
    <cellStyle name="Výpočet 2 2 9 2" xfId="2826" xr:uid="{00000000-0005-0000-0000-0000C4270000}"/>
    <cellStyle name="Výpočet 2 2 9 2 2" xfId="5651" xr:uid="{00000000-0005-0000-0000-0000C5270000}"/>
    <cellStyle name="Výpočet 2 2 9 2 3" xfId="8116" xr:uid="{00000000-0005-0000-0000-0000C6270000}"/>
    <cellStyle name="Výpočet 2 2 9 2 4" xfId="10396" xr:uid="{00000000-0005-0000-0000-0000C7270000}"/>
    <cellStyle name="Výpočet 2 2 9 3" xfId="4310" xr:uid="{00000000-0005-0000-0000-0000C8270000}"/>
    <cellStyle name="Výpočet 2 2 9 4" xfId="6807" xr:uid="{00000000-0005-0000-0000-0000C9270000}"/>
    <cellStyle name="Výpočet 2 2 9 5" xfId="9136" xr:uid="{00000000-0005-0000-0000-0000CA270000}"/>
    <cellStyle name="Výpočet 2 3" xfId="1460" xr:uid="{00000000-0005-0000-0000-0000CB270000}"/>
    <cellStyle name="Výpočet 2 3 2" xfId="2827" xr:uid="{00000000-0005-0000-0000-0000CC270000}"/>
    <cellStyle name="Výpočet 2 3 2 2" xfId="5652" xr:uid="{00000000-0005-0000-0000-0000CD270000}"/>
    <cellStyle name="Výpočet 2 3 2 3" xfId="8117" xr:uid="{00000000-0005-0000-0000-0000CE270000}"/>
    <cellStyle name="Výpočet 2 3 2 4" xfId="10397" xr:uid="{00000000-0005-0000-0000-0000CF270000}"/>
    <cellStyle name="Výpočet 2 3 3" xfId="4311" xr:uid="{00000000-0005-0000-0000-0000D0270000}"/>
    <cellStyle name="Výpočet 2 3 4" xfId="6808" xr:uid="{00000000-0005-0000-0000-0000D1270000}"/>
    <cellStyle name="Výpočet 2 3 5" xfId="9137" xr:uid="{00000000-0005-0000-0000-0000D2270000}"/>
    <cellStyle name="Výpočet 2 4" xfId="1461" xr:uid="{00000000-0005-0000-0000-0000D3270000}"/>
    <cellStyle name="Výpočet 2 4 2" xfId="2828" xr:uid="{00000000-0005-0000-0000-0000D4270000}"/>
    <cellStyle name="Výpočet 2 4 2 2" xfId="5653" xr:uid="{00000000-0005-0000-0000-0000D5270000}"/>
    <cellStyle name="Výpočet 2 4 2 3" xfId="8118" xr:uid="{00000000-0005-0000-0000-0000D6270000}"/>
    <cellStyle name="Výpočet 2 4 2 4" xfId="10398" xr:uid="{00000000-0005-0000-0000-0000D7270000}"/>
    <cellStyle name="Výpočet 2 4 3" xfId="4312" xr:uid="{00000000-0005-0000-0000-0000D8270000}"/>
    <cellStyle name="Výpočet 2 4 4" xfId="6809" xr:uid="{00000000-0005-0000-0000-0000D9270000}"/>
    <cellStyle name="Výpočet 2 4 5" xfId="9138" xr:uid="{00000000-0005-0000-0000-0000DA270000}"/>
    <cellStyle name="Výpočet 2 5" xfId="1462" xr:uid="{00000000-0005-0000-0000-0000DB270000}"/>
    <cellStyle name="Výpočet 2 5 2" xfId="2829" xr:uid="{00000000-0005-0000-0000-0000DC270000}"/>
    <cellStyle name="Výpočet 2 5 2 2" xfId="5654" xr:uid="{00000000-0005-0000-0000-0000DD270000}"/>
    <cellStyle name="Výpočet 2 5 2 3" xfId="8119" xr:uid="{00000000-0005-0000-0000-0000DE270000}"/>
    <cellStyle name="Výpočet 2 5 2 4" xfId="10399" xr:uid="{00000000-0005-0000-0000-0000DF270000}"/>
    <cellStyle name="Výpočet 2 5 3" xfId="4313" xr:uid="{00000000-0005-0000-0000-0000E0270000}"/>
    <cellStyle name="Výpočet 2 5 4" xfId="6810" xr:uid="{00000000-0005-0000-0000-0000E1270000}"/>
    <cellStyle name="Výpočet 2 5 5" xfId="9139" xr:uid="{00000000-0005-0000-0000-0000E2270000}"/>
    <cellStyle name="Výpočet 2 6" xfId="1463" xr:uid="{00000000-0005-0000-0000-0000E3270000}"/>
    <cellStyle name="Výpočet 2 6 2" xfId="2830" xr:uid="{00000000-0005-0000-0000-0000E4270000}"/>
    <cellStyle name="Výpočet 2 6 2 2" xfId="5655" xr:uid="{00000000-0005-0000-0000-0000E5270000}"/>
    <cellStyle name="Výpočet 2 6 2 3" xfId="8120" xr:uid="{00000000-0005-0000-0000-0000E6270000}"/>
    <cellStyle name="Výpočet 2 6 2 4" xfId="10400" xr:uid="{00000000-0005-0000-0000-0000E7270000}"/>
    <cellStyle name="Výpočet 2 6 3" xfId="4314" xr:uid="{00000000-0005-0000-0000-0000E8270000}"/>
    <cellStyle name="Výpočet 2 6 4" xfId="6811" xr:uid="{00000000-0005-0000-0000-0000E9270000}"/>
    <cellStyle name="Výpočet 2 6 5" xfId="9140" xr:uid="{00000000-0005-0000-0000-0000EA270000}"/>
    <cellStyle name="Výpočet 2 7" xfId="1464" xr:uid="{00000000-0005-0000-0000-0000EB270000}"/>
    <cellStyle name="Výpočet 2 7 2" xfId="2831" xr:uid="{00000000-0005-0000-0000-0000EC270000}"/>
    <cellStyle name="Výpočet 2 7 2 2" xfId="5656" xr:uid="{00000000-0005-0000-0000-0000ED270000}"/>
    <cellStyle name="Výpočet 2 7 2 3" xfId="8121" xr:uid="{00000000-0005-0000-0000-0000EE270000}"/>
    <cellStyle name="Výpočet 2 7 2 4" xfId="10401" xr:uid="{00000000-0005-0000-0000-0000EF270000}"/>
    <cellStyle name="Výpočet 2 7 3" xfId="4315" xr:uid="{00000000-0005-0000-0000-0000F0270000}"/>
    <cellStyle name="Výpočet 2 7 4" xfId="6812" xr:uid="{00000000-0005-0000-0000-0000F1270000}"/>
    <cellStyle name="Výpočet 2 7 5" xfId="9141" xr:uid="{00000000-0005-0000-0000-0000F2270000}"/>
    <cellStyle name="Výpočet 2 8" xfId="1465" xr:uid="{00000000-0005-0000-0000-0000F3270000}"/>
    <cellStyle name="Výpočet 2 8 2" xfId="2832" xr:uid="{00000000-0005-0000-0000-0000F4270000}"/>
    <cellStyle name="Výpočet 2 8 2 2" xfId="5657" xr:uid="{00000000-0005-0000-0000-0000F5270000}"/>
    <cellStyle name="Výpočet 2 8 2 3" xfId="8122" xr:uid="{00000000-0005-0000-0000-0000F6270000}"/>
    <cellStyle name="Výpočet 2 8 2 4" xfId="10402" xr:uid="{00000000-0005-0000-0000-0000F7270000}"/>
    <cellStyle name="Výpočet 2 8 3" xfId="4316" xr:uid="{00000000-0005-0000-0000-0000F8270000}"/>
    <cellStyle name="Výpočet 2 8 4" xfId="6813" xr:uid="{00000000-0005-0000-0000-0000F9270000}"/>
    <cellStyle name="Výpočet 2 8 5" xfId="9142" xr:uid="{00000000-0005-0000-0000-0000FA270000}"/>
    <cellStyle name="Výpočet 2 9" xfId="1466" xr:uid="{00000000-0005-0000-0000-0000FB270000}"/>
    <cellStyle name="Výpočet 2 9 2" xfId="2833" xr:uid="{00000000-0005-0000-0000-0000FC270000}"/>
    <cellStyle name="Výpočet 2 9 2 2" xfId="5658" xr:uid="{00000000-0005-0000-0000-0000FD270000}"/>
    <cellStyle name="Výpočet 2 9 2 3" xfId="8123" xr:uid="{00000000-0005-0000-0000-0000FE270000}"/>
    <cellStyle name="Výpočet 2 9 2 4" xfId="10403" xr:uid="{00000000-0005-0000-0000-0000FF270000}"/>
    <cellStyle name="Výpočet 2 9 3" xfId="4317" xr:uid="{00000000-0005-0000-0000-000000280000}"/>
    <cellStyle name="Výpočet 2 9 4" xfId="6814" xr:uid="{00000000-0005-0000-0000-000001280000}"/>
    <cellStyle name="Výpočet 2 9 5" xfId="9143" xr:uid="{00000000-0005-0000-0000-000002280000}"/>
    <cellStyle name="Výpočet 3" xfId="2532" xr:uid="{00000000-0005-0000-0000-000003280000}"/>
    <cellStyle name="Výpočet 3 2" xfId="5359" xr:uid="{00000000-0005-0000-0000-000004280000}"/>
    <cellStyle name="Výpočet 3 3" xfId="7829" xr:uid="{00000000-0005-0000-0000-000005280000}"/>
    <cellStyle name="Výpočet 3 4" xfId="10122" xr:uid="{00000000-0005-0000-0000-000006280000}"/>
    <cellStyle name="Výpočet 4" xfId="2910" xr:uid="{00000000-0005-0000-0000-000007280000}"/>
    <cellStyle name="Výpočet 5" xfId="4358" xr:uid="{00000000-0005-0000-0000-000008280000}"/>
    <cellStyle name="Výpočet 6" xfId="6849" xr:uid="{00000000-0005-0000-0000-000009280000}"/>
    <cellStyle name="Výstup" xfId="51" builtinId="21" customBuiltin="1"/>
    <cellStyle name="Výstup 2" xfId="128" xr:uid="{00000000-0005-0000-0000-00000B280000}"/>
    <cellStyle name="Výstup 2 10" xfId="1467" xr:uid="{00000000-0005-0000-0000-00000C280000}"/>
    <cellStyle name="Výstup 2 10 2" xfId="2834" xr:uid="{00000000-0005-0000-0000-00000D280000}"/>
    <cellStyle name="Výstup 2 10 2 2" xfId="5659" xr:uid="{00000000-0005-0000-0000-00000E280000}"/>
    <cellStyle name="Výstup 2 10 2 3" xfId="8124" xr:uid="{00000000-0005-0000-0000-00000F280000}"/>
    <cellStyle name="Výstup 2 10 2 4" xfId="10404" xr:uid="{00000000-0005-0000-0000-000010280000}"/>
    <cellStyle name="Výstup 2 10 3" xfId="4318" xr:uid="{00000000-0005-0000-0000-000011280000}"/>
    <cellStyle name="Výstup 2 10 4" xfId="6815" xr:uid="{00000000-0005-0000-0000-000012280000}"/>
    <cellStyle name="Výstup 2 10 5" xfId="9144" xr:uid="{00000000-0005-0000-0000-000013280000}"/>
    <cellStyle name="Výstup 2 11" xfId="1468" xr:uid="{00000000-0005-0000-0000-000014280000}"/>
    <cellStyle name="Výstup 2 11 2" xfId="2835" xr:uid="{00000000-0005-0000-0000-000015280000}"/>
    <cellStyle name="Výstup 2 11 2 2" xfId="5660" xr:uid="{00000000-0005-0000-0000-000016280000}"/>
    <cellStyle name="Výstup 2 11 2 3" xfId="8125" xr:uid="{00000000-0005-0000-0000-000017280000}"/>
    <cellStyle name="Výstup 2 11 2 4" xfId="10405" xr:uid="{00000000-0005-0000-0000-000018280000}"/>
    <cellStyle name="Výstup 2 11 3" xfId="4319" xr:uid="{00000000-0005-0000-0000-000019280000}"/>
    <cellStyle name="Výstup 2 11 4" xfId="6816" xr:uid="{00000000-0005-0000-0000-00001A280000}"/>
    <cellStyle name="Výstup 2 11 5" xfId="9145" xr:uid="{00000000-0005-0000-0000-00001B280000}"/>
    <cellStyle name="Výstup 2 12" xfId="1958" xr:uid="{00000000-0005-0000-0000-00001C280000}"/>
    <cellStyle name="Výstup 2 12 2" xfId="4786" xr:uid="{00000000-0005-0000-0000-00001D280000}"/>
    <cellStyle name="Výstup 2 12 3" xfId="7257" xr:uid="{00000000-0005-0000-0000-00001E280000}"/>
    <cellStyle name="Výstup 2 12 4" xfId="9550" xr:uid="{00000000-0005-0000-0000-00001F280000}"/>
    <cellStyle name="Výstup 2 13" xfId="2984" xr:uid="{00000000-0005-0000-0000-000020280000}"/>
    <cellStyle name="Výstup 2 14" xfId="2935" xr:uid="{00000000-0005-0000-0000-000021280000}"/>
    <cellStyle name="Výstup 2 15" xfId="7928" xr:uid="{00000000-0005-0000-0000-000022280000}"/>
    <cellStyle name="Výstup 2 2" xfId="1469" xr:uid="{00000000-0005-0000-0000-000023280000}"/>
    <cellStyle name="Výstup 2 2 10" xfId="1470" xr:uid="{00000000-0005-0000-0000-000024280000}"/>
    <cellStyle name="Výstup 2 2 10 2" xfId="2837" xr:uid="{00000000-0005-0000-0000-000025280000}"/>
    <cellStyle name="Výstup 2 2 10 2 2" xfId="5662" xr:uid="{00000000-0005-0000-0000-000026280000}"/>
    <cellStyle name="Výstup 2 2 10 2 3" xfId="8127" xr:uid="{00000000-0005-0000-0000-000027280000}"/>
    <cellStyle name="Výstup 2 2 10 2 4" xfId="10407" xr:uid="{00000000-0005-0000-0000-000028280000}"/>
    <cellStyle name="Výstup 2 2 10 3" xfId="4321" xr:uid="{00000000-0005-0000-0000-000029280000}"/>
    <cellStyle name="Výstup 2 2 10 4" xfId="6818" xr:uid="{00000000-0005-0000-0000-00002A280000}"/>
    <cellStyle name="Výstup 2 2 10 5" xfId="9147" xr:uid="{00000000-0005-0000-0000-00002B280000}"/>
    <cellStyle name="Výstup 2 2 11" xfId="2836" xr:uid="{00000000-0005-0000-0000-00002C280000}"/>
    <cellStyle name="Výstup 2 2 11 2" xfId="5661" xr:uid="{00000000-0005-0000-0000-00002D280000}"/>
    <cellStyle name="Výstup 2 2 11 3" xfId="8126" xr:uid="{00000000-0005-0000-0000-00002E280000}"/>
    <cellStyle name="Výstup 2 2 11 4" xfId="10406" xr:uid="{00000000-0005-0000-0000-00002F280000}"/>
    <cellStyle name="Výstup 2 2 12" xfId="4320" xr:uid="{00000000-0005-0000-0000-000030280000}"/>
    <cellStyle name="Výstup 2 2 13" xfId="6817" xr:uid="{00000000-0005-0000-0000-000031280000}"/>
    <cellStyle name="Výstup 2 2 14" xfId="9146" xr:uid="{00000000-0005-0000-0000-000032280000}"/>
    <cellStyle name="Výstup 2 2 2" xfId="1471" xr:uid="{00000000-0005-0000-0000-000033280000}"/>
    <cellStyle name="Výstup 2 2 2 2" xfId="2838" xr:uid="{00000000-0005-0000-0000-000034280000}"/>
    <cellStyle name="Výstup 2 2 2 2 2" xfId="5663" xr:uid="{00000000-0005-0000-0000-000035280000}"/>
    <cellStyle name="Výstup 2 2 2 2 3" xfId="8128" xr:uid="{00000000-0005-0000-0000-000036280000}"/>
    <cellStyle name="Výstup 2 2 2 2 4" xfId="10408" xr:uid="{00000000-0005-0000-0000-000037280000}"/>
    <cellStyle name="Výstup 2 2 2 3" xfId="4322" xr:uid="{00000000-0005-0000-0000-000038280000}"/>
    <cellStyle name="Výstup 2 2 2 4" xfId="6819" xr:uid="{00000000-0005-0000-0000-000039280000}"/>
    <cellStyle name="Výstup 2 2 2 5" xfId="9148" xr:uid="{00000000-0005-0000-0000-00003A280000}"/>
    <cellStyle name="Výstup 2 2 3" xfId="1472" xr:uid="{00000000-0005-0000-0000-00003B280000}"/>
    <cellStyle name="Výstup 2 2 3 2" xfId="2839" xr:uid="{00000000-0005-0000-0000-00003C280000}"/>
    <cellStyle name="Výstup 2 2 3 2 2" xfId="5664" xr:uid="{00000000-0005-0000-0000-00003D280000}"/>
    <cellStyle name="Výstup 2 2 3 2 3" xfId="8129" xr:uid="{00000000-0005-0000-0000-00003E280000}"/>
    <cellStyle name="Výstup 2 2 3 2 4" xfId="10409" xr:uid="{00000000-0005-0000-0000-00003F280000}"/>
    <cellStyle name="Výstup 2 2 3 3" xfId="4323" xr:uid="{00000000-0005-0000-0000-000040280000}"/>
    <cellStyle name="Výstup 2 2 3 4" xfId="6820" xr:uid="{00000000-0005-0000-0000-000041280000}"/>
    <cellStyle name="Výstup 2 2 3 5" xfId="9149" xr:uid="{00000000-0005-0000-0000-000042280000}"/>
    <cellStyle name="Výstup 2 2 4" xfId="1473" xr:uid="{00000000-0005-0000-0000-000043280000}"/>
    <cellStyle name="Výstup 2 2 4 2" xfId="2840" xr:uid="{00000000-0005-0000-0000-000044280000}"/>
    <cellStyle name="Výstup 2 2 4 2 2" xfId="5665" xr:uid="{00000000-0005-0000-0000-000045280000}"/>
    <cellStyle name="Výstup 2 2 4 2 3" xfId="8130" xr:uid="{00000000-0005-0000-0000-000046280000}"/>
    <cellStyle name="Výstup 2 2 4 2 4" xfId="10410" xr:uid="{00000000-0005-0000-0000-000047280000}"/>
    <cellStyle name="Výstup 2 2 4 3" xfId="4324" xr:uid="{00000000-0005-0000-0000-000048280000}"/>
    <cellStyle name="Výstup 2 2 4 4" xfId="6821" xr:uid="{00000000-0005-0000-0000-000049280000}"/>
    <cellStyle name="Výstup 2 2 4 5" xfId="9150" xr:uid="{00000000-0005-0000-0000-00004A280000}"/>
    <cellStyle name="Výstup 2 2 5" xfId="1474" xr:uid="{00000000-0005-0000-0000-00004B280000}"/>
    <cellStyle name="Výstup 2 2 5 2" xfId="2841" xr:uid="{00000000-0005-0000-0000-00004C280000}"/>
    <cellStyle name="Výstup 2 2 5 2 2" xfId="5666" xr:uid="{00000000-0005-0000-0000-00004D280000}"/>
    <cellStyle name="Výstup 2 2 5 2 3" xfId="8131" xr:uid="{00000000-0005-0000-0000-00004E280000}"/>
    <cellStyle name="Výstup 2 2 5 2 4" xfId="10411" xr:uid="{00000000-0005-0000-0000-00004F280000}"/>
    <cellStyle name="Výstup 2 2 5 3" xfId="4325" xr:uid="{00000000-0005-0000-0000-000050280000}"/>
    <cellStyle name="Výstup 2 2 5 4" xfId="6822" xr:uid="{00000000-0005-0000-0000-000051280000}"/>
    <cellStyle name="Výstup 2 2 5 5" xfId="9151" xr:uid="{00000000-0005-0000-0000-000052280000}"/>
    <cellStyle name="Výstup 2 2 6" xfId="1475" xr:uid="{00000000-0005-0000-0000-000053280000}"/>
    <cellStyle name="Výstup 2 2 6 2" xfId="2842" xr:uid="{00000000-0005-0000-0000-000054280000}"/>
    <cellStyle name="Výstup 2 2 6 2 2" xfId="5667" xr:uid="{00000000-0005-0000-0000-000055280000}"/>
    <cellStyle name="Výstup 2 2 6 2 3" xfId="8132" xr:uid="{00000000-0005-0000-0000-000056280000}"/>
    <cellStyle name="Výstup 2 2 6 2 4" xfId="10412" xr:uid="{00000000-0005-0000-0000-000057280000}"/>
    <cellStyle name="Výstup 2 2 6 3" xfId="4326" xr:uid="{00000000-0005-0000-0000-000058280000}"/>
    <cellStyle name="Výstup 2 2 6 4" xfId="6823" xr:uid="{00000000-0005-0000-0000-000059280000}"/>
    <cellStyle name="Výstup 2 2 6 5" xfId="9152" xr:uid="{00000000-0005-0000-0000-00005A280000}"/>
    <cellStyle name="Výstup 2 2 7" xfId="1476" xr:uid="{00000000-0005-0000-0000-00005B280000}"/>
    <cellStyle name="Výstup 2 2 7 2" xfId="2843" xr:uid="{00000000-0005-0000-0000-00005C280000}"/>
    <cellStyle name="Výstup 2 2 7 2 2" xfId="5668" xr:uid="{00000000-0005-0000-0000-00005D280000}"/>
    <cellStyle name="Výstup 2 2 7 2 3" xfId="8133" xr:uid="{00000000-0005-0000-0000-00005E280000}"/>
    <cellStyle name="Výstup 2 2 7 2 4" xfId="10413" xr:uid="{00000000-0005-0000-0000-00005F280000}"/>
    <cellStyle name="Výstup 2 2 7 3" xfId="4327" xr:uid="{00000000-0005-0000-0000-000060280000}"/>
    <cellStyle name="Výstup 2 2 7 4" xfId="6824" xr:uid="{00000000-0005-0000-0000-000061280000}"/>
    <cellStyle name="Výstup 2 2 7 5" xfId="9153" xr:uid="{00000000-0005-0000-0000-000062280000}"/>
    <cellStyle name="Výstup 2 2 8" xfId="1477" xr:uid="{00000000-0005-0000-0000-000063280000}"/>
    <cellStyle name="Výstup 2 2 8 2" xfId="2844" xr:uid="{00000000-0005-0000-0000-000064280000}"/>
    <cellStyle name="Výstup 2 2 8 2 2" xfId="5669" xr:uid="{00000000-0005-0000-0000-000065280000}"/>
    <cellStyle name="Výstup 2 2 8 2 3" xfId="8134" xr:uid="{00000000-0005-0000-0000-000066280000}"/>
    <cellStyle name="Výstup 2 2 8 2 4" xfId="10414" xr:uid="{00000000-0005-0000-0000-000067280000}"/>
    <cellStyle name="Výstup 2 2 8 3" xfId="4328" xr:uid="{00000000-0005-0000-0000-000068280000}"/>
    <cellStyle name="Výstup 2 2 8 4" xfId="6825" xr:uid="{00000000-0005-0000-0000-000069280000}"/>
    <cellStyle name="Výstup 2 2 8 5" xfId="9154" xr:uid="{00000000-0005-0000-0000-00006A280000}"/>
    <cellStyle name="Výstup 2 2 9" xfId="1478" xr:uid="{00000000-0005-0000-0000-00006B280000}"/>
    <cellStyle name="Výstup 2 2 9 2" xfId="2845" xr:uid="{00000000-0005-0000-0000-00006C280000}"/>
    <cellStyle name="Výstup 2 2 9 2 2" xfId="5670" xr:uid="{00000000-0005-0000-0000-00006D280000}"/>
    <cellStyle name="Výstup 2 2 9 2 3" xfId="8135" xr:uid="{00000000-0005-0000-0000-00006E280000}"/>
    <cellStyle name="Výstup 2 2 9 2 4" xfId="10415" xr:uid="{00000000-0005-0000-0000-00006F280000}"/>
    <cellStyle name="Výstup 2 2 9 3" xfId="4329" xr:uid="{00000000-0005-0000-0000-000070280000}"/>
    <cellStyle name="Výstup 2 2 9 4" xfId="6826" xr:uid="{00000000-0005-0000-0000-000071280000}"/>
    <cellStyle name="Výstup 2 2 9 5" xfId="9155" xr:uid="{00000000-0005-0000-0000-000072280000}"/>
    <cellStyle name="Výstup 2 3" xfId="1479" xr:uid="{00000000-0005-0000-0000-000073280000}"/>
    <cellStyle name="Výstup 2 3 2" xfId="2846" xr:uid="{00000000-0005-0000-0000-000074280000}"/>
    <cellStyle name="Výstup 2 3 2 2" xfId="5671" xr:uid="{00000000-0005-0000-0000-000075280000}"/>
    <cellStyle name="Výstup 2 3 2 3" xfId="8136" xr:uid="{00000000-0005-0000-0000-000076280000}"/>
    <cellStyle name="Výstup 2 3 2 4" xfId="10416" xr:uid="{00000000-0005-0000-0000-000077280000}"/>
    <cellStyle name="Výstup 2 3 3" xfId="4330" xr:uid="{00000000-0005-0000-0000-000078280000}"/>
    <cellStyle name="Výstup 2 3 4" xfId="6827" xr:uid="{00000000-0005-0000-0000-000079280000}"/>
    <cellStyle name="Výstup 2 3 5" xfId="9156" xr:uid="{00000000-0005-0000-0000-00007A280000}"/>
    <cellStyle name="Výstup 2 4" xfId="1480" xr:uid="{00000000-0005-0000-0000-00007B280000}"/>
    <cellStyle name="Výstup 2 4 2" xfId="2847" xr:uid="{00000000-0005-0000-0000-00007C280000}"/>
    <cellStyle name="Výstup 2 4 2 2" xfId="5672" xr:uid="{00000000-0005-0000-0000-00007D280000}"/>
    <cellStyle name="Výstup 2 4 2 3" xfId="8137" xr:uid="{00000000-0005-0000-0000-00007E280000}"/>
    <cellStyle name="Výstup 2 4 2 4" xfId="10417" xr:uid="{00000000-0005-0000-0000-00007F280000}"/>
    <cellStyle name="Výstup 2 4 3" xfId="4331" xr:uid="{00000000-0005-0000-0000-000080280000}"/>
    <cellStyle name="Výstup 2 4 4" xfId="6828" xr:uid="{00000000-0005-0000-0000-000081280000}"/>
    <cellStyle name="Výstup 2 4 5" xfId="9157" xr:uid="{00000000-0005-0000-0000-000082280000}"/>
    <cellStyle name="Výstup 2 5" xfId="1481" xr:uid="{00000000-0005-0000-0000-000083280000}"/>
    <cellStyle name="Výstup 2 5 2" xfId="2848" xr:uid="{00000000-0005-0000-0000-000084280000}"/>
    <cellStyle name="Výstup 2 5 2 2" xfId="5673" xr:uid="{00000000-0005-0000-0000-000085280000}"/>
    <cellStyle name="Výstup 2 5 2 3" xfId="8138" xr:uid="{00000000-0005-0000-0000-000086280000}"/>
    <cellStyle name="Výstup 2 5 2 4" xfId="10418" xr:uid="{00000000-0005-0000-0000-000087280000}"/>
    <cellStyle name="Výstup 2 5 3" xfId="4332" xr:uid="{00000000-0005-0000-0000-000088280000}"/>
    <cellStyle name="Výstup 2 5 4" xfId="6829" xr:uid="{00000000-0005-0000-0000-000089280000}"/>
    <cellStyle name="Výstup 2 5 5" xfId="9158" xr:uid="{00000000-0005-0000-0000-00008A280000}"/>
    <cellStyle name="Výstup 2 6" xfId="1482" xr:uid="{00000000-0005-0000-0000-00008B280000}"/>
    <cellStyle name="Výstup 2 6 2" xfId="2849" xr:uid="{00000000-0005-0000-0000-00008C280000}"/>
    <cellStyle name="Výstup 2 6 2 2" xfId="5674" xr:uid="{00000000-0005-0000-0000-00008D280000}"/>
    <cellStyle name="Výstup 2 6 2 3" xfId="8139" xr:uid="{00000000-0005-0000-0000-00008E280000}"/>
    <cellStyle name="Výstup 2 6 2 4" xfId="10419" xr:uid="{00000000-0005-0000-0000-00008F280000}"/>
    <cellStyle name="Výstup 2 6 3" xfId="4333" xr:uid="{00000000-0005-0000-0000-000090280000}"/>
    <cellStyle name="Výstup 2 6 4" xfId="6830" xr:uid="{00000000-0005-0000-0000-000091280000}"/>
    <cellStyle name="Výstup 2 6 5" xfId="9159" xr:uid="{00000000-0005-0000-0000-000092280000}"/>
    <cellStyle name="Výstup 2 7" xfId="1483" xr:uid="{00000000-0005-0000-0000-000093280000}"/>
    <cellStyle name="Výstup 2 7 2" xfId="2850" xr:uid="{00000000-0005-0000-0000-000094280000}"/>
    <cellStyle name="Výstup 2 7 2 2" xfId="5675" xr:uid="{00000000-0005-0000-0000-000095280000}"/>
    <cellStyle name="Výstup 2 7 2 3" xfId="8140" xr:uid="{00000000-0005-0000-0000-000096280000}"/>
    <cellStyle name="Výstup 2 7 2 4" xfId="10420" xr:uid="{00000000-0005-0000-0000-000097280000}"/>
    <cellStyle name="Výstup 2 7 3" xfId="4334" xr:uid="{00000000-0005-0000-0000-000098280000}"/>
    <cellStyle name="Výstup 2 7 4" xfId="6831" xr:uid="{00000000-0005-0000-0000-000099280000}"/>
    <cellStyle name="Výstup 2 7 5" xfId="9160" xr:uid="{00000000-0005-0000-0000-00009A280000}"/>
    <cellStyle name="Výstup 2 8" xfId="1484" xr:uid="{00000000-0005-0000-0000-00009B280000}"/>
    <cellStyle name="Výstup 2 8 2" xfId="2851" xr:uid="{00000000-0005-0000-0000-00009C280000}"/>
    <cellStyle name="Výstup 2 8 2 2" xfId="5676" xr:uid="{00000000-0005-0000-0000-00009D280000}"/>
    <cellStyle name="Výstup 2 8 2 3" xfId="8141" xr:uid="{00000000-0005-0000-0000-00009E280000}"/>
    <cellStyle name="Výstup 2 8 2 4" xfId="10421" xr:uid="{00000000-0005-0000-0000-00009F280000}"/>
    <cellStyle name="Výstup 2 8 3" xfId="4335" xr:uid="{00000000-0005-0000-0000-0000A0280000}"/>
    <cellStyle name="Výstup 2 8 4" xfId="6832" xr:uid="{00000000-0005-0000-0000-0000A1280000}"/>
    <cellStyle name="Výstup 2 8 5" xfId="9161" xr:uid="{00000000-0005-0000-0000-0000A2280000}"/>
    <cellStyle name="Výstup 2 9" xfId="1485" xr:uid="{00000000-0005-0000-0000-0000A3280000}"/>
    <cellStyle name="Výstup 2 9 2" xfId="2852" xr:uid="{00000000-0005-0000-0000-0000A4280000}"/>
    <cellStyle name="Výstup 2 9 2 2" xfId="5677" xr:uid="{00000000-0005-0000-0000-0000A5280000}"/>
    <cellStyle name="Výstup 2 9 2 3" xfId="8142" xr:uid="{00000000-0005-0000-0000-0000A6280000}"/>
    <cellStyle name="Výstup 2 9 2 4" xfId="10422" xr:uid="{00000000-0005-0000-0000-0000A7280000}"/>
    <cellStyle name="Výstup 2 9 3" xfId="4336" xr:uid="{00000000-0005-0000-0000-0000A8280000}"/>
    <cellStyle name="Výstup 2 9 4" xfId="6833" xr:uid="{00000000-0005-0000-0000-0000A9280000}"/>
    <cellStyle name="Výstup 2 9 5" xfId="9162" xr:uid="{00000000-0005-0000-0000-0000AA280000}"/>
    <cellStyle name="Výstup 3" xfId="2254" xr:uid="{00000000-0005-0000-0000-0000AB280000}"/>
    <cellStyle name="Výstup 3 2" xfId="5082" xr:uid="{00000000-0005-0000-0000-0000AC280000}"/>
    <cellStyle name="Výstup 3 3" xfId="7553" xr:uid="{00000000-0005-0000-0000-0000AD280000}"/>
    <cellStyle name="Výstup 3 4" xfId="9846" xr:uid="{00000000-0005-0000-0000-0000AE280000}"/>
    <cellStyle name="Výstup 4" xfId="2911" xr:uid="{00000000-0005-0000-0000-0000AF280000}"/>
    <cellStyle name="Výstup 5" xfId="4357" xr:uid="{00000000-0005-0000-0000-0000B0280000}"/>
    <cellStyle name="Výstup 6" xfId="6848" xr:uid="{00000000-0005-0000-0000-0000B1280000}"/>
    <cellStyle name="Vysvětlující text" xfId="52" builtinId="53" customBuiltin="1"/>
    <cellStyle name="Vysvětlující text 2" xfId="129" xr:uid="{00000000-0005-0000-0000-0000B3280000}"/>
    <cellStyle name="Zvýraznění 1" xfId="53" builtinId="29" customBuiltin="1"/>
    <cellStyle name="Zvýraznění 1 2" xfId="130" xr:uid="{00000000-0005-0000-0000-0000B5280000}"/>
    <cellStyle name="Zvýraznění 2" xfId="54" builtinId="33" customBuiltin="1"/>
    <cellStyle name="Zvýraznění 2 2" xfId="131" xr:uid="{00000000-0005-0000-0000-0000B7280000}"/>
    <cellStyle name="Zvýraznění 3" xfId="55" builtinId="37" customBuiltin="1"/>
    <cellStyle name="Zvýraznění 3 2" xfId="132" xr:uid="{00000000-0005-0000-0000-0000B9280000}"/>
    <cellStyle name="Zvýraznění 4" xfId="56" builtinId="41" customBuiltin="1"/>
    <cellStyle name="Zvýraznění 4 2" xfId="133" xr:uid="{00000000-0005-0000-0000-0000BB280000}"/>
    <cellStyle name="Zvýraznění 5" xfId="57" builtinId="45" customBuiltin="1"/>
    <cellStyle name="Zvýraznění 5 2" xfId="134" xr:uid="{00000000-0005-0000-0000-0000BD280000}"/>
    <cellStyle name="Zvýraznění 6" xfId="58" builtinId="49" customBuiltin="1"/>
    <cellStyle name="Zvýraznění 6 2" xfId="135" xr:uid="{00000000-0005-0000-0000-0000BF280000}"/>
  </cellStyles>
  <dxfs count="5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6E4932"/>
      <color rgb="FFEBE600"/>
      <color rgb="FFCCCC00"/>
      <color rgb="FFF9B590"/>
      <color rgb="FF91C3D5"/>
      <color rgb="FFA99BBD"/>
      <color rgb="FFB9CD96"/>
      <color rgb="FFD19392"/>
      <color rgb="FF93A9CF"/>
      <color rgb="FFDB84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(GWh)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#\ ##0.0</c:formatCode>
                <c:ptCount val="12"/>
                <c:pt idx="0">
                  <c:v>2558.0812500000002</c:v>
                </c:pt>
                <c:pt idx="1">
                  <c:v>2422.0693500000002</c:v>
                </c:pt>
                <c:pt idx="2">
                  <c:v>2259.24766</c:v>
                </c:pt>
                <c:pt idx="3">
                  <c:v>1857.02441</c:v>
                </c:pt>
                <c:pt idx="4">
                  <c:v>2659.2528500000003</c:v>
                </c:pt>
                <c:pt idx="5">
                  <c:v>2477.9530700000005</c:v>
                </c:pt>
                <c:pt idx="6">
                  <c:v>2232.3585899999998</c:v>
                </c:pt>
                <c:pt idx="7">
                  <c:v>2771.02504</c:v>
                </c:pt>
                <c:pt idx="8">
                  <c:v>2858.1975200000002</c:v>
                </c:pt>
                <c:pt idx="9">
                  <c:v>2727.2633600000004</c:v>
                </c:pt>
                <c:pt idx="10">
                  <c:v>2494.8561299999997</c:v>
                </c:pt>
                <c:pt idx="11">
                  <c:v>2725.9505399999998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A-4F5F-8179-180B3CA5EB7D}"/>
            </c:ext>
          </c:extLst>
        </c:ser>
        <c:ser>
          <c:idx val="1"/>
          <c:order val="1"/>
          <c:tx>
            <c:strRef>
              <c:f>'3.1'!$A$7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4142.1973469999984</c:v>
                </c:pt>
                <c:pt idx="1">
                  <c:v>3382.9863660000015</c:v>
                </c:pt>
                <c:pt idx="2">
                  <c:v>3270.4842479999993</c:v>
                </c:pt>
                <c:pt idx="3">
                  <c:v>2408.9130910000003</c:v>
                </c:pt>
                <c:pt idx="4">
                  <c:v>2070.1162759999997</c:v>
                </c:pt>
                <c:pt idx="5">
                  <c:v>2220.9636780000023</c:v>
                </c:pt>
                <c:pt idx="6">
                  <c:v>1955.1325020000004</c:v>
                </c:pt>
                <c:pt idx="7">
                  <c:v>2362.9905630000012</c:v>
                </c:pt>
                <c:pt idx="8">
                  <c:v>2783.616903000001</c:v>
                </c:pt>
                <c:pt idx="9">
                  <c:v>3189.0382679999993</c:v>
                </c:pt>
                <c:pt idx="10">
                  <c:v>3798.9230239999997</c:v>
                </c:pt>
                <c:pt idx="11">
                  <c:v>3612.2221579999978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A-4F5F-8179-180B3CA5EB7D}"/>
            </c:ext>
          </c:extLst>
        </c:ser>
        <c:ser>
          <c:idx val="2"/>
          <c:order val="2"/>
          <c:tx>
            <c:strRef>
              <c:f>'3.1'!$A$8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623.26305000000002</c:v>
                </c:pt>
                <c:pt idx="1">
                  <c:v>535.49879199999998</c:v>
                </c:pt>
                <c:pt idx="2">
                  <c:v>462.27432999999996</c:v>
                </c:pt>
                <c:pt idx="3">
                  <c:v>397.52820000000003</c:v>
                </c:pt>
                <c:pt idx="4">
                  <c:v>462.92633999999998</c:v>
                </c:pt>
                <c:pt idx="5">
                  <c:v>592.00824999999998</c:v>
                </c:pt>
                <c:pt idx="6">
                  <c:v>680.74431800000002</c:v>
                </c:pt>
                <c:pt idx="7">
                  <c:v>581.92469999999992</c:v>
                </c:pt>
                <c:pt idx="8">
                  <c:v>163.41331</c:v>
                </c:pt>
                <c:pt idx="9">
                  <c:v>287.19776000000002</c:v>
                </c:pt>
                <c:pt idx="10">
                  <c:v>610.83746999999994</c:v>
                </c:pt>
                <c:pt idx="11">
                  <c:v>643.65102999999999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A-4F5F-8179-180B3CA5EB7D}"/>
            </c:ext>
          </c:extLst>
        </c:ser>
        <c:ser>
          <c:idx val="3"/>
          <c:order val="3"/>
          <c:tx>
            <c:strRef>
              <c:f>'3.1'!$A$9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363.59749900000048</c:v>
                </c:pt>
                <c:pt idx="1">
                  <c:v>334.87863900000031</c:v>
                </c:pt>
                <c:pt idx="2">
                  <c:v>348.14770000000021</c:v>
                </c:pt>
                <c:pt idx="3">
                  <c:v>303.54049300000031</c:v>
                </c:pt>
                <c:pt idx="4">
                  <c:v>295.78803399999953</c:v>
                </c:pt>
                <c:pt idx="5">
                  <c:v>272.7256409999996</c:v>
                </c:pt>
                <c:pt idx="6">
                  <c:v>275.27763700000048</c:v>
                </c:pt>
                <c:pt idx="7">
                  <c:v>276.42322200000041</c:v>
                </c:pt>
                <c:pt idx="8">
                  <c:v>281.8779329999993</c:v>
                </c:pt>
                <c:pt idx="9">
                  <c:v>334.30771099999993</c:v>
                </c:pt>
                <c:pt idx="10">
                  <c:v>347.26998299999946</c:v>
                </c:pt>
                <c:pt idx="11">
                  <c:v>356.24779800000056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A-4F5F-8179-180B3CA5EB7D}"/>
            </c:ext>
          </c:extLst>
        </c:ser>
        <c:ser>
          <c:idx val="4"/>
          <c:order val="4"/>
          <c:tx>
            <c:strRef>
              <c:f>'3.1'!$A$10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120.36668699999994</c:v>
                </c:pt>
                <c:pt idx="1">
                  <c:v>172.37201099999987</c:v>
                </c:pt>
                <c:pt idx="2">
                  <c:v>197.56670400000053</c:v>
                </c:pt>
                <c:pt idx="3">
                  <c:v>138.29338200000009</c:v>
                </c:pt>
                <c:pt idx="4">
                  <c:v>110.38667800000006</c:v>
                </c:pt>
                <c:pt idx="5">
                  <c:v>210.69107699999992</c:v>
                </c:pt>
                <c:pt idx="6">
                  <c:v>212.28757999999982</c:v>
                </c:pt>
                <c:pt idx="7">
                  <c:v>182.07772199999977</c:v>
                </c:pt>
                <c:pt idx="8">
                  <c:v>158.29422100000005</c:v>
                </c:pt>
                <c:pt idx="9">
                  <c:v>231.37679699999995</c:v>
                </c:pt>
                <c:pt idx="10">
                  <c:v>241.1768629999998</c:v>
                </c:pt>
                <c:pt idx="11">
                  <c:v>168.99430500000003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A-4F5F-8179-180B3CA5EB7D}"/>
            </c:ext>
          </c:extLst>
        </c:ser>
        <c:ser>
          <c:idx val="5"/>
          <c:order val="5"/>
          <c:tx>
            <c:strRef>
              <c:f>'3.1'!$A$11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112.21346</c:v>
                </c:pt>
                <c:pt idx="1">
                  <c:v>113.04502000000001</c:v>
                </c:pt>
                <c:pt idx="2">
                  <c:v>110.35604000000001</c:v>
                </c:pt>
                <c:pt idx="3">
                  <c:v>137.68409</c:v>
                </c:pt>
                <c:pt idx="4">
                  <c:v>117.65761000000001</c:v>
                </c:pt>
                <c:pt idx="5">
                  <c:v>60.914519999999996</c:v>
                </c:pt>
                <c:pt idx="6">
                  <c:v>101.40622</c:v>
                </c:pt>
                <c:pt idx="7">
                  <c:v>102.51084</c:v>
                </c:pt>
                <c:pt idx="8">
                  <c:v>104.09916</c:v>
                </c:pt>
                <c:pt idx="9">
                  <c:v>102.81989400000001</c:v>
                </c:pt>
                <c:pt idx="10">
                  <c:v>106.39604500000002</c:v>
                </c:pt>
                <c:pt idx="11">
                  <c:v>123.97576000000001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A-4F5F-8179-180B3CA5EB7D}"/>
            </c:ext>
          </c:extLst>
        </c:ser>
        <c:ser>
          <c:idx val="6"/>
          <c:order val="6"/>
          <c:tx>
            <c:strRef>
              <c:f>'3.1'!$A$12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74.052910999999995</c:v>
                </c:pt>
                <c:pt idx="1">
                  <c:v>114.69204600000009</c:v>
                </c:pt>
                <c:pt idx="2">
                  <c:v>79.789502999999925</c:v>
                </c:pt>
                <c:pt idx="3">
                  <c:v>48.97578599999995</c:v>
                </c:pt>
                <c:pt idx="4">
                  <c:v>46.463585999999978</c:v>
                </c:pt>
                <c:pt idx="5">
                  <c:v>40.487181000000049</c:v>
                </c:pt>
                <c:pt idx="6">
                  <c:v>31.57605299999998</c:v>
                </c:pt>
                <c:pt idx="7">
                  <c:v>35.55475999999998</c:v>
                </c:pt>
                <c:pt idx="8">
                  <c:v>36.985750999999986</c:v>
                </c:pt>
                <c:pt idx="9">
                  <c:v>68.851702999999929</c:v>
                </c:pt>
                <c:pt idx="10">
                  <c:v>49.963244999999979</c:v>
                </c:pt>
                <c:pt idx="11">
                  <c:v>71.690969000000024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A-4F5F-8179-180B3CA5EB7D}"/>
            </c:ext>
          </c:extLst>
        </c:ser>
        <c:ser>
          <c:idx val="7"/>
          <c:order val="7"/>
          <c:tx>
            <c:strRef>
              <c:f>'3.1'!$A$13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62.057890999999806</c:v>
                </c:pt>
                <c:pt idx="1">
                  <c:v>102.83235200000064</c:v>
                </c:pt>
                <c:pt idx="2">
                  <c:v>228.4589639999999</c:v>
                </c:pt>
                <c:pt idx="3">
                  <c:v>325.62168600000234</c:v>
                </c:pt>
                <c:pt idx="4">
                  <c:v>282.16568000000268</c:v>
                </c:pt>
                <c:pt idx="5">
                  <c:v>243.84451299999935</c:v>
                </c:pt>
                <c:pt idx="6">
                  <c:v>297.06521399999707</c:v>
                </c:pt>
                <c:pt idx="7">
                  <c:v>266.01065699999992</c:v>
                </c:pt>
                <c:pt idx="8">
                  <c:v>223.02378799999977</c:v>
                </c:pt>
                <c:pt idx="9">
                  <c:v>108.59030199999951</c:v>
                </c:pt>
                <c:pt idx="10">
                  <c:v>60.656729000000077</c:v>
                </c:pt>
                <c:pt idx="11">
                  <c:v>34.793380999999876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1A-4F5F-8179-180B3CA5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1419520"/>
        <c:axId val="151433600"/>
      </c:barChart>
      <c:catAx>
        <c:axId val="1514195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1433600"/>
        <c:crossesAt val="-4000"/>
        <c:auto val="1"/>
        <c:lblAlgn val="ctr"/>
        <c:lblOffset val="100"/>
        <c:noMultiLvlLbl val="0"/>
      </c:catAx>
      <c:valAx>
        <c:axId val="151433600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141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1679680436605135E-2"/>
          <c:y val="0.8552492640547591"/>
          <c:w val="0.9287998290401591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(GWh)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593666179825645E-2"/>
          <c:y val="0.10158270851021917"/>
          <c:w val="0.87972152118620839"/>
          <c:h val="0.65185911051968026"/>
        </c:manualLayout>
      </c:layout>
      <c:lineChart>
        <c:grouping val="standard"/>
        <c:varyColors val="0"/>
        <c:ser>
          <c:idx val="0"/>
          <c:order val="0"/>
          <c:tx>
            <c:strRef>
              <c:f>'3.7'!$A$20</c:f>
              <c:strCache>
                <c:ptCount val="1"/>
                <c:pt idx="0">
                  <c:v>Tuzemská brutto spotřeba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'3.7'!$B$20:$M$20</c:f>
              <c:numCache>
                <c:formatCode>#\ ##0.0</c:formatCode>
                <c:ptCount val="12"/>
                <c:pt idx="0">
                  <c:v>7359.7553324271539</c:v>
                </c:pt>
                <c:pt idx="1">
                  <c:v>6426.6647803071555</c:v>
                </c:pt>
                <c:pt idx="2">
                  <c:v>6564.2506275421247</c:v>
                </c:pt>
                <c:pt idx="3">
                  <c:v>5927.6592499239123</c:v>
                </c:pt>
                <c:pt idx="4">
                  <c:v>6028.5726475226647</c:v>
                </c:pt>
                <c:pt idx="5">
                  <c:v>5492.8016731532316</c:v>
                </c:pt>
                <c:pt idx="6">
                  <c:v>5451.1836260027312</c:v>
                </c:pt>
                <c:pt idx="7">
                  <c:v>5599.6080001382179</c:v>
                </c:pt>
                <c:pt idx="8">
                  <c:v>5706.7375120509287</c:v>
                </c:pt>
                <c:pt idx="9">
                  <c:v>6273.8855047983188</c:v>
                </c:pt>
                <c:pt idx="10">
                  <c:v>6452.8094806601684</c:v>
                </c:pt>
                <c:pt idx="11">
                  <c:v>6647.7033432758235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8-4B72-9472-5459B55C4AAD}"/>
            </c:ext>
          </c:extLst>
        </c:ser>
        <c:ser>
          <c:idx val="1"/>
          <c:order val="1"/>
          <c:tx>
            <c:strRef>
              <c:f>'3.7'!$A$21</c:f>
              <c:strCache>
                <c:ptCount val="1"/>
                <c:pt idx="0">
                  <c:v>Tuzemská brutto spotřeba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'3.7'!$B$21:$M$21</c:f>
              <c:numCache>
                <c:formatCode>#\ ##0.0</c:formatCode>
                <c:ptCount val="12"/>
                <c:pt idx="0">
                  <c:v>7185.0925724092485</c:v>
                </c:pt>
                <c:pt idx="1">
                  <c:v>6486.1007478396505</c:v>
                </c:pt>
                <c:pt idx="2">
                  <c:v>6476.6432686478338</c:v>
                </c:pt>
                <c:pt idx="3">
                  <c:v>5272.0796786752217</c:v>
                </c:pt>
                <c:pt idx="4">
                  <c:v>5297.2543276391489</c:v>
                </c:pt>
                <c:pt idx="5">
                  <c:v>5210.5988390000002</c:v>
                </c:pt>
                <c:pt idx="6">
                  <c:v>5250.4697239999941</c:v>
                </c:pt>
                <c:pt idx="7">
                  <c:v>5354.5513400000009</c:v>
                </c:pt>
                <c:pt idx="8">
                  <c:v>5553.3354990000016</c:v>
                </c:pt>
                <c:pt idx="9">
                  <c:v>6136.2180383373743</c:v>
                </c:pt>
                <c:pt idx="10">
                  <c:v>6463.2623015027639</c:v>
                </c:pt>
                <c:pt idx="11">
                  <c:v>6668.2629507862875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8-4B72-9472-5459B55C4AAD}"/>
            </c:ext>
          </c:extLst>
        </c:ser>
        <c:ser>
          <c:idx val="2"/>
          <c:order val="2"/>
          <c:tx>
            <c:strRef>
              <c:f>'3.7'!$A$22</c:f>
              <c:strCache>
                <c:ptCount val="1"/>
                <c:pt idx="0">
                  <c:v>Tuzemská netto spotřeba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'3.7'!$B$22:$M$22</c:f>
              <c:numCache>
                <c:formatCode>#\ ##0.0</c:formatCode>
                <c:ptCount val="12"/>
                <c:pt idx="0">
                  <c:v>6201.8744904271543</c:v>
                </c:pt>
                <c:pt idx="1">
                  <c:v>5429.2303603071559</c:v>
                </c:pt>
                <c:pt idx="2">
                  <c:v>5576.3256115421245</c:v>
                </c:pt>
                <c:pt idx="3">
                  <c:v>5017.9822229239126</c:v>
                </c:pt>
                <c:pt idx="4">
                  <c:v>5100.9040925226645</c:v>
                </c:pt>
                <c:pt idx="5">
                  <c:v>4680.5806571532312</c:v>
                </c:pt>
                <c:pt idx="6">
                  <c:v>4621.2089440027312</c:v>
                </c:pt>
                <c:pt idx="7">
                  <c:v>4700.8553181382176</c:v>
                </c:pt>
                <c:pt idx="8">
                  <c:v>4730.2235700509282</c:v>
                </c:pt>
                <c:pt idx="9">
                  <c:v>5218.6892917983187</c:v>
                </c:pt>
                <c:pt idx="10">
                  <c:v>5452.4976306601684</c:v>
                </c:pt>
                <c:pt idx="11">
                  <c:v>5537.3814172758248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8-4B72-9472-5459B55C4AAD}"/>
            </c:ext>
          </c:extLst>
        </c:ser>
        <c:ser>
          <c:idx val="3"/>
          <c:order val="3"/>
          <c:tx>
            <c:strRef>
              <c:f>'3.7'!$A$23</c:f>
              <c:strCache>
                <c:ptCount val="1"/>
                <c:pt idx="0">
                  <c:v>Tuzemská netto spotřeba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'3.7'!$B$23:$M$23</c:f>
              <c:numCache>
                <c:formatCode>#\ ##0.0</c:formatCode>
                <c:ptCount val="12"/>
                <c:pt idx="0">
                  <c:v>6044.2859364092483</c:v>
                </c:pt>
                <c:pt idx="1">
                  <c:v>5481.3902768396511</c:v>
                </c:pt>
                <c:pt idx="2">
                  <c:v>5511.1139816478344</c:v>
                </c:pt>
                <c:pt idx="3">
                  <c:v>4435.4236616752223</c:v>
                </c:pt>
                <c:pt idx="4">
                  <c:v>4462.5510226391489</c:v>
                </c:pt>
                <c:pt idx="5">
                  <c:v>4454.3468769999999</c:v>
                </c:pt>
                <c:pt idx="6">
                  <c:v>4471.0547809999944</c:v>
                </c:pt>
                <c:pt idx="7">
                  <c:v>4493.1109550000001</c:v>
                </c:pt>
                <c:pt idx="8">
                  <c:v>4668.2317920000014</c:v>
                </c:pt>
                <c:pt idx="9">
                  <c:v>5181.7103933373746</c:v>
                </c:pt>
                <c:pt idx="10">
                  <c:v>5417.1443095027644</c:v>
                </c:pt>
                <c:pt idx="11">
                  <c:v>5614.4782517862877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8-4B72-9472-5459B55C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655424"/>
        <c:axId val="157656960"/>
      </c:lineChart>
      <c:catAx>
        <c:axId val="1576554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656960"/>
        <c:crosses val="autoZero"/>
        <c:auto val="1"/>
        <c:lblAlgn val="ctr"/>
        <c:lblOffset val="100"/>
        <c:noMultiLvlLbl val="0"/>
      </c:catAx>
      <c:valAx>
        <c:axId val="157656960"/>
        <c:scaling>
          <c:orientation val="minMax"/>
          <c:max val="8000"/>
          <c:min val="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6554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Průběh spotřeby brutto ve dnech ročního minima (MW)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'8.4'!$N$4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'8.4'!$N$5:$N$28</c:f>
              <c:numCache>
                <c:formatCode>#,##0</c:formatCode>
                <c:ptCount val="24"/>
                <c:pt idx="0">
                  <c:v>5258</c:v>
                </c:pt>
                <c:pt idx="1">
                  <c:v>5107</c:v>
                </c:pt>
                <c:pt idx="2">
                  <c:v>5170</c:v>
                </c:pt>
                <c:pt idx="3">
                  <c:v>5134</c:v>
                </c:pt>
                <c:pt idx="4">
                  <c:v>4937</c:v>
                </c:pt>
                <c:pt idx="5">
                  <c:v>4709</c:v>
                </c:pt>
                <c:pt idx="6">
                  <c:v>5011</c:v>
                </c:pt>
                <c:pt idx="7">
                  <c:v>5555</c:v>
                </c:pt>
                <c:pt idx="8">
                  <c:v>5868</c:v>
                </c:pt>
                <c:pt idx="9">
                  <c:v>6258</c:v>
                </c:pt>
                <c:pt idx="10">
                  <c:v>6589</c:v>
                </c:pt>
                <c:pt idx="11">
                  <c:v>6479</c:v>
                </c:pt>
                <c:pt idx="12">
                  <c:v>6298</c:v>
                </c:pt>
                <c:pt idx="13">
                  <c:v>6310</c:v>
                </c:pt>
                <c:pt idx="14">
                  <c:v>6350</c:v>
                </c:pt>
                <c:pt idx="15">
                  <c:v>6156</c:v>
                </c:pt>
                <c:pt idx="16">
                  <c:v>6119</c:v>
                </c:pt>
                <c:pt idx="17">
                  <c:v>6054</c:v>
                </c:pt>
                <c:pt idx="18">
                  <c:v>6142</c:v>
                </c:pt>
                <c:pt idx="19">
                  <c:v>6181</c:v>
                </c:pt>
                <c:pt idx="20">
                  <c:v>6198</c:v>
                </c:pt>
                <c:pt idx="21">
                  <c:v>6111</c:v>
                </c:pt>
                <c:pt idx="22">
                  <c:v>5951</c:v>
                </c:pt>
                <c:pt idx="23">
                  <c:v>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0-45B5-991D-4182C5ADE9E0}"/>
            </c:ext>
          </c:extLst>
        </c:ser>
        <c:ser>
          <c:idx val="1"/>
          <c:order val="1"/>
          <c:tx>
            <c:strRef>
              <c:f>'8.4'!$O$4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'8.4'!$O$5:$O$28</c:f>
              <c:numCache>
                <c:formatCode>#,##0</c:formatCode>
                <c:ptCount val="24"/>
                <c:pt idx="0">
                  <c:v>4869</c:v>
                </c:pt>
                <c:pt idx="1">
                  <c:v>4797</c:v>
                </c:pt>
                <c:pt idx="2">
                  <c:v>4812</c:v>
                </c:pt>
                <c:pt idx="3">
                  <c:v>4780</c:v>
                </c:pt>
                <c:pt idx="4">
                  <c:v>4712</c:v>
                </c:pt>
                <c:pt idx="5">
                  <c:v>4447</c:v>
                </c:pt>
                <c:pt idx="6">
                  <c:v>4814</c:v>
                </c:pt>
                <c:pt idx="7">
                  <c:v>5169</c:v>
                </c:pt>
                <c:pt idx="8">
                  <c:v>5630</c:v>
                </c:pt>
                <c:pt idx="9">
                  <c:v>6021</c:v>
                </c:pt>
                <c:pt idx="10">
                  <c:v>6293</c:v>
                </c:pt>
                <c:pt idx="11">
                  <c:v>6138</c:v>
                </c:pt>
                <c:pt idx="12">
                  <c:v>6113</c:v>
                </c:pt>
                <c:pt idx="13">
                  <c:v>6035</c:v>
                </c:pt>
                <c:pt idx="14">
                  <c:v>5917</c:v>
                </c:pt>
                <c:pt idx="15">
                  <c:v>5879</c:v>
                </c:pt>
                <c:pt idx="16">
                  <c:v>5850</c:v>
                </c:pt>
                <c:pt idx="17">
                  <c:v>5739</c:v>
                </c:pt>
                <c:pt idx="18">
                  <c:v>5847</c:v>
                </c:pt>
                <c:pt idx="19">
                  <c:v>5853</c:v>
                </c:pt>
                <c:pt idx="20">
                  <c:v>6268</c:v>
                </c:pt>
                <c:pt idx="21">
                  <c:v>6065</c:v>
                </c:pt>
                <c:pt idx="22">
                  <c:v>5784</c:v>
                </c:pt>
                <c:pt idx="23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0-45B5-991D-4182C5ADE9E0}"/>
            </c:ext>
          </c:extLst>
        </c:ser>
        <c:ser>
          <c:idx val="2"/>
          <c:order val="2"/>
          <c:tx>
            <c:strRef>
              <c:f>'8.4'!$P$4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'8.4'!$P$5:$P$28</c:f>
              <c:numCache>
                <c:formatCode>#,##0</c:formatCode>
                <c:ptCount val="24"/>
                <c:pt idx="0">
                  <c:v>4834</c:v>
                </c:pt>
                <c:pt idx="1">
                  <c:v>4770</c:v>
                </c:pt>
                <c:pt idx="2">
                  <c:v>4827</c:v>
                </c:pt>
                <c:pt idx="3">
                  <c:v>4801</c:v>
                </c:pt>
                <c:pt idx="4">
                  <c:v>4537</c:v>
                </c:pt>
                <c:pt idx="5">
                  <c:v>4428</c:v>
                </c:pt>
                <c:pt idx="6">
                  <c:v>4695</c:v>
                </c:pt>
                <c:pt idx="7">
                  <c:v>5133</c:v>
                </c:pt>
                <c:pt idx="8">
                  <c:v>5561</c:v>
                </c:pt>
                <c:pt idx="9">
                  <c:v>5993</c:v>
                </c:pt>
                <c:pt idx="10">
                  <c:v>6306</c:v>
                </c:pt>
                <c:pt idx="11">
                  <c:v>6201</c:v>
                </c:pt>
                <c:pt idx="12">
                  <c:v>6012</c:v>
                </c:pt>
                <c:pt idx="13">
                  <c:v>5972</c:v>
                </c:pt>
                <c:pt idx="14">
                  <c:v>5905</c:v>
                </c:pt>
                <c:pt idx="15">
                  <c:v>5858</c:v>
                </c:pt>
                <c:pt idx="16">
                  <c:v>5751</c:v>
                </c:pt>
                <c:pt idx="17">
                  <c:v>5724</c:v>
                </c:pt>
                <c:pt idx="18">
                  <c:v>5775</c:v>
                </c:pt>
                <c:pt idx="19">
                  <c:v>5783</c:v>
                </c:pt>
                <c:pt idx="20">
                  <c:v>5856</c:v>
                </c:pt>
                <c:pt idx="21">
                  <c:v>6039</c:v>
                </c:pt>
                <c:pt idx="22">
                  <c:v>5840</c:v>
                </c:pt>
                <c:pt idx="23">
                  <c:v>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0-45B5-991D-4182C5ADE9E0}"/>
            </c:ext>
          </c:extLst>
        </c:ser>
        <c:ser>
          <c:idx val="3"/>
          <c:order val="3"/>
          <c:tx>
            <c:strRef>
              <c:f>'8.4'!$Q$4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'8.4'!$Q$5:$Q$28</c:f>
              <c:numCache>
                <c:formatCode>#,##0</c:formatCode>
                <c:ptCount val="24"/>
                <c:pt idx="0">
                  <c:v>5326.7622187453871</c:v>
                </c:pt>
                <c:pt idx="1">
                  <c:v>5225.00967845782</c:v>
                </c:pt>
                <c:pt idx="2">
                  <c:v>5149.7745222408939</c:v>
                </c:pt>
                <c:pt idx="3">
                  <c:v>5112.7720377100977</c:v>
                </c:pt>
                <c:pt idx="4">
                  <c:v>5068.3303338528049</c:v>
                </c:pt>
                <c:pt idx="5">
                  <c:v>4837.3125079045722</c:v>
                </c:pt>
                <c:pt idx="6">
                  <c:v>4920.0799721233352</c:v>
                </c:pt>
                <c:pt idx="7">
                  <c:v>5291.1043071314807</c:v>
                </c:pt>
                <c:pt idx="8">
                  <c:v>5788.8041304995786</c:v>
                </c:pt>
                <c:pt idx="9">
                  <c:v>6273.7143511517543</c:v>
                </c:pt>
                <c:pt idx="10">
                  <c:v>6626.2340521491133</c:v>
                </c:pt>
                <c:pt idx="11">
                  <c:v>6765.5130485606041</c:v>
                </c:pt>
                <c:pt idx="12">
                  <c:v>6592.5467777686399</c:v>
                </c:pt>
                <c:pt idx="13">
                  <c:v>6562.8460907355948</c:v>
                </c:pt>
                <c:pt idx="14">
                  <c:v>6494.1369264879886</c:v>
                </c:pt>
                <c:pt idx="15">
                  <c:v>6461.1769211615601</c:v>
                </c:pt>
                <c:pt idx="16">
                  <c:v>6357.8163985784695</c:v>
                </c:pt>
                <c:pt idx="17">
                  <c:v>6261.4820063844018</c:v>
                </c:pt>
                <c:pt idx="18">
                  <c:v>6221.4193476173377</c:v>
                </c:pt>
                <c:pt idx="19">
                  <c:v>6256.5888597530884</c:v>
                </c:pt>
                <c:pt idx="20">
                  <c:v>6489.8664479167492</c:v>
                </c:pt>
                <c:pt idx="21">
                  <c:v>6518.6229622419323</c:v>
                </c:pt>
                <c:pt idx="22">
                  <c:v>6309.1442261267803</c:v>
                </c:pt>
                <c:pt idx="23">
                  <c:v>5950.1753468377219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0-45B5-991D-4182C5ADE9E0}"/>
            </c:ext>
          </c:extLst>
        </c:ser>
        <c:ser>
          <c:idx val="4"/>
          <c:order val="4"/>
          <c:tx>
            <c:strRef>
              <c:f>'8.4'!$R$4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'8.4'!$R$5:$R$28</c:f>
              <c:numCache>
                <c:formatCode>#,##0</c:formatCode>
                <c:ptCount val="24"/>
                <c:pt idx="0">
                  <c:v>5424</c:v>
                </c:pt>
                <c:pt idx="1">
                  <c:v>5310</c:v>
                </c:pt>
                <c:pt idx="2">
                  <c:v>5288</c:v>
                </c:pt>
                <c:pt idx="3">
                  <c:v>5269</c:v>
                </c:pt>
                <c:pt idx="4">
                  <c:v>5189</c:v>
                </c:pt>
                <c:pt idx="5">
                  <c:v>4995</c:v>
                </c:pt>
                <c:pt idx="6">
                  <c:v>5056</c:v>
                </c:pt>
                <c:pt idx="7">
                  <c:v>5372</c:v>
                </c:pt>
                <c:pt idx="8">
                  <c:v>5881</c:v>
                </c:pt>
                <c:pt idx="9">
                  <c:v>6341</c:v>
                </c:pt>
                <c:pt idx="10">
                  <c:v>6710</c:v>
                </c:pt>
                <c:pt idx="11">
                  <c:v>6935</c:v>
                </c:pt>
                <c:pt idx="12">
                  <c:v>6743</c:v>
                </c:pt>
                <c:pt idx="13">
                  <c:v>6670</c:v>
                </c:pt>
                <c:pt idx="14">
                  <c:v>6618</c:v>
                </c:pt>
                <c:pt idx="15">
                  <c:v>6600</c:v>
                </c:pt>
                <c:pt idx="16">
                  <c:v>6486</c:v>
                </c:pt>
                <c:pt idx="17">
                  <c:v>6261</c:v>
                </c:pt>
                <c:pt idx="18">
                  <c:v>6282</c:v>
                </c:pt>
                <c:pt idx="19">
                  <c:v>6314</c:v>
                </c:pt>
                <c:pt idx="20">
                  <c:v>6367</c:v>
                </c:pt>
                <c:pt idx="21">
                  <c:v>6448</c:v>
                </c:pt>
                <c:pt idx="22">
                  <c:v>6288</c:v>
                </c:pt>
                <c:pt idx="23">
                  <c:v>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10-45B5-991D-4182C5ADE9E0}"/>
            </c:ext>
          </c:extLst>
        </c:ser>
        <c:ser>
          <c:idx val="5"/>
          <c:order val="5"/>
          <c:tx>
            <c:strRef>
              <c:f>'8.4'!$S$4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'8.4'!$S$5:$S$28</c:f>
              <c:numCache>
                <c:formatCode>#,##0</c:formatCode>
                <c:ptCount val="24"/>
                <c:pt idx="0">
                  <c:v>5397</c:v>
                </c:pt>
                <c:pt idx="1">
                  <c:v>5268</c:v>
                </c:pt>
                <c:pt idx="2">
                  <c:v>5221</c:v>
                </c:pt>
                <c:pt idx="3">
                  <c:v>5187</c:v>
                </c:pt>
                <c:pt idx="4">
                  <c:v>5156</c:v>
                </c:pt>
                <c:pt idx="5">
                  <c:v>4932</c:v>
                </c:pt>
                <c:pt idx="6">
                  <c:v>5051</c:v>
                </c:pt>
                <c:pt idx="7">
                  <c:v>5479</c:v>
                </c:pt>
                <c:pt idx="8">
                  <c:v>5974</c:v>
                </c:pt>
                <c:pt idx="9">
                  <c:v>6420</c:v>
                </c:pt>
                <c:pt idx="10">
                  <c:v>6688</c:v>
                </c:pt>
                <c:pt idx="11">
                  <c:v>6891</c:v>
                </c:pt>
                <c:pt idx="12">
                  <c:v>6695</c:v>
                </c:pt>
                <c:pt idx="13">
                  <c:v>6644</c:v>
                </c:pt>
                <c:pt idx="14">
                  <c:v>6524</c:v>
                </c:pt>
                <c:pt idx="15">
                  <c:v>6522</c:v>
                </c:pt>
                <c:pt idx="16">
                  <c:v>6513</c:v>
                </c:pt>
                <c:pt idx="17">
                  <c:v>6320</c:v>
                </c:pt>
                <c:pt idx="18">
                  <c:v>6302</c:v>
                </c:pt>
                <c:pt idx="19">
                  <c:v>6380</c:v>
                </c:pt>
                <c:pt idx="20">
                  <c:v>6511</c:v>
                </c:pt>
                <c:pt idx="21">
                  <c:v>6637</c:v>
                </c:pt>
                <c:pt idx="22">
                  <c:v>6462</c:v>
                </c:pt>
                <c:pt idx="23">
                  <c:v>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10-45B5-991D-4182C5ADE9E0}"/>
            </c:ext>
          </c:extLst>
        </c:ser>
        <c:ser>
          <c:idx val="6"/>
          <c:order val="6"/>
          <c:tx>
            <c:strRef>
              <c:f>'8.4'!$T$4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'8.4'!$T$5:$T$28</c:f>
              <c:numCache>
                <c:formatCode>#,##0</c:formatCode>
                <c:ptCount val="24"/>
                <c:pt idx="0">
                  <c:v>5386</c:v>
                </c:pt>
                <c:pt idx="1">
                  <c:v>5231</c:v>
                </c:pt>
                <c:pt idx="2">
                  <c:v>5165</c:v>
                </c:pt>
                <c:pt idx="3">
                  <c:v>5186</c:v>
                </c:pt>
                <c:pt idx="4">
                  <c:v>5122</c:v>
                </c:pt>
                <c:pt idx="5">
                  <c:v>4885</c:v>
                </c:pt>
                <c:pt idx="6">
                  <c:v>5038</c:v>
                </c:pt>
                <c:pt idx="7">
                  <c:v>5450</c:v>
                </c:pt>
                <c:pt idx="8">
                  <c:v>5954</c:v>
                </c:pt>
                <c:pt idx="9">
                  <c:v>6452</c:v>
                </c:pt>
                <c:pt idx="10">
                  <c:v>6799</c:v>
                </c:pt>
                <c:pt idx="11">
                  <c:v>7010</c:v>
                </c:pt>
                <c:pt idx="12">
                  <c:v>6875</c:v>
                </c:pt>
                <c:pt idx="13">
                  <c:v>6833</c:v>
                </c:pt>
                <c:pt idx="14">
                  <c:v>6772</c:v>
                </c:pt>
                <c:pt idx="15">
                  <c:v>6811</c:v>
                </c:pt>
                <c:pt idx="16">
                  <c:v>6744</c:v>
                </c:pt>
                <c:pt idx="17">
                  <c:v>6530</c:v>
                </c:pt>
                <c:pt idx="18">
                  <c:v>6556</c:v>
                </c:pt>
                <c:pt idx="19">
                  <c:v>6535</c:v>
                </c:pt>
                <c:pt idx="20">
                  <c:v>6561</c:v>
                </c:pt>
                <c:pt idx="21">
                  <c:v>6661</c:v>
                </c:pt>
                <c:pt idx="22">
                  <c:v>6464</c:v>
                </c:pt>
                <c:pt idx="23">
                  <c:v>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10-45B5-991D-4182C5ADE9E0}"/>
            </c:ext>
          </c:extLst>
        </c:ser>
        <c:ser>
          <c:idx val="7"/>
          <c:order val="7"/>
          <c:tx>
            <c:strRef>
              <c:f>'8.4'!$U$4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'8.4'!$U$5:$U$28</c:f>
              <c:numCache>
                <c:formatCode>#,##0</c:formatCode>
                <c:ptCount val="24"/>
                <c:pt idx="0">
                  <c:v>5701</c:v>
                </c:pt>
                <c:pt idx="1">
                  <c:v>5530</c:v>
                </c:pt>
                <c:pt idx="2">
                  <c:v>5530</c:v>
                </c:pt>
                <c:pt idx="3">
                  <c:v>5462</c:v>
                </c:pt>
                <c:pt idx="4">
                  <c:v>5365</c:v>
                </c:pt>
                <c:pt idx="5">
                  <c:v>5171</c:v>
                </c:pt>
                <c:pt idx="6">
                  <c:v>5381</c:v>
                </c:pt>
                <c:pt idx="7">
                  <c:v>5757</c:v>
                </c:pt>
                <c:pt idx="8">
                  <c:v>6212</c:v>
                </c:pt>
                <c:pt idx="9">
                  <c:v>6714</c:v>
                </c:pt>
                <c:pt idx="10">
                  <c:v>7051</c:v>
                </c:pt>
                <c:pt idx="11">
                  <c:v>7270</c:v>
                </c:pt>
                <c:pt idx="12">
                  <c:v>7130</c:v>
                </c:pt>
                <c:pt idx="13">
                  <c:v>7079</c:v>
                </c:pt>
                <c:pt idx="14">
                  <c:v>6949</c:v>
                </c:pt>
                <c:pt idx="15">
                  <c:v>6974</c:v>
                </c:pt>
                <c:pt idx="16">
                  <c:v>6966</c:v>
                </c:pt>
                <c:pt idx="17">
                  <c:v>6745</c:v>
                </c:pt>
                <c:pt idx="18">
                  <c:v>6758</c:v>
                </c:pt>
                <c:pt idx="19">
                  <c:v>6769</c:v>
                </c:pt>
                <c:pt idx="20">
                  <c:v>6720</c:v>
                </c:pt>
                <c:pt idx="21">
                  <c:v>6782</c:v>
                </c:pt>
                <c:pt idx="22">
                  <c:v>6857</c:v>
                </c:pt>
                <c:pt idx="23">
                  <c:v>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10-45B5-991D-4182C5ADE9E0}"/>
            </c:ext>
          </c:extLst>
        </c:ser>
        <c:ser>
          <c:idx val="8"/>
          <c:order val="8"/>
          <c:tx>
            <c:strRef>
              <c:f>'8.4'!$V$4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'8.4'!$V$5:$V$28</c:f>
              <c:numCache>
                <c:formatCode>#,##0</c:formatCode>
                <c:ptCount val="24"/>
                <c:pt idx="0">
                  <c:v>5176.0265857466056</c:v>
                </c:pt>
                <c:pt idx="1">
                  <c:v>5063.9183470238595</c:v>
                </c:pt>
                <c:pt idx="2">
                  <c:v>5056.395594302805</c:v>
                </c:pt>
                <c:pt idx="3">
                  <c:v>5003.9756570106556</c:v>
                </c:pt>
                <c:pt idx="4">
                  <c:v>4966.7364372780421</c:v>
                </c:pt>
                <c:pt idx="5">
                  <c:v>4831.4549161380155</c:v>
                </c:pt>
                <c:pt idx="6">
                  <c:v>4945.4995407367596</c:v>
                </c:pt>
                <c:pt idx="7">
                  <c:v>5331.8559692935232</c:v>
                </c:pt>
                <c:pt idx="8">
                  <c:v>5823.3561899245697</c:v>
                </c:pt>
                <c:pt idx="9">
                  <c:v>6276.6298745628483</c:v>
                </c:pt>
                <c:pt idx="10">
                  <c:v>6604.1281501859876</c:v>
                </c:pt>
                <c:pt idx="11">
                  <c:v>6821.0999908539625</c:v>
                </c:pt>
                <c:pt idx="12">
                  <c:v>6630.1875253963972</c:v>
                </c:pt>
                <c:pt idx="13">
                  <c:v>6559.2322992475574</c:v>
                </c:pt>
                <c:pt idx="14">
                  <c:v>6482.6752287170102</c:v>
                </c:pt>
                <c:pt idx="15">
                  <c:v>6460.2969655242941</c:v>
                </c:pt>
                <c:pt idx="16">
                  <c:v>6448.037880505779</c:v>
                </c:pt>
                <c:pt idx="17">
                  <c:v>6328.5286120789669</c:v>
                </c:pt>
                <c:pt idx="18">
                  <c:v>6316.0123583260292</c:v>
                </c:pt>
                <c:pt idx="19">
                  <c:v>6326.1515121913462</c:v>
                </c:pt>
                <c:pt idx="20">
                  <c:v>6381.2837593439563</c:v>
                </c:pt>
                <c:pt idx="21">
                  <c:v>6489.2525701180321</c:v>
                </c:pt>
                <c:pt idx="22">
                  <c:v>6302.7752455579548</c:v>
                </c:pt>
                <c:pt idx="23">
                  <c:v>5921.2339068760111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0-45B5-991D-4182C5ADE9E0}"/>
            </c:ext>
          </c:extLst>
        </c:ser>
        <c:ser>
          <c:idx val="9"/>
          <c:order val="9"/>
          <c:tx>
            <c:strRef>
              <c:f>'8.4'!$W$4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numRef>
              <c:f>'8.4'!$M$5:$M$28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'8.4'!$W$5:$W$28</c:f>
              <c:numCache>
                <c:formatCode>#,##0</c:formatCode>
                <c:ptCount val="24"/>
                <c:pt idx="0">
                  <c:v>5134.3313801046297</c:v>
                </c:pt>
                <c:pt idx="1">
                  <c:v>5017.8948957540897</c:v>
                </c:pt>
                <c:pt idx="2">
                  <c:v>4977.2456708239597</c:v>
                </c:pt>
                <c:pt idx="3">
                  <c:v>4928.9347227152402</c:v>
                </c:pt>
                <c:pt idx="4">
                  <c:v>4827.8143208331803</c:v>
                </c:pt>
                <c:pt idx="5">
                  <c:v>4653.9753798172896</c:v>
                </c:pt>
                <c:pt idx="6">
                  <c:v>4854.86994352498</c:v>
                </c:pt>
                <c:pt idx="7">
                  <c:v>5267.3287031564696</c:v>
                </c:pt>
                <c:pt idx="8">
                  <c:v>5772.49923811181</c:v>
                </c:pt>
                <c:pt idx="9">
                  <c:v>6196.6515533711099</c:v>
                </c:pt>
                <c:pt idx="10">
                  <c:v>6481.4311171647396</c:v>
                </c:pt>
                <c:pt idx="11">
                  <c:v>6629.7340660010595</c:v>
                </c:pt>
                <c:pt idx="12">
                  <c:v>6537.7615511137701</c:v>
                </c:pt>
                <c:pt idx="13">
                  <c:v>6465.8963725620197</c:v>
                </c:pt>
                <c:pt idx="14">
                  <c:v>6312.7015928621604</c:v>
                </c:pt>
                <c:pt idx="15">
                  <c:v>6277.8575211955904</c:v>
                </c:pt>
                <c:pt idx="16">
                  <c:v>6248.8352680094404</c:v>
                </c:pt>
                <c:pt idx="17">
                  <c:v>6128.8291756931903</c:v>
                </c:pt>
                <c:pt idx="18">
                  <c:v>6095.2351384500898</c:v>
                </c:pt>
                <c:pt idx="19">
                  <c:v>6038.4085135878604</c:v>
                </c:pt>
                <c:pt idx="20">
                  <c:v>5908.9723668863999</c:v>
                </c:pt>
                <c:pt idx="21">
                  <c:v>5917.7147844949004</c:v>
                </c:pt>
                <c:pt idx="22">
                  <c:v>5876.1846569387199</c:v>
                </c:pt>
                <c:pt idx="23">
                  <c:v>5491.4146300247103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10-45B5-991D-4182C5ADE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24832"/>
        <c:axId val="8434816"/>
      </c:lineChart>
      <c:catAx>
        <c:axId val="842483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8434816"/>
        <c:crosses val="autoZero"/>
        <c:auto val="1"/>
        <c:lblAlgn val="ctr"/>
        <c:lblOffset val="100"/>
        <c:noMultiLvlLbl val="0"/>
      </c:catAx>
      <c:valAx>
        <c:axId val="8434816"/>
        <c:scaling>
          <c:orientation val="minMax"/>
          <c:min val="4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842483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Průběh spotřeby brutto ve dnech ročního maxima (MW)</a:t>
            </a:r>
          </a:p>
        </c:rich>
      </c:tx>
      <c:layout>
        <c:manualLayout>
          <c:xMode val="edge"/>
          <c:yMode val="edge"/>
          <c:x val="0.12499026404279062"/>
          <c:y val="2.9812206572769954E-2"/>
        </c:manualLayout>
      </c:layout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</c:spP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'8.4'!$Y$5:$Y$28</c:f>
              <c:numCache>
                <c:formatCode>#,##0</c:formatCode>
                <c:ptCount val="24"/>
                <c:pt idx="0">
                  <c:v>7961</c:v>
                </c:pt>
                <c:pt idx="1">
                  <c:v>7974</c:v>
                </c:pt>
                <c:pt idx="2">
                  <c:v>7935</c:v>
                </c:pt>
                <c:pt idx="3">
                  <c:v>7868</c:v>
                </c:pt>
                <c:pt idx="4">
                  <c:v>8058</c:v>
                </c:pt>
                <c:pt idx="5">
                  <c:v>8643</c:v>
                </c:pt>
                <c:pt idx="6">
                  <c:v>9843</c:v>
                </c:pt>
                <c:pt idx="7">
                  <c:v>9775</c:v>
                </c:pt>
                <c:pt idx="8">
                  <c:v>10030</c:v>
                </c:pt>
                <c:pt idx="9">
                  <c:v>10195</c:v>
                </c:pt>
                <c:pt idx="10">
                  <c:v>10149</c:v>
                </c:pt>
                <c:pt idx="11">
                  <c:v>10206</c:v>
                </c:pt>
                <c:pt idx="12">
                  <c:v>10169</c:v>
                </c:pt>
                <c:pt idx="13">
                  <c:v>9988</c:v>
                </c:pt>
                <c:pt idx="14">
                  <c:v>10214</c:v>
                </c:pt>
                <c:pt idx="15">
                  <c:v>10115</c:v>
                </c:pt>
                <c:pt idx="16">
                  <c:v>10352</c:v>
                </c:pt>
                <c:pt idx="17">
                  <c:v>10180</c:v>
                </c:pt>
                <c:pt idx="18">
                  <c:v>10020</c:v>
                </c:pt>
                <c:pt idx="19">
                  <c:v>9818</c:v>
                </c:pt>
                <c:pt idx="20">
                  <c:v>9617</c:v>
                </c:pt>
                <c:pt idx="21">
                  <c:v>8793</c:v>
                </c:pt>
                <c:pt idx="22">
                  <c:v>8559</c:v>
                </c:pt>
                <c:pt idx="23">
                  <c:v>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6-44D6-83D5-210EEF25E8B2}"/>
            </c:ext>
          </c:extLst>
        </c:ser>
        <c:ser>
          <c:idx val="1"/>
          <c:order val="1"/>
          <c:tx>
            <c:strRef>
              <c:f>'8.4'!$Z$4</c:f>
              <c:strCache>
                <c:ptCount val="1"/>
                <c:pt idx="0">
                  <c:v>Rozsah 2011-2018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'8.4'!$Z$5:$Z$28</c:f>
              <c:numCache>
                <c:formatCode>#,##0</c:formatCode>
                <c:ptCount val="24"/>
                <c:pt idx="0">
                  <c:v>1705</c:v>
                </c:pt>
                <c:pt idx="1">
                  <c:v>1811</c:v>
                </c:pt>
                <c:pt idx="2">
                  <c:v>1858</c:v>
                </c:pt>
                <c:pt idx="3">
                  <c:v>1890</c:v>
                </c:pt>
                <c:pt idx="4">
                  <c:v>1828</c:v>
                </c:pt>
                <c:pt idx="5">
                  <c:v>1710</c:v>
                </c:pt>
                <c:pt idx="6">
                  <c:v>1381</c:v>
                </c:pt>
                <c:pt idx="7">
                  <c:v>1894</c:v>
                </c:pt>
                <c:pt idx="8">
                  <c:v>1813</c:v>
                </c:pt>
                <c:pt idx="9">
                  <c:v>1774</c:v>
                </c:pt>
                <c:pt idx="10">
                  <c:v>1763</c:v>
                </c:pt>
                <c:pt idx="11">
                  <c:v>1532</c:v>
                </c:pt>
                <c:pt idx="12">
                  <c:v>1694</c:v>
                </c:pt>
                <c:pt idx="13">
                  <c:v>1907</c:v>
                </c:pt>
                <c:pt idx="14">
                  <c:v>1551</c:v>
                </c:pt>
                <c:pt idx="15">
                  <c:v>1507</c:v>
                </c:pt>
                <c:pt idx="16">
                  <c:v>1118</c:v>
                </c:pt>
                <c:pt idx="17">
                  <c:v>1487</c:v>
                </c:pt>
                <c:pt idx="18">
                  <c:v>1730</c:v>
                </c:pt>
                <c:pt idx="19">
                  <c:v>1909</c:v>
                </c:pt>
                <c:pt idx="20">
                  <c:v>1884</c:v>
                </c:pt>
                <c:pt idx="21">
                  <c:v>2212</c:v>
                </c:pt>
                <c:pt idx="22">
                  <c:v>1971</c:v>
                </c:pt>
                <c:pt idx="23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6-44D6-83D5-210EEF25E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29792"/>
        <c:axId val="167331328"/>
      </c:areaChart>
      <c:lineChart>
        <c:grouping val="standard"/>
        <c:varyColors val="0"/>
        <c:ser>
          <c:idx val="2"/>
          <c:order val="2"/>
          <c:tx>
            <c:strRef>
              <c:f>'8.4'!$J$4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Ref>
              <c:f>'8.4'!$J$5:$J$28</c:f>
              <c:numCache>
                <c:formatCode>#,##0</c:formatCode>
                <c:ptCount val="24"/>
                <c:pt idx="0">
                  <c:v>9275.1516441358854</c:v>
                </c:pt>
                <c:pt idx="1">
                  <c:v>9332.8697694773018</c:v>
                </c:pt>
                <c:pt idx="2">
                  <c:v>9223.5656257733935</c:v>
                </c:pt>
                <c:pt idx="3">
                  <c:v>9156.3862332620974</c:v>
                </c:pt>
                <c:pt idx="4">
                  <c:v>9306.2661841134868</c:v>
                </c:pt>
                <c:pt idx="5">
                  <c:v>9858.2024760926051</c:v>
                </c:pt>
                <c:pt idx="6">
                  <c:v>10935.843249249798</c:v>
                </c:pt>
                <c:pt idx="7">
                  <c:v>11435.434362829892</c:v>
                </c:pt>
                <c:pt idx="8">
                  <c:v>11610.433693868146</c:v>
                </c:pt>
                <c:pt idx="9">
                  <c:v>11825.793912187075</c:v>
                </c:pt>
                <c:pt idx="10">
                  <c:v>11825.411833868382</c:v>
                </c:pt>
                <c:pt idx="11">
                  <c:v>11660.261059481163</c:v>
                </c:pt>
                <c:pt idx="12">
                  <c:v>11837.565415478868</c:v>
                </c:pt>
                <c:pt idx="13">
                  <c:v>11894.776043475809</c:v>
                </c:pt>
                <c:pt idx="14">
                  <c:v>11704.698400519419</c:v>
                </c:pt>
                <c:pt idx="15">
                  <c:v>11732.739004893814</c:v>
                </c:pt>
                <c:pt idx="16">
                  <c:v>11603.792502213872</c:v>
                </c:pt>
                <c:pt idx="17">
                  <c:v>11728.0869917173</c:v>
                </c:pt>
                <c:pt idx="18">
                  <c:v>11503.038901038377</c:v>
                </c:pt>
                <c:pt idx="19">
                  <c:v>11349.040666588369</c:v>
                </c:pt>
                <c:pt idx="20">
                  <c:v>10994.315181612459</c:v>
                </c:pt>
                <c:pt idx="21">
                  <c:v>10498.059672647802</c:v>
                </c:pt>
                <c:pt idx="22">
                  <c:v>10033.037016334338</c:v>
                </c:pt>
                <c:pt idx="23">
                  <c:v>9592.1212614934557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6-44D6-83D5-210EEF25E8B2}"/>
            </c:ext>
          </c:extLst>
        </c:ser>
        <c:ser>
          <c:idx val="3"/>
          <c:order val="3"/>
          <c:tx>
            <c:strRef>
              <c:f>'8.4'!$K$4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'8.4'!$K$5:$K$28</c:f>
              <c:numCache>
                <c:formatCode>#,##0</c:formatCode>
                <c:ptCount val="24"/>
                <c:pt idx="0">
                  <c:v>8946.8608628062502</c:v>
                </c:pt>
                <c:pt idx="1">
                  <c:v>8989.1233745463505</c:v>
                </c:pt>
                <c:pt idx="2">
                  <c:v>8883.7661109897799</c:v>
                </c:pt>
                <c:pt idx="3">
                  <c:v>8828.47926989802</c:v>
                </c:pt>
                <c:pt idx="4">
                  <c:v>9005.7501561605804</c:v>
                </c:pt>
                <c:pt idx="5">
                  <c:v>9595.5452625807993</c:v>
                </c:pt>
                <c:pt idx="6">
                  <c:v>10798.987489380101</c:v>
                </c:pt>
                <c:pt idx="7">
                  <c:v>11364.8166581936</c:v>
                </c:pt>
                <c:pt idx="8">
                  <c:v>11441.774759468501</c:v>
                </c:pt>
                <c:pt idx="9">
                  <c:v>11649.417784646999</c:v>
                </c:pt>
                <c:pt idx="10">
                  <c:v>11460.351762111901</c:v>
                </c:pt>
                <c:pt idx="11">
                  <c:v>11261.9675847412</c:v>
                </c:pt>
                <c:pt idx="12">
                  <c:v>11273.2164197241</c:v>
                </c:pt>
                <c:pt idx="13">
                  <c:v>11257.422403701001</c:v>
                </c:pt>
                <c:pt idx="14">
                  <c:v>10991.983224854401</c:v>
                </c:pt>
                <c:pt idx="15">
                  <c:v>11154.323034430299</c:v>
                </c:pt>
                <c:pt idx="16">
                  <c:v>11086.222566337499</c:v>
                </c:pt>
                <c:pt idx="17">
                  <c:v>11232.6081554805</c:v>
                </c:pt>
                <c:pt idx="18">
                  <c:v>10951.3034249221</c:v>
                </c:pt>
                <c:pt idx="19">
                  <c:v>10870.071268965001</c:v>
                </c:pt>
                <c:pt idx="20">
                  <c:v>10504.6461000001</c:v>
                </c:pt>
                <c:pt idx="21">
                  <c:v>10011.0028053317</c:v>
                </c:pt>
                <c:pt idx="22">
                  <c:v>9560.2975393255492</c:v>
                </c:pt>
                <c:pt idx="23">
                  <c:v>9048.9531061251691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36-44D6-83D5-210EEF25E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29792"/>
        <c:axId val="167331328"/>
      </c:lineChart>
      <c:catAx>
        <c:axId val="1673297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31328"/>
        <c:crosses val="autoZero"/>
        <c:auto val="1"/>
        <c:lblAlgn val="ctr"/>
        <c:lblOffset val="100"/>
        <c:noMultiLvlLbl val="0"/>
      </c:catAx>
      <c:valAx>
        <c:axId val="167331328"/>
        <c:scaling>
          <c:orientation val="minMax"/>
          <c:min val="7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9792"/>
        <c:crosses val="autoZero"/>
        <c:crossBetween val="midCat"/>
      </c:valAx>
    </c:plotArea>
    <c:legend>
      <c:legendPos val="r"/>
      <c:legendEntry>
        <c:idx val="1"/>
        <c:delete val="1"/>
      </c:legendEntry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Průběh spotřeby brutto ve dnech ročního minima (MW)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</c:spP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'8.4'!$AA$5:$AA$28</c:f>
              <c:numCache>
                <c:formatCode>#,##0</c:formatCode>
                <c:ptCount val="24"/>
                <c:pt idx="0">
                  <c:v>4834</c:v>
                </c:pt>
                <c:pt idx="1">
                  <c:v>4770</c:v>
                </c:pt>
                <c:pt idx="2">
                  <c:v>4812</c:v>
                </c:pt>
                <c:pt idx="3">
                  <c:v>4780</c:v>
                </c:pt>
                <c:pt idx="4">
                  <c:v>4537</c:v>
                </c:pt>
                <c:pt idx="5">
                  <c:v>4428</c:v>
                </c:pt>
                <c:pt idx="6">
                  <c:v>4695</c:v>
                </c:pt>
                <c:pt idx="7">
                  <c:v>5133</c:v>
                </c:pt>
                <c:pt idx="8">
                  <c:v>5561</c:v>
                </c:pt>
                <c:pt idx="9">
                  <c:v>5993</c:v>
                </c:pt>
                <c:pt idx="10">
                  <c:v>6293</c:v>
                </c:pt>
                <c:pt idx="11">
                  <c:v>6138</c:v>
                </c:pt>
                <c:pt idx="12">
                  <c:v>6012</c:v>
                </c:pt>
                <c:pt idx="13">
                  <c:v>5972</c:v>
                </c:pt>
                <c:pt idx="14">
                  <c:v>5905</c:v>
                </c:pt>
                <c:pt idx="15">
                  <c:v>5858</c:v>
                </c:pt>
                <c:pt idx="16">
                  <c:v>5751</c:v>
                </c:pt>
                <c:pt idx="17">
                  <c:v>5724</c:v>
                </c:pt>
                <c:pt idx="18">
                  <c:v>5775</c:v>
                </c:pt>
                <c:pt idx="19">
                  <c:v>5783</c:v>
                </c:pt>
                <c:pt idx="20">
                  <c:v>5856</c:v>
                </c:pt>
                <c:pt idx="21">
                  <c:v>6039</c:v>
                </c:pt>
                <c:pt idx="22">
                  <c:v>5784</c:v>
                </c:pt>
                <c:pt idx="23">
                  <c:v>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A-45B7-A78C-7B4AB0D310C8}"/>
            </c:ext>
          </c:extLst>
        </c:ser>
        <c:ser>
          <c:idx val="1"/>
          <c:order val="1"/>
          <c:tx>
            <c:strRef>
              <c:f>'8.4'!$Z$4</c:f>
              <c:strCache>
                <c:ptCount val="1"/>
                <c:pt idx="0">
                  <c:v>Rozsah 2011-2018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'8.4'!$AB$5:$AB$28</c:f>
              <c:numCache>
                <c:formatCode>#,##0</c:formatCode>
                <c:ptCount val="24"/>
                <c:pt idx="0">
                  <c:v>867</c:v>
                </c:pt>
                <c:pt idx="1">
                  <c:v>760</c:v>
                </c:pt>
                <c:pt idx="2">
                  <c:v>718</c:v>
                </c:pt>
                <c:pt idx="3">
                  <c:v>682</c:v>
                </c:pt>
                <c:pt idx="4">
                  <c:v>828</c:v>
                </c:pt>
                <c:pt idx="5">
                  <c:v>743</c:v>
                </c:pt>
                <c:pt idx="6">
                  <c:v>686</c:v>
                </c:pt>
                <c:pt idx="7">
                  <c:v>624</c:v>
                </c:pt>
                <c:pt idx="8">
                  <c:v>651</c:v>
                </c:pt>
                <c:pt idx="9">
                  <c:v>721</c:v>
                </c:pt>
                <c:pt idx="10">
                  <c:v>758</c:v>
                </c:pt>
                <c:pt idx="11">
                  <c:v>1132</c:v>
                </c:pt>
                <c:pt idx="12">
                  <c:v>1118</c:v>
                </c:pt>
                <c:pt idx="13">
                  <c:v>1107</c:v>
                </c:pt>
                <c:pt idx="14">
                  <c:v>1044</c:v>
                </c:pt>
                <c:pt idx="15">
                  <c:v>1116</c:v>
                </c:pt>
                <c:pt idx="16">
                  <c:v>1215</c:v>
                </c:pt>
                <c:pt idx="17">
                  <c:v>1021</c:v>
                </c:pt>
                <c:pt idx="18">
                  <c:v>983</c:v>
                </c:pt>
                <c:pt idx="19">
                  <c:v>986</c:v>
                </c:pt>
                <c:pt idx="20">
                  <c:v>864</c:v>
                </c:pt>
                <c:pt idx="21">
                  <c:v>743</c:v>
                </c:pt>
                <c:pt idx="22">
                  <c:v>1073</c:v>
                </c:pt>
                <c:pt idx="23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A-45B7-A78C-7B4AB0D31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60768"/>
        <c:axId val="167370752"/>
      </c:areaChart>
      <c:lineChart>
        <c:grouping val="standard"/>
        <c:varyColors val="0"/>
        <c:ser>
          <c:idx val="2"/>
          <c:order val="2"/>
          <c:tx>
            <c:strRef>
              <c:f>'8.4'!$V$4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'8.4'!$V$5:$V$28</c:f>
              <c:numCache>
                <c:formatCode>#,##0</c:formatCode>
                <c:ptCount val="24"/>
                <c:pt idx="0">
                  <c:v>5176.0265857466056</c:v>
                </c:pt>
                <c:pt idx="1">
                  <c:v>5063.9183470238595</c:v>
                </c:pt>
                <c:pt idx="2">
                  <c:v>5056.395594302805</c:v>
                </c:pt>
                <c:pt idx="3">
                  <c:v>5003.9756570106556</c:v>
                </c:pt>
                <c:pt idx="4">
                  <c:v>4966.7364372780421</c:v>
                </c:pt>
                <c:pt idx="5">
                  <c:v>4831.4549161380155</c:v>
                </c:pt>
                <c:pt idx="6">
                  <c:v>4945.4995407367596</c:v>
                </c:pt>
                <c:pt idx="7">
                  <c:v>5331.8559692935232</c:v>
                </c:pt>
                <c:pt idx="8">
                  <c:v>5823.3561899245697</c:v>
                </c:pt>
                <c:pt idx="9">
                  <c:v>6276.6298745628483</c:v>
                </c:pt>
                <c:pt idx="10">
                  <c:v>6604.1281501859876</c:v>
                </c:pt>
                <c:pt idx="11">
                  <c:v>6821.0999908539625</c:v>
                </c:pt>
                <c:pt idx="12">
                  <c:v>6630.1875253963972</c:v>
                </c:pt>
                <c:pt idx="13">
                  <c:v>6559.2322992475574</c:v>
                </c:pt>
                <c:pt idx="14">
                  <c:v>6482.6752287170102</c:v>
                </c:pt>
                <c:pt idx="15">
                  <c:v>6460.2969655242941</c:v>
                </c:pt>
                <c:pt idx="16">
                  <c:v>6448.037880505779</c:v>
                </c:pt>
                <c:pt idx="17">
                  <c:v>6328.5286120789669</c:v>
                </c:pt>
                <c:pt idx="18">
                  <c:v>6316.0123583260292</c:v>
                </c:pt>
                <c:pt idx="19">
                  <c:v>6326.1515121913462</c:v>
                </c:pt>
                <c:pt idx="20">
                  <c:v>6381.2837593439563</c:v>
                </c:pt>
                <c:pt idx="21">
                  <c:v>6489.2525701180321</c:v>
                </c:pt>
                <c:pt idx="22">
                  <c:v>6302.7752455579548</c:v>
                </c:pt>
                <c:pt idx="23">
                  <c:v>5921.2339068760111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A-45B7-A78C-7B4AB0D310C8}"/>
            </c:ext>
          </c:extLst>
        </c:ser>
        <c:ser>
          <c:idx val="3"/>
          <c:order val="3"/>
          <c:tx>
            <c:strRef>
              <c:f>'8.4'!$W$4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'8.4'!$W$5:$W$28</c:f>
              <c:numCache>
                <c:formatCode>#,##0</c:formatCode>
                <c:ptCount val="24"/>
                <c:pt idx="0">
                  <c:v>5134.3313801046297</c:v>
                </c:pt>
                <c:pt idx="1">
                  <c:v>5017.8948957540897</c:v>
                </c:pt>
                <c:pt idx="2">
                  <c:v>4977.2456708239597</c:v>
                </c:pt>
                <c:pt idx="3">
                  <c:v>4928.9347227152402</c:v>
                </c:pt>
                <c:pt idx="4">
                  <c:v>4827.8143208331803</c:v>
                </c:pt>
                <c:pt idx="5">
                  <c:v>4653.9753798172896</c:v>
                </c:pt>
                <c:pt idx="6">
                  <c:v>4854.86994352498</c:v>
                </c:pt>
                <c:pt idx="7">
                  <c:v>5267.3287031564696</c:v>
                </c:pt>
                <c:pt idx="8">
                  <c:v>5772.49923811181</c:v>
                </c:pt>
                <c:pt idx="9">
                  <c:v>6196.6515533711099</c:v>
                </c:pt>
                <c:pt idx="10">
                  <c:v>6481.4311171647396</c:v>
                </c:pt>
                <c:pt idx="11">
                  <c:v>6629.7340660010595</c:v>
                </c:pt>
                <c:pt idx="12">
                  <c:v>6537.7615511137701</c:v>
                </c:pt>
                <c:pt idx="13">
                  <c:v>6465.8963725620197</c:v>
                </c:pt>
                <c:pt idx="14">
                  <c:v>6312.7015928621604</c:v>
                </c:pt>
                <c:pt idx="15">
                  <c:v>6277.8575211955904</c:v>
                </c:pt>
                <c:pt idx="16">
                  <c:v>6248.8352680094404</c:v>
                </c:pt>
                <c:pt idx="17">
                  <c:v>6128.8291756931903</c:v>
                </c:pt>
                <c:pt idx="18">
                  <c:v>6095.2351384500898</c:v>
                </c:pt>
                <c:pt idx="19">
                  <c:v>6038.4085135878604</c:v>
                </c:pt>
                <c:pt idx="20">
                  <c:v>5908.9723668863999</c:v>
                </c:pt>
                <c:pt idx="21">
                  <c:v>5917.7147844949004</c:v>
                </c:pt>
                <c:pt idx="22">
                  <c:v>5876.1846569387199</c:v>
                </c:pt>
                <c:pt idx="23">
                  <c:v>5491.4146300247103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FA-45B7-A78C-7B4AB0D31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60768"/>
        <c:axId val="167370752"/>
      </c:lineChart>
      <c:catAx>
        <c:axId val="16736076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0752"/>
        <c:crosses val="autoZero"/>
        <c:auto val="1"/>
        <c:lblAlgn val="ctr"/>
        <c:lblOffset val="100"/>
        <c:noMultiLvlLbl val="0"/>
      </c:catAx>
      <c:valAx>
        <c:axId val="167370752"/>
        <c:scaling>
          <c:orientation val="minMax"/>
          <c:min val="4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607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Průběh spotřeby brutto ve dnech ročního maxima (MW)</a:t>
            </a:r>
          </a:p>
        </c:rich>
      </c:tx>
      <c:layout>
        <c:manualLayout>
          <c:xMode val="edge"/>
          <c:yMode val="edge"/>
          <c:x val="0.15909882194958189"/>
          <c:y val="2.9812228349831365E-2"/>
        </c:manualLayout>
      </c:layout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</c:spP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'8.4'!$Y$5:$Y$28</c:f>
              <c:numCache>
                <c:formatCode>#,##0</c:formatCode>
                <c:ptCount val="24"/>
                <c:pt idx="0">
                  <c:v>7961</c:v>
                </c:pt>
                <c:pt idx="1">
                  <c:v>7974</c:v>
                </c:pt>
                <c:pt idx="2">
                  <c:v>7935</c:v>
                </c:pt>
                <c:pt idx="3">
                  <c:v>7868</c:v>
                </c:pt>
                <c:pt idx="4">
                  <c:v>8058</c:v>
                </c:pt>
                <c:pt idx="5">
                  <c:v>8643</c:v>
                </c:pt>
                <c:pt idx="6">
                  <c:v>9843</c:v>
                </c:pt>
                <c:pt idx="7">
                  <c:v>9775</c:v>
                </c:pt>
                <c:pt idx="8">
                  <c:v>10030</c:v>
                </c:pt>
                <c:pt idx="9">
                  <c:v>10195</c:v>
                </c:pt>
                <c:pt idx="10">
                  <c:v>10149</c:v>
                </c:pt>
                <c:pt idx="11">
                  <c:v>10206</c:v>
                </c:pt>
                <c:pt idx="12">
                  <c:v>10169</c:v>
                </c:pt>
                <c:pt idx="13">
                  <c:v>9988</c:v>
                </c:pt>
                <c:pt idx="14">
                  <c:v>10214</c:v>
                </c:pt>
                <c:pt idx="15">
                  <c:v>10115</c:v>
                </c:pt>
                <c:pt idx="16">
                  <c:v>10352</c:v>
                </c:pt>
                <c:pt idx="17">
                  <c:v>10180</c:v>
                </c:pt>
                <c:pt idx="18">
                  <c:v>10020</c:v>
                </c:pt>
                <c:pt idx="19">
                  <c:v>9818</c:v>
                </c:pt>
                <c:pt idx="20">
                  <c:v>9617</c:v>
                </c:pt>
                <c:pt idx="21">
                  <c:v>8793</c:v>
                </c:pt>
                <c:pt idx="22">
                  <c:v>8559</c:v>
                </c:pt>
                <c:pt idx="23">
                  <c:v>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0-4608-9A57-0AE132C36605}"/>
            </c:ext>
          </c:extLst>
        </c:ser>
        <c:ser>
          <c:idx val="1"/>
          <c:order val="1"/>
          <c:tx>
            <c:strRef>
              <c:f>'8.4'!$Z$4</c:f>
              <c:strCache>
                <c:ptCount val="1"/>
                <c:pt idx="0">
                  <c:v>Rozsah 2011-2018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'8.4'!$Z$5:$Z$28</c:f>
              <c:numCache>
                <c:formatCode>#,##0</c:formatCode>
                <c:ptCount val="24"/>
                <c:pt idx="0">
                  <c:v>1705</c:v>
                </c:pt>
                <c:pt idx="1">
                  <c:v>1811</c:v>
                </c:pt>
                <c:pt idx="2">
                  <c:v>1858</c:v>
                </c:pt>
                <c:pt idx="3">
                  <c:v>1890</c:v>
                </c:pt>
                <c:pt idx="4">
                  <c:v>1828</c:v>
                </c:pt>
                <c:pt idx="5">
                  <c:v>1710</c:v>
                </c:pt>
                <c:pt idx="6">
                  <c:v>1381</c:v>
                </c:pt>
                <c:pt idx="7">
                  <c:v>1894</c:v>
                </c:pt>
                <c:pt idx="8">
                  <c:v>1813</c:v>
                </c:pt>
                <c:pt idx="9">
                  <c:v>1774</c:v>
                </c:pt>
                <c:pt idx="10">
                  <c:v>1763</c:v>
                </c:pt>
                <c:pt idx="11">
                  <c:v>1532</c:v>
                </c:pt>
                <c:pt idx="12">
                  <c:v>1694</c:v>
                </c:pt>
                <c:pt idx="13">
                  <c:v>1907</c:v>
                </c:pt>
                <c:pt idx="14">
                  <c:v>1551</c:v>
                </c:pt>
                <c:pt idx="15">
                  <c:v>1507</c:v>
                </c:pt>
                <c:pt idx="16">
                  <c:v>1118</c:v>
                </c:pt>
                <c:pt idx="17">
                  <c:v>1487</c:v>
                </c:pt>
                <c:pt idx="18">
                  <c:v>1730</c:v>
                </c:pt>
                <c:pt idx="19">
                  <c:v>1909</c:v>
                </c:pt>
                <c:pt idx="20">
                  <c:v>1884</c:v>
                </c:pt>
                <c:pt idx="21">
                  <c:v>2212</c:v>
                </c:pt>
                <c:pt idx="22">
                  <c:v>1971</c:v>
                </c:pt>
                <c:pt idx="23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0-4608-9A57-0AE132C36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490304"/>
        <c:axId val="167491840"/>
      </c:areaChart>
      <c:lineChart>
        <c:grouping val="standard"/>
        <c:varyColors val="0"/>
        <c:ser>
          <c:idx val="2"/>
          <c:order val="2"/>
          <c:tx>
            <c:strRef>
              <c:f>'8.4'!$J$4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'8.4'!$J$5:$J$28</c:f>
              <c:numCache>
                <c:formatCode>#,##0</c:formatCode>
                <c:ptCount val="24"/>
                <c:pt idx="0">
                  <c:v>9275.1516441358854</c:v>
                </c:pt>
                <c:pt idx="1">
                  <c:v>9332.8697694773018</c:v>
                </c:pt>
                <c:pt idx="2">
                  <c:v>9223.5656257733935</c:v>
                </c:pt>
                <c:pt idx="3">
                  <c:v>9156.3862332620974</c:v>
                </c:pt>
                <c:pt idx="4">
                  <c:v>9306.2661841134868</c:v>
                </c:pt>
                <c:pt idx="5">
                  <c:v>9858.2024760926051</c:v>
                </c:pt>
                <c:pt idx="6">
                  <c:v>10935.843249249798</c:v>
                </c:pt>
                <c:pt idx="7">
                  <c:v>11435.434362829892</c:v>
                </c:pt>
                <c:pt idx="8">
                  <c:v>11610.433693868146</c:v>
                </c:pt>
                <c:pt idx="9">
                  <c:v>11825.793912187075</c:v>
                </c:pt>
                <c:pt idx="10">
                  <c:v>11825.411833868382</c:v>
                </c:pt>
                <c:pt idx="11">
                  <c:v>11660.261059481163</c:v>
                </c:pt>
                <c:pt idx="12">
                  <c:v>11837.565415478868</c:v>
                </c:pt>
                <c:pt idx="13">
                  <c:v>11894.776043475809</c:v>
                </c:pt>
                <c:pt idx="14">
                  <c:v>11704.698400519419</c:v>
                </c:pt>
                <c:pt idx="15">
                  <c:v>11732.739004893814</c:v>
                </c:pt>
                <c:pt idx="16">
                  <c:v>11603.792502213872</c:v>
                </c:pt>
                <c:pt idx="17">
                  <c:v>11728.0869917173</c:v>
                </c:pt>
                <c:pt idx="18">
                  <c:v>11503.038901038377</c:v>
                </c:pt>
                <c:pt idx="19">
                  <c:v>11349.040666588369</c:v>
                </c:pt>
                <c:pt idx="20">
                  <c:v>10994.315181612459</c:v>
                </c:pt>
                <c:pt idx="21">
                  <c:v>10498.059672647802</c:v>
                </c:pt>
                <c:pt idx="22">
                  <c:v>10033.037016334338</c:v>
                </c:pt>
                <c:pt idx="23">
                  <c:v>9592.1212614934557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0-4608-9A57-0AE132C36605}"/>
            </c:ext>
          </c:extLst>
        </c:ser>
        <c:ser>
          <c:idx val="3"/>
          <c:order val="3"/>
          <c:tx>
            <c:strRef>
              <c:f>'8.4'!$K$4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'8.4'!$K$5:$K$28</c:f>
              <c:numCache>
                <c:formatCode>#,##0</c:formatCode>
                <c:ptCount val="24"/>
                <c:pt idx="0">
                  <c:v>8946.8608628062502</c:v>
                </c:pt>
                <c:pt idx="1">
                  <c:v>8989.1233745463505</c:v>
                </c:pt>
                <c:pt idx="2">
                  <c:v>8883.7661109897799</c:v>
                </c:pt>
                <c:pt idx="3">
                  <c:v>8828.47926989802</c:v>
                </c:pt>
                <c:pt idx="4">
                  <c:v>9005.7501561605804</c:v>
                </c:pt>
                <c:pt idx="5">
                  <c:v>9595.5452625807993</c:v>
                </c:pt>
                <c:pt idx="6">
                  <c:v>10798.987489380101</c:v>
                </c:pt>
                <c:pt idx="7">
                  <c:v>11364.8166581936</c:v>
                </c:pt>
                <c:pt idx="8">
                  <c:v>11441.774759468501</c:v>
                </c:pt>
                <c:pt idx="9">
                  <c:v>11649.417784646999</c:v>
                </c:pt>
                <c:pt idx="10">
                  <c:v>11460.351762111901</c:v>
                </c:pt>
                <c:pt idx="11">
                  <c:v>11261.9675847412</c:v>
                </c:pt>
                <c:pt idx="12">
                  <c:v>11273.2164197241</c:v>
                </c:pt>
                <c:pt idx="13">
                  <c:v>11257.422403701001</c:v>
                </c:pt>
                <c:pt idx="14">
                  <c:v>10991.983224854401</c:v>
                </c:pt>
                <c:pt idx="15">
                  <c:v>11154.323034430299</c:v>
                </c:pt>
                <c:pt idx="16">
                  <c:v>11086.222566337499</c:v>
                </c:pt>
                <c:pt idx="17">
                  <c:v>11232.6081554805</c:v>
                </c:pt>
                <c:pt idx="18">
                  <c:v>10951.3034249221</c:v>
                </c:pt>
                <c:pt idx="19">
                  <c:v>10870.071268965001</c:v>
                </c:pt>
                <c:pt idx="20">
                  <c:v>10504.6461000001</c:v>
                </c:pt>
                <c:pt idx="21">
                  <c:v>10011.0028053317</c:v>
                </c:pt>
                <c:pt idx="22">
                  <c:v>9560.2975393255492</c:v>
                </c:pt>
                <c:pt idx="23">
                  <c:v>9048.9531061251691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0-4608-9A57-0AE132C36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90304"/>
        <c:axId val="167491840"/>
      </c:lineChart>
      <c:catAx>
        <c:axId val="16749030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91840"/>
        <c:crosses val="autoZero"/>
        <c:auto val="1"/>
        <c:lblAlgn val="ctr"/>
        <c:lblOffset val="100"/>
        <c:noMultiLvlLbl val="0"/>
      </c:catAx>
      <c:valAx>
        <c:axId val="167491840"/>
        <c:scaling>
          <c:orientation val="minMax"/>
          <c:min val="7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903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kabelových a venkovních vedení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47141868880615"/>
          <c:y val="0.19345491486309954"/>
          <c:w val="0.87447467544159307"/>
          <c:h val="0.55301115011181112"/>
        </c:manualLayout>
      </c:layout>
      <c:barChart>
        <c:barDir val="col"/>
        <c:grouping val="percentStacked"/>
        <c:varyColors val="0"/>
        <c:ser>
          <c:idx val="0"/>
          <c:order val="0"/>
          <c:tx>
            <c:v>Kabelová vedení</c:v>
          </c:tx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7117-4C92-9FE4-FFE3EDEB34CE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7117-4C92-9FE4-FFE3EDEB34CE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E.ON Distribuce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('9.2'!$J$17,'9.2'!$J$10,'9.2'!$J$6,'9.2'!$K$17,'9.2'!$K$10,'9.2'!$K$6,'9.2'!$L$17,'9.2'!$L$10,'9.2'!$L$6,'9.2'!$M$17,'9.2'!$M$10,'9.2'!$M$6)</c:f>
              <c:numCache>
                <c:formatCode>#,##0</c:formatCode>
                <c:ptCount val="12"/>
                <c:pt idx="0">
                  <c:v>59821</c:v>
                </c:pt>
                <c:pt idx="1">
                  <c:v>10973</c:v>
                </c:pt>
                <c:pt idx="2">
                  <c:v>33</c:v>
                </c:pt>
                <c:pt idx="3">
                  <c:v>24876.94</c:v>
                </c:pt>
                <c:pt idx="4">
                  <c:v>3981.14</c:v>
                </c:pt>
                <c:pt idx="5">
                  <c:v>14.33</c:v>
                </c:pt>
                <c:pt idx="6">
                  <c:v>8218.2999999999993</c:v>
                </c:pt>
                <c:pt idx="7">
                  <c:v>3814.26</c:v>
                </c:pt>
                <c:pt idx="8">
                  <c:v>82.76</c:v>
                </c:pt>
                <c:pt idx="9">
                  <c:v>92916.24</c:v>
                </c:pt>
                <c:pt idx="10">
                  <c:v>18768.400000000001</c:v>
                </c:pt>
                <c:pt idx="11">
                  <c:v>130.09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117-4C92-9FE4-FFE3EDEB34CE}"/>
            </c:ext>
          </c:extLst>
        </c:ser>
        <c:ser>
          <c:idx val="1"/>
          <c:order val="1"/>
          <c:tx>
            <c:v>Venkovní vedení</c:v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6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8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A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C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E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0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2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4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E.ON Distribuce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('9.2'!$D$33,'9.2'!$D$26,'9.2'!$D$22,'9.2'!$E$33,'9.2'!$E$26,'9.2'!$E$22,'9.2'!$F$33,'9.2'!$F$26,'9.2'!$F$22,'9.2'!$G$33,'9.2'!$G$26,'9.2'!$G$22)</c:f>
              <c:numCache>
                <c:formatCode>#,##0</c:formatCode>
                <c:ptCount val="12"/>
                <c:pt idx="0">
                  <c:v>45731</c:v>
                </c:pt>
                <c:pt idx="1">
                  <c:v>40159</c:v>
                </c:pt>
                <c:pt idx="2">
                  <c:v>9966</c:v>
                </c:pt>
                <c:pt idx="3">
                  <c:v>14867.22</c:v>
                </c:pt>
                <c:pt idx="4">
                  <c:v>18439.09</c:v>
                </c:pt>
                <c:pt idx="5">
                  <c:v>4043.35</c:v>
                </c:pt>
                <c:pt idx="6">
                  <c:v>78.099999999999994</c:v>
                </c:pt>
                <c:pt idx="7">
                  <c:v>106.97</c:v>
                </c:pt>
                <c:pt idx="8">
                  <c:v>286.39</c:v>
                </c:pt>
                <c:pt idx="9">
                  <c:v>60676.32</c:v>
                </c:pt>
                <c:pt idx="10">
                  <c:v>58705.06</c:v>
                </c:pt>
                <c:pt idx="11">
                  <c:v>20070.739999999998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117-4C92-9FE4-FFE3EDEB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43456"/>
        <c:axId val="166986496"/>
      </c:barChart>
      <c:catAx>
        <c:axId val="16744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986496"/>
        <c:crosses val="autoZero"/>
        <c:auto val="1"/>
        <c:lblAlgn val="ctr"/>
        <c:lblOffset val="100"/>
        <c:noMultiLvlLbl val="0"/>
      </c:catAx>
      <c:valAx>
        <c:axId val="166986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43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Délka kabelových a venkovních vedení [km]</a:t>
            </a:r>
          </a:p>
        </c:rich>
      </c:tx>
      <c:layout>
        <c:manualLayout>
          <c:xMode val="edge"/>
          <c:yMode val="edge"/>
          <c:x val="0.23050596231865875"/>
          <c:y val="3.80954290748986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92170509229517"/>
          <c:y val="0.20563389857962686"/>
          <c:w val="0.65665584642359243"/>
          <c:h val="0.54083216639528375"/>
        </c:manualLayout>
      </c:layout>
      <c:barChart>
        <c:barDir val="col"/>
        <c:grouping val="stacked"/>
        <c:varyColors val="0"/>
        <c:ser>
          <c:idx val="0"/>
          <c:order val="0"/>
          <c:tx>
            <c:v>Kabelová vedení</c:v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E.ON Distribuce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('9.2'!$J$17,'9.2'!$J$10,'9.2'!$J$6,'9.2'!$K$17,'9.2'!$K$10,'9.2'!$K$6,'9.2'!$L$17,'9.2'!$L$10,'9.2'!$L$6)</c:f>
              <c:numCache>
                <c:formatCode>#,##0</c:formatCode>
                <c:ptCount val="9"/>
                <c:pt idx="0">
                  <c:v>59821</c:v>
                </c:pt>
                <c:pt idx="1">
                  <c:v>10973</c:v>
                </c:pt>
                <c:pt idx="2">
                  <c:v>33</c:v>
                </c:pt>
                <c:pt idx="3">
                  <c:v>24876.94</c:v>
                </c:pt>
                <c:pt idx="4">
                  <c:v>3981.14</c:v>
                </c:pt>
                <c:pt idx="5">
                  <c:v>14.33</c:v>
                </c:pt>
                <c:pt idx="6">
                  <c:v>8218.2999999999993</c:v>
                </c:pt>
                <c:pt idx="7">
                  <c:v>3814.26</c:v>
                </c:pt>
                <c:pt idx="8">
                  <c:v>82.76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94-4ABB-8982-571BE97E43EA}"/>
            </c:ext>
          </c:extLst>
        </c:ser>
        <c:ser>
          <c:idx val="1"/>
          <c:order val="1"/>
          <c:tx>
            <c:v>Venkovní vedení</c:v>
          </c:tx>
          <c:spPr>
            <a:solidFill>
              <a:schemeClr val="bg1">
                <a:lumMod val="8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E.ON Distribuce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('9.2'!$D$33,'9.2'!$D$26,'9.2'!$D$22,'9.2'!$E$33,'9.2'!$E$26,'9.2'!$E$22,'9.2'!$F$33,'9.2'!$F$26,'9.2'!$F$22)</c:f>
              <c:numCache>
                <c:formatCode>#,##0</c:formatCode>
                <c:ptCount val="9"/>
                <c:pt idx="0">
                  <c:v>45731</c:v>
                </c:pt>
                <c:pt idx="1">
                  <c:v>40159</c:v>
                </c:pt>
                <c:pt idx="2">
                  <c:v>9966</c:v>
                </c:pt>
                <c:pt idx="3">
                  <c:v>14867.22</c:v>
                </c:pt>
                <c:pt idx="4">
                  <c:v>18439.09</c:v>
                </c:pt>
                <c:pt idx="5">
                  <c:v>4043.35</c:v>
                </c:pt>
                <c:pt idx="6">
                  <c:v>78.099999999999994</c:v>
                </c:pt>
                <c:pt idx="7">
                  <c:v>106.97</c:v>
                </c:pt>
                <c:pt idx="8">
                  <c:v>286.39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194-4ABB-8982-571BE97E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051648"/>
        <c:axId val="167053184"/>
      </c:barChart>
      <c:catAx>
        <c:axId val="16705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53184"/>
        <c:crosses val="autoZero"/>
        <c:auto val="1"/>
        <c:lblAlgn val="ctr"/>
        <c:lblOffset val="100"/>
        <c:noMultiLvlLbl val="0"/>
      </c:catAx>
      <c:valAx>
        <c:axId val="167053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51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79932732930453"/>
          <c:y val="0.31699303436722126"/>
          <c:w val="0.13720067267069558"/>
          <c:h val="0.433137694610457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effectLst/>
              </a:rPr>
              <a:t>Počet odběrných míst RDS p</a:t>
            </a:r>
            <a:r>
              <a:rPr lang="cs-CZ" sz="1000"/>
              <a:t>odle kategorií odběratelů</a:t>
            </a:r>
          </a:p>
        </c:rich>
      </c:tx>
      <c:layout>
        <c:manualLayout>
          <c:xMode val="edge"/>
          <c:yMode val="edge"/>
          <c:x val="0.11695913856194548"/>
          <c:y val="0.1193254354614993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4670510887779"/>
          <c:y val="0.34813548134776667"/>
          <c:w val="8.0706040024995984E-2"/>
          <c:h val="0.5092060325453264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'9.3'!$D$32</c:f>
              <c:numCache>
                <c:formatCode>#,##0</c:formatCode>
                <c:ptCount val="1"/>
                <c:pt idx="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378-8F52-6E714C0276A4}"/>
            </c:ext>
          </c:extLst>
        </c:ser>
        <c:ser>
          <c:idx val="1"/>
          <c:order val="1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'9.3'!$E$32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378-8F52-6E714C0276A4}"/>
            </c:ext>
          </c:extLst>
        </c:ser>
        <c:ser>
          <c:idx val="2"/>
          <c:order val="2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'9.3'!$F$32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378-8F52-6E714C0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15648"/>
        <c:axId val="167517184"/>
      </c:barChart>
      <c:catAx>
        <c:axId val="16751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17184"/>
        <c:crosses val="autoZero"/>
        <c:auto val="1"/>
        <c:lblAlgn val="ctr"/>
        <c:lblOffset val="100"/>
        <c:noMultiLvlLbl val="0"/>
      </c:catAx>
      <c:valAx>
        <c:axId val="167517184"/>
        <c:scaling>
          <c:orientation val="minMax"/>
          <c:max val="12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1564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0.14434504686379446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'9.3'!$D$33</c:f>
              <c:numCache>
                <c:formatCode>#,##0</c:formatCode>
                <c:ptCount val="1"/>
                <c:pt idx="0">
                  <c:v>14615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A26-B676-E939B3B0F9FD}"/>
            </c:ext>
          </c:extLst>
        </c:ser>
        <c:ser>
          <c:idx val="1"/>
          <c:order val="1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'9.3'!$E$33</c:f>
              <c:numCache>
                <c:formatCode>#,##0</c:formatCode>
                <c:ptCount val="1"/>
                <c:pt idx="0">
                  <c:v>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A26-B676-E939B3B0F9FD}"/>
            </c:ext>
          </c:extLst>
        </c:ser>
        <c:ser>
          <c:idx val="2"/>
          <c:order val="2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'9.3'!$F$33</c:f>
              <c:numCache>
                <c:formatCode>#,##0</c:formatCode>
                <c:ptCount val="1"/>
                <c:pt idx="0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8-4A26-B676-E939B3B0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56608"/>
        <c:axId val="167558144"/>
      </c:barChart>
      <c:catAx>
        <c:axId val="16755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8144"/>
        <c:crosses val="autoZero"/>
        <c:auto val="1"/>
        <c:lblAlgn val="ctr"/>
        <c:lblOffset val="100"/>
        <c:noMultiLvlLbl val="0"/>
      </c:catAx>
      <c:valAx>
        <c:axId val="167558144"/>
        <c:scaling>
          <c:orientation val="minMax"/>
          <c:max val="15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5660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9.8769954939456367E-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'9.3'!$D$34</c:f>
              <c:numCache>
                <c:formatCode>#,##0</c:formatCode>
                <c:ptCount val="1"/>
                <c:pt idx="0">
                  <c:v>439857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1-4DF6-BA51-DC759CEAA77F}"/>
            </c:ext>
          </c:extLst>
        </c:ser>
        <c:ser>
          <c:idx val="1"/>
          <c:order val="1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'9.3'!$E$34</c:f>
              <c:numCache>
                <c:formatCode>#,##0</c:formatCode>
                <c:ptCount val="1"/>
                <c:pt idx="0">
                  <c:v>183201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1-4DF6-BA51-DC759CEAA77F}"/>
            </c:ext>
          </c:extLst>
        </c:ser>
        <c:ser>
          <c:idx val="2"/>
          <c:order val="2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'9.3'!$F$34</c:f>
              <c:numCache>
                <c:formatCode>#,##0</c:formatCode>
                <c:ptCount val="1"/>
                <c:pt idx="0">
                  <c:v>126641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1-4DF6-BA51-DC759CEA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32352"/>
        <c:axId val="167733888"/>
      </c:barChart>
      <c:catAx>
        <c:axId val="16773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33888"/>
        <c:crosses val="autoZero"/>
        <c:auto val="1"/>
        <c:lblAlgn val="ctr"/>
        <c:lblOffset val="100"/>
        <c:noMultiLvlLbl val="0"/>
      </c:catAx>
      <c:valAx>
        <c:axId val="167733888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323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81524138826661474"/>
          <c:y val="0.17289751963414382"/>
          <c:w val="0.1438528781533067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'9.3'!$D$35</c:f>
              <c:numCache>
                <c:formatCode>#,##0</c:formatCode>
                <c:ptCount val="1"/>
                <c:pt idx="0">
                  <c:v>3272316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F81-840B-3A5FC8EA0430}"/>
            </c:ext>
          </c:extLst>
        </c:ser>
        <c:ser>
          <c:idx val="1"/>
          <c:order val="1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'9.3'!$E$35</c:f>
              <c:numCache>
                <c:formatCode>#,##0</c:formatCode>
                <c:ptCount val="1"/>
                <c:pt idx="0">
                  <c:v>1362373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F81-840B-3A5FC8EA0430}"/>
            </c:ext>
          </c:extLst>
        </c:ser>
        <c:ser>
          <c:idx val="2"/>
          <c:order val="2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'9.3'!$F$35</c:f>
              <c:numCache>
                <c:formatCode>#,##0</c:formatCode>
                <c:ptCount val="1"/>
                <c:pt idx="0">
                  <c:v>688261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9-4F81-840B-3A5FC8EA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64736"/>
        <c:axId val="167766272"/>
      </c:barChart>
      <c:catAx>
        <c:axId val="16776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6272"/>
        <c:crosses val="autoZero"/>
        <c:auto val="1"/>
        <c:lblAlgn val="ctr"/>
        <c:lblOffset val="100"/>
        <c:noMultiLvlLbl val="0"/>
      </c:catAx>
      <c:valAx>
        <c:axId val="167766272"/>
        <c:scaling>
          <c:orientation val="minMax"/>
          <c:max val="40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47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effectLst/>
              </a:rPr>
              <a:t>Meziroční změna spotřeby elektřiny (%)</a:t>
            </a:r>
            <a:r>
              <a:rPr lang="cs-CZ" sz="1000" b="1" i="0" u="none" strike="noStrike" baseline="0"/>
              <a:t> </a:t>
            </a:r>
            <a:endParaRPr lang="cs-CZ" sz="1000" b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797930820165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'3.7'!$A$28</c:f>
              <c:strCache>
                <c:ptCount val="1"/>
                <c:pt idx="0">
                  <c:v>Meziroční změna tuzemské brutto spotřeby</c:v>
                </c:pt>
              </c:strCache>
            </c:strRef>
          </c:tx>
          <c:invertIfNegative val="0"/>
          <c:val>
            <c:numRef>
              <c:f>'3.7'!$B$28:$M$28</c:f>
              <c:numCache>
                <c:formatCode>0.0%</c:formatCode>
                <c:ptCount val="12"/>
                <c:pt idx="0">
                  <c:v>-2.3732142187980022E-2</c:v>
                </c:pt>
                <c:pt idx="1">
                  <c:v>9.2483379115433292E-3</c:v>
                </c:pt>
                <c:pt idx="2">
                  <c:v>-1.334613253898473E-2</c:v>
                </c:pt>
                <c:pt idx="3">
                  <c:v>-0.11059670328673256</c:v>
                </c:pt>
                <c:pt idx="4">
                  <c:v>-0.12130870151893056</c:v>
                </c:pt>
                <c:pt idx="5">
                  <c:v>-5.1376847544402283E-2</c:v>
                </c:pt>
                <c:pt idx="6">
                  <c:v>-3.682024231312081E-2</c:v>
                </c:pt>
                <c:pt idx="7">
                  <c:v>-4.3763181303435553E-2</c:v>
                </c:pt>
                <c:pt idx="8">
                  <c:v>-2.6880860163445004E-2</c:v>
                </c:pt>
                <c:pt idx="9">
                  <c:v>-2.1942935738252685E-2</c:v>
                </c:pt>
                <c:pt idx="10">
                  <c:v>1.619886791005339E-3</c:v>
                </c:pt>
                <c:pt idx="11">
                  <c:v>3.0927384163825793E-3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6-4A1C-A026-5AC4333D3D99}"/>
            </c:ext>
          </c:extLst>
        </c:ser>
        <c:ser>
          <c:idx val="1"/>
          <c:order val="1"/>
          <c:tx>
            <c:strRef>
              <c:f>'3.7'!$A$29</c:f>
              <c:strCache>
                <c:ptCount val="1"/>
                <c:pt idx="0">
                  <c:v>Meziroční změna tuzemská netto spotřeby</c:v>
                </c:pt>
              </c:strCache>
            </c:strRef>
          </c:tx>
          <c:invertIfNegative val="0"/>
          <c:val>
            <c:numRef>
              <c:f>'3.7'!$B$29:$M$29</c:f>
              <c:numCache>
                <c:formatCode>0.0%</c:formatCode>
                <c:ptCount val="12"/>
                <c:pt idx="0">
                  <c:v>-2.5409826377678298E-2</c:v>
                </c:pt>
                <c:pt idx="1">
                  <c:v>9.6072395295351207E-3</c:v>
                </c:pt>
                <c:pt idx="2">
                  <c:v>-1.1694372681414482E-2</c:v>
                </c:pt>
                <c:pt idx="3">
                  <c:v>-0.11609418594337725</c:v>
                </c:pt>
                <c:pt idx="4">
                  <c:v>-0.12514508375471467</c:v>
                </c:pt>
                <c:pt idx="5">
                  <c:v>-4.8334554347970266E-2</c:v>
                </c:pt>
                <c:pt idx="6">
                  <c:v>-3.2492398595740289E-2</c:v>
                </c:pt>
                <c:pt idx="7">
                  <c:v>-4.419288599175502E-2</c:v>
                </c:pt>
                <c:pt idx="8">
                  <c:v>-1.3105464706451355E-2</c:v>
                </c:pt>
                <c:pt idx="9">
                  <c:v>-7.0858593783423738E-3</c:v>
                </c:pt>
                <c:pt idx="10">
                  <c:v>-6.4838764823311945E-3</c:v>
                </c:pt>
                <c:pt idx="11">
                  <c:v>1.3922977071785596E-2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6-4A1C-A026-5AC4333D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42528"/>
        <c:axId val="158344320"/>
      </c:barChart>
      <c:catAx>
        <c:axId val="15834252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8344320"/>
        <c:crossesAt val="0"/>
        <c:auto val="1"/>
        <c:lblAlgn val="ctr"/>
        <c:lblOffset val="100"/>
        <c:noMultiLvlLbl val="0"/>
      </c:catAx>
      <c:valAx>
        <c:axId val="158344320"/>
        <c:scaling>
          <c:orientation val="minMax"/>
          <c:max val="2.0000000000000004E-2"/>
          <c:min val="-0.1400000000000000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342528"/>
        <c:crossesAt val="1"/>
        <c:crossBetween val="between"/>
        <c:majorUnit val="2.0000000000000004E-2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Celkový počet odběrných míst [-]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97F-4681-8E5F-69420F217F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97F-4681-8E5F-69420F217FF8}"/>
              </c:ext>
            </c:extLst>
          </c:dPt>
          <c:cat>
            <c:strLit>
              <c:ptCount val="3"/>
              <c:pt idx="0">
                <c:v>ČEZ</c:v>
              </c:pt>
              <c:pt idx="1">
                <c:v>E.ON</c:v>
              </c:pt>
              <c:pt idx="2">
                <c:v>PRE</c:v>
              </c:pt>
            </c:strLit>
          </c:cat>
          <c:val>
            <c:numRef>
              <c:f>'9.3'!$D$15:$F$15</c:f>
              <c:numCache>
                <c:formatCode>#,##0</c:formatCode>
                <c:ptCount val="3"/>
                <c:pt idx="0">
                  <c:v>3726896</c:v>
                </c:pt>
                <c:pt idx="1">
                  <c:v>1553470</c:v>
                </c:pt>
                <c:pt idx="2">
                  <c:v>816979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F-4681-8E5F-69420F21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56832"/>
        <c:axId val="167658624"/>
      </c:barChart>
      <c:catAx>
        <c:axId val="16765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658624"/>
        <c:crosses val="autoZero"/>
        <c:auto val="1"/>
        <c:lblAlgn val="ctr"/>
        <c:lblOffset val="100"/>
        <c:noMultiLvlLbl val="0"/>
      </c:catAx>
      <c:valAx>
        <c:axId val="1676586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656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RDS na celkovém počtu odběrných míst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BEEA-4921-99B4-6AC3F85032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BEEA-4921-99B4-6AC3F8503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'9.3'!$D$14:$F$14</c:f>
              <c:strCache>
                <c:ptCount val="3"/>
                <c:pt idx="0">
                  <c:v>ČEZ Distribuce</c:v>
                </c:pt>
                <c:pt idx="1">
                  <c:v>E.ON Distribuce</c:v>
                </c:pt>
                <c:pt idx="2">
                  <c:v>PREdistribuce</c:v>
                </c:pt>
              </c:strCache>
            </c:strRef>
          </c:cat>
          <c:val>
            <c:numRef>
              <c:f>'9.3'!$D$15:$F$15</c:f>
              <c:numCache>
                <c:formatCode>#,##0</c:formatCode>
                <c:ptCount val="3"/>
                <c:pt idx="0">
                  <c:v>3726896</c:v>
                </c:pt>
                <c:pt idx="1">
                  <c:v>1553470</c:v>
                </c:pt>
                <c:pt idx="2">
                  <c:v>816979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A-4921-99B4-6AC3F850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Počet odběrných míst [-]</a:t>
            </a:r>
            <a:endParaRPr lang="en-US" sz="1000"/>
          </a:p>
        </c:rich>
      </c:tx>
      <c:layout>
        <c:manualLayout>
          <c:xMode val="edge"/>
          <c:yMode val="edge"/>
          <c:x val="0.31053682427227747"/>
          <c:y val="5.70485193677869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22884748926524"/>
          <c:y val="0.3247927923273054"/>
          <c:w val="0.84114132673555131"/>
          <c:h val="0.462078006172790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'9.4'!$A$6</c:f>
              <c:strCache>
                <c:ptCount val="1"/>
                <c:pt idx="0">
                  <c:v>ČEZ Distribuce, a. s.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'9.4'!$D$3:$H$3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'9.4'!$D$6:$H$6</c:f>
              <c:numCache>
                <c:formatCode>#,##0</c:formatCode>
                <c:ptCount val="5"/>
                <c:pt idx="0">
                  <c:v>3625976</c:v>
                </c:pt>
                <c:pt idx="1">
                  <c:v>3649489</c:v>
                </c:pt>
                <c:pt idx="2">
                  <c:v>3673908</c:v>
                </c:pt>
                <c:pt idx="3">
                  <c:v>3698220</c:v>
                </c:pt>
                <c:pt idx="4">
                  <c:v>3726896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2-4F2F-AA43-6825CC6A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96352"/>
        <c:axId val="168202240"/>
      </c:barChart>
      <c:catAx>
        <c:axId val="1681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02240"/>
        <c:crosses val="autoZero"/>
        <c:auto val="1"/>
        <c:lblAlgn val="ctr"/>
        <c:lblOffset val="100"/>
        <c:noMultiLvlLbl val="0"/>
      </c:catAx>
      <c:valAx>
        <c:axId val="168202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9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735234562954382"/>
          <c:y val="0.89529798694688545"/>
          <c:w val="0.43046573085586587"/>
          <c:h val="0.1042372939053865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9284654696908"/>
          <c:y val="0.11225291845859456"/>
          <c:w val="0.83115647371042445"/>
          <c:h val="0.603079282430507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'9.4'!$A$7</c:f>
              <c:strCache>
                <c:ptCount val="1"/>
                <c:pt idx="0">
                  <c:v>E.ON Distribuce, a.s.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'9.4'!$D$3:$H$3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'9.4'!$D$7:$H$7</c:f>
              <c:numCache>
                <c:formatCode>#,##0</c:formatCode>
                <c:ptCount val="5"/>
                <c:pt idx="0">
                  <c:v>1513973</c:v>
                </c:pt>
                <c:pt idx="1">
                  <c:v>1522091</c:v>
                </c:pt>
                <c:pt idx="2">
                  <c:v>1528249</c:v>
                </c:pt>
                <c:pt idx="3">
                  <c:v>1547977</c:v>
                </c:pt>
                <c:pt idx="4">
                  <c:v>1553470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000-9AC9-F725A41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159498234989073"/>
          <c:y val="0.86859168416232002"/>
          <c:w val="0.73159064594373024"/>
          <c:h val="0.1254623855406284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51914591312492"/>
          <c:y val="0.15631916593887543"/>
          <c:w val="0.78614308740846039"/>
          <c:h val="0.588103644069264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'9.4'!$A$8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'9.4'!$D$3:$H$3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'9.4'!$D$8:$H$8</c:f>
              <c:numCache>
                <c:formatCode>#,##0</c:formatCode>
                <c:ptCount val="5"/>
                <c:pt idx="0">
                  <c:v>786267</c:v>
                </c:pt>
                <c:pt idx="1">
                  <c:v>795025</c:v>
                </c:pt>
                <c:pt idx="2">
                  <c:v>802164</c:v>
                </c:pt>
                <c:pt idx="3">
                  <c:v>809807</c:v>
                </c:pt>
                <c:pt idx="4">
                  <c:v>816979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2-45A7-93CB-AADAE63E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35232"/>
        <c:axId val="168336768"/>
      </c:barChart>
      <c:catAx>
        <c:axId val="1683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36768"/>
        <c:crosses val="autoZero"/>
        <c:auto val="1"/>
        <c:lblAlgn val="ctr"/>
        <c:lblOffset val="100"/>
        <c:noMultiLvlLbl val="0"/>
      </c:catAx>
      <c:valAx>
        <c:axId val="168336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349489315093048"/>
          <c:y val="0.87621801751704653"/>
          <c:w val="0.71244944548367617"/>
          <c:h val="0.1237819481366193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Průměrná doba trvání jednoho přerušení (min)</a:t>
            </a:r>
            <a:endParaRPr lang="en-US" sz="1000"/>
          </a:p>
        </c:rich>
      </c:tx>
      <c:layout>
        <c:manualLayout>
          <c:xMode val="edge"/>
          <c:yMode val="edge"/>
          <c:x val="0.2439985042735042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39031339031335E-2"/>
          <c:y val="0.16182055555555555"/>
          <c:w val="0.88254700854700852"/>
          <c:h val="0.69185333333333332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'9.5'!$B$6:$K$6</c:f>
              <c:numCache>
                <c:formatCode>0</c:formatCode>
                <c:ptCount val="10"/>
                <c:pt idx="0">
                  <c:v>22.7</c:v>
                </c:pt>
                <c:pt idx="1">
                  <c:v>10.8</c:v>
                </c:pt>
                <c:pt idx="2">
                  <c:v>20.399999999999999</c:v>
                </c:pt>
                <c:pt idx="3">
                  <c:v>12.1</c:v>
                </c:pt>
                <c:pt idx="4">
                  <c:v>15.571428571428571</c:v>
                </c:pt>
                <c:pt idx="5">
                  <c:v>12.333333333333334</c:v>
                </c:pt>
                <c:pt idx="6">
                  <c:v>9</c:v>
                </c:pt>
                <c:pt idx="7">
                  <c:v>15.875</c:v>
                </c:pt>
                <c:pt idx="8">
                  <c:v>10.8</c:v>
                </c:pt>
                <c:pt idx="9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7-4A12-9624-69E2E677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554112"/>
        <c:axId val="148555648"/>
      </c:barChart>
      <c:catAx>
        <c:axId val="1485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8555648"/>
        <c:crosses val="autoZero"/>
        <c:auto val="1"/>
        <c:lblAlgn val="ctr"/>
        <c:lblOffset val="100"/>
        <c:noMultiLvlLbl val="0"/>
      </c:catAx>
      <c:valAx>
        <c:axId val="1485556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8554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SAIFI (přerušení/rok)</a:t>
            </a:r>
          </a:p>
        </c:rich>
      </c:tx>
      <c:layout>
        <c:manualLayout>
          <c:xMode val="edge"/>
          <c:yMode val="edge"/>
          <c:x val="0.31908512314963022"/>
          <c:y val="1.0583333333333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36180555555556"/>
          <c:y val="0.11930472222222223"/>
          <c:w val="0.59460603357023079"/>
          <c:h val="0.76023758173647737"/>
        </c:manualLayout>
      </c:layout>
      <c:lineChart>
        <c:grouping val="standard"/>
        <c:varyColors val="0"/>
        <c:ser>
          <c:idx val="0"/>
          <c:order val="0"/>
          <c:tx>
            <c:strRef>
              <c:f>'9.5'!$A$22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'9.5'!$B$22:$K$22</c:f>
              <c:numCache>
                <c:formatCode>0.00</c:formatCode>
                <c:ptCount val="10"/>
                <c:pt idx="0">
                  <c:v>2.88</c:v>
                </c:pt>
                <c:pt idx="1">
                  <c:v>3.1</c:v>
                </c:pt>
                <c:pt idx="2">
                  <c:v>3.11</c:v>
                </c:pt>
                <c:pt idx="3">
                  <c:v>2.7711021049176727</c:v>
                </c:pt>
                <c:pt idx="4">
                  <c:v>3.2924452526539834</c:v>
                </c:pt>
                <c:pt idx="5">
                  <c:v>2.8708427989958185</c:v>
                </c:pt>
                <c:pt idx="6">
                  <c:v>3.4141324676299658</c:v>
                </c:pt>
                <c:pt idx="7">
                  <c:v>2.7356110747248814</c:v>
                </c:pt>
                <c:pt idx="8">
                  <c:v>2.8960078980101871</c:v>
                </c:pt>
                <c:pt idx="9">
                  <c:v>2.8727493045752217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1-45AB-9F04-776B3005E863}"/>
            </c:ext>
          </c:extLst>
        </c:ser>
        <c:ser>
          <c:idx val="1"/>
          <c:order val="1"/>
          <c:tx>
            <c:strRef>
              <c:f>'9.5'!$A$23</c:f>
              <c:strCache>
                <c:ptCount val="1"/>
                <c:pt idx="0">
                  <c:v>E.ON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'9.5'!$B$23:$K$23</c:f>
              <c:numCache>
                <c:formatCode>0.00</c:formatCode>
                <c:ptCount val="10"/>
                <c:pt idx="0">
                  <c:v>2</c:v>
                </c:pt>
                <c:pt idx="1">
                  <c:v>1.67</c:v>
                </c:pt>
                <c:pt idx="2">
                  <c:v>2.4</c:v>
                </c:pt>
                <c:pt idx="3">
                  <c:v>2.270100650958514</c:v>
                </c:pt>
                <c:pt idx="4">
                  <c:v>2.2689083997944759</c:v>
                </c:pt>
                <c:pt idx="5">
                  <c:v>1.6002815002540223</c:v>
                </c:pt>
                <c:pt idx="6">
                  <c:v>2.3431309732694654</c:v>
                </c:pt>
                <c:pt idx="7">
                  <c:v>2.014720362603871</c:v>
                </c:pt>
                <c:pt idx="8">
                  <c:v>1.9736172722692582</c:v>
                </c:pt>
                <c:pt idx="9">
                  <c:v>1.9154313201593178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1-45AB-9F04-776B3005E863}"/>
            </c:ext>
          </c:extLst>
        </c:ser>
        <c:ser>
          <c:idx val="2"/>
          <c:order val="2"/>
          <c:tx>
            <c:strRef>
              <c:f>'9.5'!$A$24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'9.5'!$B$24:$K$24</c:f>
              <c:numCache>
                <c:formatCode>0.00</c:formatCode>
                <c:ptCount val="10"/>
                <c:pt idx="0">
                  <c:v>0.65</c:v>
                </c:pt>
                <c:pt idx="1">
                  <c:v>0.54</c:v>
                </c:pt>
                <c:pt idx="2">
                  <c:v>1.04</c:v>
                </c:pt>
                <c:pt idx="3">
                  <c:v>0.73844717963733708</c:v>
                </c:pt>
                <c:pt idx="4">
                  <c:v>0.35884287799813158</c:v>
                </c:pt>
                <c:pt idx="5">
                  <c:v>0.32739179939805024</c:v>
                </c:pt>
                <c:pt idx="6">
                  <c:v>0.57464957832390273</c:v>
                </c:pt>
                <c:pt idx="7">
                  <c:v>0.39881387377755428</c:v>
                </c:pt>
                <c:pt idx="8">
                  <c:v>0.36168414438942664</c:v>
                </c:pt>
                <c:pt idx="9">
                  <c:v>0.38610187365631554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1-45AB-9F04-776B3005E863}"/>
            </c:ext>
          </c:extLst>
        </c:ser>
        <c:ser>
          <c:idx val="3"/>
          <c:order val="3"/>
          <c:tx>
            <c:v>Česká republika</c:v>
          </c:tx>
          <c:spPr>
            <a:ln w="28575">
              <a:solidFill>
                <a:schemeClr val="tx1"/>
              </a:solidFill>
            </a:ln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'9.5'!$B$21:$K$21</c:f>
              <c:numCache>
                <c:formatCode>0.00</c:formatCode>
                <c:ptCount val="10"/>
                <c:pt idx="0">
                  <c:v>2.36</c:v>
                </c:pt>
                <c:pt idx="1">
                  <c:v>2.4</c:v>
                </c:pt>
                <c:pt idx="2">
                  <c:v>2.66</c:v>
                </c:pt>
                <c:pt idx="3">
                  <c:v>2.3757592500733447</c:v>
                </c:pt>
                <c:pt idx="4">
                  <c:v>2.6444984328292618</c:v>
                </c:pt>
                <c:pt idx="5">
                  <c:v>2.2084312087363633</c:v>
                </c:pt>
                <c:pt idx="6">
                  <c:v>2.7624867701341547</c:v>
                </c:pt>
                <c:pt idx="7">
                  <c:v>2.2395502967965517</c:v>
                </c:pt>
                <c:pt idx="8">
                  <c:v>2.3213192598372894</c:v>
                </c:pt>
                <c:pt idx="9">
                  <c:v>2.295328898035498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E1-45AB-9F04-776B3005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51520"/>
        <c:axId val="167853056"/>
      </c:lineChart>
      <c:catAx>
        <c:axId val="16785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53056"/>
        <c:crosses val="autoZero"/>
        <c:auto val="1"/>
        <c:lblAlgn val="ctr"/>
        <c:lblOffset val="100"/>
        <c:noMultiLvlLbl val="1"/>
      </c:catAx>
      <c:valAx>
        <c:axId val="167853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přerušení/rok</a:t>
                </a:r>
              </a:p>
            </c:rich>
          </c:tx>
          <c:layout>
            <c:manualLayout>
              <c:xMode val="edge"/>
              <c:yMode val="edge"/>
              <c:x val="4.6149578860187834E-2"/>
              <c:y val="0.2916516666666666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51520"/>
        <c:crosses val="autoZero"/>
        <c:crossBetween val="between"/>
      </c:valAx>
      <c:spPr>
        <a:noFill/>
      </c:spPr>
    </c:plotArea>
    <c:legend>
      <c:legendPos val="r"/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SA</a:t>
            </a:r>
            <a:r>
              <a:rPr lang="cs-CZ" sz="1000"/>
              <a:t>IDI</a:t>
            </a:r>
            <a:r>
              <a:rPr lang="en-US" sz="1000"/>
              <a:t> (</a:t>
            </a:r>
            <a:r>
              <a:rPr lang="cs-CZ" sz="1000"/>
              <a:t>min</a:t>
            </a:r>
            <a:r>
              <a:rPr lang="en-US" sz="1000"/>
              <a:t>/rok)</a:t>
            </a:r>
          </a:p>
        </c:rich>
      </c:tx>
      <c:layout>
        <c:manualLayout>
          <c:xMode val="edge"/>
          <c:yMode val="edge"/>
          <c:x val="0.4238038461538462"/>
          <c:y val="1.88988095238095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05324074074074"/>
          <c:y val="0.12938392857142858"/>
          <c:w val="0.80855972222222228"/>
          <c:h val="0.74963606774139002"/>
        </c:manualLayout>
      </c:layout>
      <c:lineChart>
        <c:grouping val="standard"/>
        <c:varyColors val="0"/>
        <c:ser>
          <c:idx val="0"/>
          <c:order val="0"/>
          <c:tx>
            <c:strRef>
              <c:f>'9.5'!$A$26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'9.5'!$B$26:$K$26</c:f>
              <c:numCache>
                <c:formatCode>0.00</c:formatCode>
                <c:ptCount val="10"/>
                <c:pt idx="0">
                  <c:v>296.7</c:v>
                </c:pt>
                <c:pt idx="1">
                  <c:v>313.04000000000002</c:v>
                </c:pt>
                <c:pt idx="2">
                  <c:v>402</c:v>
                </c:pt>
                <c:pt idx="3">
                  <c:v>281.41523263675356</c:v>
                </c:pt>
                <c:pt idx="4">
                  <c:v>361.72238913364271</c:v>
                </c:pt>
                <c:pt idx="5">
                  <c:v>309.64233908716091</c:v>
                </c:pt>
                <c:pt idx="6">
                  <c:v>501.47345881625262</c:v>
                </c:pt>
                <c:pt idx="7">
                  <c:v>307.09313132146747</c:v>
                </c:pt>
                <c:pt idx="8">
                  <c:v>348.52164852710496</c:v>
                </c:pt>
                <c:pt idx="9">
                  <c:v>311.59614792920809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A-4CCA-BA5D-5B73FAF01101}"/>
            </c:ext>
          </c:extLst>
        </c:ser>
        <c:ser>
          <c:idx val="1"/>
          <c:order val="1"/>
          <c:tx>
            <c:strRef>
              <c:f>'9.5'!$A$27</c:f>
              <c:strCache>
                <c:ptCount val="1"/>
                <c:pt idx="0">
                  <c:v>E.ON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'9.5'!$B$27:$K$27</c:f>
              <c:numCache>
                <c:formatCode>0.00</c:formatCode>
                <c:ptCount val="10"/>
                <c:pt idx="0">
                  <c:v>314.39999999999998</c:v>
                </c:pt>
                <c:pt idx="1">
                  <c:v>293.05</c:v>
                </c:pt>
                <c:pt idx="2">
                  <c:v>386.66</c:v>
                </c:pt>
                <c:pt idx="3">
                  <c:v>409.29962214400751</c:v>
                </c:pt>
                <c:pt idx="4">
                  <c:v>352.89956578425034</c:v>
                </c:pt>
                <c:pt idx="5">
                  <c:v>252.14291376484846</c:v>
                </c:pt>
                <c:pt idx="6">
                  <c:v>466.6792892189747</c:v>
                </c:pt>
                <c:pt idx="7">
                  <c:v>249.78536755320533</c:v>
                </c:pt>
                <c:pt idx="8">
                  <c:v>281.19752633325163</c:v>
                </c:pt>
                <c:pt idx="9">
                  <c:v>272.41988150684176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A-4CCA-BA5D-5B73FAF01101}"/>
            </c:ext>
          </c:extLst>
        </c:ser>
        <c:ser>
          <c:idx val="2"/>
          <c:order val="2"/>
          <c:tx>
            <c:strRef>
              <c:f>'9.5'!$A$28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'9.5'!$B$28:$K$28</c:f>
              <c:numCache>
                <c:formatCode>0.00</c:formatCode>
                <c:ptCount val="10"/>
                <c:pt idx="0">
                  <c:v>46.79</c:v>
                </c:pt>
                <c:pt idx="1">
                  <c:v>42.12</c:v>
                </c:pt>
                <c:pt idx="2">
                  <c:v>70.38</c:v>
                </c:pt>
                <c:pt idx="3">
                  <c:v>43.371216061792822</c:v>
                </c:pt>
                <c:pt idx="4">
                  <c:v>30.931269552749161</c:v>
                </c:pt>
                <c:pt idx="5">
                  <c:v>32.522558560306777</c:v>
                </c:pt>
                <c:pt idx="6">
                  <c:v>40.343811847629368</c:v>
                </c:pt>
                <c:pt idx="7">
                  <c:v>34.058980702493635</c:v>
                </c:pt>
                <c:pt idx="8">
                  <c:v>29.612873115721975</c:v>
                </c:pt>
                <c:pt idx="9">
                  <c:v>32.921456976785826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A-4CCA-BA5D-5B73FAF01101}"/>
            </c:ext>
          </c:extLst>
        </c:ser>
        <c:ser>
          <c:idx val="3"/>
          <c:order val="3"/>
          <c:tx>
            <c:strRef>
              <c:f>'9.5'!$A$25</c:f>
              <c:strCache>
                <c:ptCount val="1"/>
                <c:pt idx="0">
                  <c:v>SAIDI [min/rok]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/>
          </c:spPr>
          <c:marker>
            <c:symbol val="none"/>
          </c:marker>
          <c:cat>
            <c:numRef>
              <c:f>'9.5'!$B$20:$K$20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'9.5'!$B$25:$K$25</c:f>
              <c:numCache>
                <c:formatCode>0.00</c:formatCode>
                <c:ptCount val="10"/>
                <c:pt idx="0">
                  <c:v>268.82</c:v>
                </c:pt>
                <c:pt idx="1">
                  <c:v>272.64999999999998</c:v>
                </c:pt>
                <c:pt idx="2">
                  <c:v>354.76</c:v>
                </c:pt>
                <c:pt idx="3">
                  <c:v>283.21910092501588</c:v>
                </c:pt>
                <c:pt idx="4">
                  <c:v>316.06423586034822</c:v>
                </c:pt>
                <c:pt idx="5">
                  <c:v>258.29206842236607</c:v>
                </c:pt>
                <c:pt idx="6">
                  <c:v>431.45287716166405</c:v>
                </c:pt>
                <c:pt idx="7">
                  <c:v>256.04976552327867</c:v>
                </c:pt>
                <c:pt idx="8">
                  <c:v>288.72699535367292</c:v>
                </c:pt>
                <c:pt idx="9">
                  <c:v>264.30351956145182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A-4CCA-BA5D-5B73FAF0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98496"/>
        <c:axId val="167900288"/>
      </c:lineChart>
      <c:catAx>
        <c:axId val="1678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00288"/>
        <c:crosses val="autoZero"/>
        <c:auto val="1"/>
        <c:lblAlgn val="ctr"/>
        <c:lblOffset val="100"/>
        <c:noMultiLvlLbl val="1"/>
      </c:catAx>
      <c:valAx>
        <c:axId val="167900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min/rok</a:t>
                </a:r>
              </a:p>
            </c:rich>
          </c:tx>
          <c:layout>
            <c:manualLayout>
              <c:xMode val="edge"/>
              <c:yMode val="edge"/>
              <c:x val="9.9256976311670915E-3"/>
              <c:y val="0.332058888888888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9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Nedodaná energie (MWh)</a:t>
            </a:r>
            <a:endParaRPr lang="en-US" sz="1000"/>
          </a:p>
        </c:rich>
      </c:tx>
      <c:layout>
        <c:manualLayout>
          <c:xMode val="edge"/>
          <c:yMode val="edge"/>
          <c:x val="0.298740277777777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64444444444444"/>
          <c:y val="0.17783555555555552"/>
          <c:w val="0.86055000000000004"/>
          <c:h val="0.69376555555555552"/>
        </c:manualLayout>
      </c:layout>
      <c:barChart>
        <c:barDir val="col"/>
        <c:grouping val="stacked"/>
        <c:varyColors val="0"/>
        <c:ser>
          <c:idx val="1"/>
          <c:order val="0"/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'9.5'!$B$7:$K$7</c:f>
              <c:numCache>
                <c:formatCode>0</c:formatCode>
                <c:ptCount val="10"/>
                <c:pt idx="0">
                  <c:v>304.3</c:v>
                </c:pt>
                <c:pt idx="1">
                  <c:v>97.7</c:v>
                </c:pt>
                <c:pt idx="2">
                  <c:v>221.5</c:v>
                </c:pt>
                <c:pt idx="3">
                  <c:v>250</c:v>
                </c:pt>
                <c:pt idx="4">
                  <c:v>140</c:v>
                </c:pt>
                <c:pt idx="5">
                  <c:v>45</c:v>
                </c:pt>
                <c:pt idx="6">
                  <c:v>50</c:v>
                </c:pt>
                <c:pt idx="7">
                  <c:v>113</c:v>
                </c:pt>
                <c:pt idx="8">
                  <c:v>84</c:v>
                </c:pt>
                <c:pt idx="9">
                  <c:v>169.3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E-45B6-A577-E6A378B82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986688"/>
        <c:axId val="167988224"/>
      </c:barChart>
      <c:catAx>
        <c:axId val="1679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8224"/>
        <c:crosses val="autoZero"/>
        <c:auto val="1"/>
        <c:lblAlgn val="ctr"/>
        <c:lblOffset val="100"/>
        <c:noMultiLvlLbl val="0"/>
      </c:catAx>
      <c:valAx>
        <c:axId val="16798822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86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Maloodběr</a:t>
            </a:r>
            <a:r>
              <a:rPr lang="cs-CZ" sz="1000" baseline="0"/>
              <a:t> podnikatelé (MOP)</a:t>
            </a:r>
            <a:endParaRPr lang="cs-CZ" sz="10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'9.6'!$B$6:$B$18</c:f>
              <c:numCache>
                <c:formatCode>#,##0</c:formatCode>
                <c:ptCount val="13"/>
                <c:pt idx="0">
                  <c:v>242012</c:v>
                </c:pt>
                <c:pt idx="1">
                  <c:v>261481</c:v>
                </c:pt>
                <c:pt idx="2">
                  <c:v>17607</c:v>
                </c:pt>
                <c:pt idx="3">
                  <c:v>112786</c:v>
                </c:pt>
                <c:pt idx="4">
                  <c:v>7565</c:v>
                </c:pt>
                <c:pt idx="5">
                  <c:v>85</c:v>
                </c:pt>
                <c:pt idx="6">
                  <c:v>1465</c:v>
                </c:pt>
                <c:pt idx="7">
                  <c:v>52858</c:v>
                </c:pt>
                <c:pt idx="8">
                  <c:v>1762</c:v>
                </c:pt>
                <c:pt idx="9">
                  <c:v>402</c:v>
                </c:pt>
                <c:pt idx="10">
                  <c:v>3143</c:v>
                </c:pt>
                <c:pt idx="11">
                  <c:v>8869</c:v>
                </c:pt>
                <c:pt idx="12">
                  <c:v>36596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89856"/>
        <c:axId val="168091648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'9.6'!$E$6:$E$18</c:f>
              <c:numCache>
                <c:formatCode>#,##0</c:formatCode>
                <c:ptCount val="13"/>
                <c:pt idx="0">
                  <c:v>240961.66600000014</c:v>
                </c:pt>
                <c:pt idx="1">
                  <c:v>1592608.5410000004</c:v>
                </c:pt>
                <c:pt idx="2">
                  <c:v>922784.07</c:v>
                </c:pt>
                <c:pt idx="3">
                  <c:v>1809751.8539999998</c:v>
                </c:pt>
                <c:pt idx="4">
                  <c:v>644558.2620000001</c:v>
                </c:pt>
                <c:pt idx="5">
                  <c:v>611.16199999999992</c:v>
                </c:pt>
                <c:pt idx="6">
                  <c:v>93925.610999999975</c:v>
                </c:pt>
                <c:pt idx="7">
                  <c:v>1660055.6879999998</c:v>
                </c:pt>
                <c:pt idx="8">
                  <c:v>21477.353999999992</c:v>
                </c:pt>
                <c:pt idx="9">
                  <c:v>15234.827000000003</c:v>
                </c:pt>
                <c:pt idx="10">
                  <c:v>77626.563999999998</c:v>
                </c:pt>
                <c:pt idx="11">
                  <c:v>0</c:v>
                </c:pt>
                <c:pt idx="12">
                  <c:v>610072.49400000006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94720"/>
        <c:axId val="168093184"/>
      </c:barChart>
      <c:catAx>
        <c:axId val="168089856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8091648"/>
        <c:crosses val="autoZero"/>
        <c:auto val="1"/>
        <c:lblAlgn val="ctr"/>
        <c:lblOffset val="100"/>
        <c:noMultiLvlLbl val="0"/>
      </c:catAx>
      <c:valAx>
        <c:axId val="168091648"/>
        <c:scaling>
          <c:orientation val="maxMin"/>
          <c:min val="-3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089856"/>
        <c:crosses val="max"/>
        <c:crossBetween val="between"/>
      </c:valAx>
      <c:valAx>
        <c:axId val="168093184"/>
        <c:scaling>
          <c:orientation val="minMax"/>
          <c:max val="3000000"/>
          <c:min val="-3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094720"/>
        <c:crosses val="autoZero"/>
        <c:crossBetween val="between"/>
      </c:valAx>
      <c:catAx>
        <c:axId val="16809472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80931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9844878672463023"/>
          <c:y val="0.90943391285561848"/>
          <c:w val="0.63856670845388297"/>
          <c:h val="6.68111705468961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Dlouhodobý vývoj výroby a spotřeby elektřiny (TWh)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288122496912401E-2"/>
          <c:y val="0.1247206397086626"/>
          <c:w val="0.94999919899074958"/>
          <c:h val="0.74091035443723896"/>
        </c:manualLayout>
      </c:layout>
      <c:lineChart>
        <c:grouping val="standard"/>
        <c:varyColors val="0"/>
        <c:ser>
          <c:idx val="0"/>
          <c:order val="0"/>
          <c:tx>
            <c:strRef>
              <c:f>'3.8'!$A$4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'3.8'!$B$3:$AK$3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'3.8'!$B$4:$AK$4</c:f>
              <c:numCache>
                <c:formatCode>#,##0.00</c:formatCode>
                <c:ptCount val="36"/>
                <c:pt idx="0">
                  <c:v>58.12</c:v>
                </c:pt>
                <c:pt idx="1">
                  <c:v>60.606000000000002</c:v>
                </c:pt>
                <c:pt idx="2">
                  <c:v>62.197000000000003</c:v>
                </c:pt>
                <c:pt idx="3">
                  <c:v>64.334999999999994</c:v>
                </c:pt>
                <c:pt idx="4">
                  <c:v>65.132000000000005</c:v>
                </c:pt>
                <c:pt idx="5">
                  <c:v>62.558</c:v>
                </c:pt>
                <c:pt idx="6">
                  <c:v>60.527999999999999</c:v>
                </c:pt>
                <c:pt idx="7">
                  <c:v>59.292999999999999</c:v>
                </c:pt>
                <c:pt idx="8">
                  <c:v>58.881999999999998</c:v>
                </c:pt>
                <c:pt idx="9">
                  <c:v>58.704999999999998</c:v>
                </c:pt>
                <c:pt idx="10">
                  <c:v>60.847000000000001</c:v>
                </c:pt>
                <c:pt idx="11">
                  <c:v>64.257000000000005</c:v>
                </c:pt>
                <c:pt idx="12">
                  <c:v>64.597999999999999</c:v>
                </c:pt>
                <c:pt idx="13">
                  <c:v>65.111999999999995</c:v>
                </c:pt>
                <c:pt idx="14">
                  <c:v>64.367999999999995</c:v>
                </c:pt>
                <c:pt idx="15">
                  <c:v>73.465999999999994</c:v>
                </c:pt>
                <c:pt idx="16">
                  <c:v>74.647000000000006</c:v>
                </c:pt>
                <c:pt idx="17">
                  <c:v>76.259</c:v>
                </c:pt>
                <c:pt idx="18">
                  <c:v>83.204999999999998</c:v>
                </c:pt>
                <c:pt idx="19">
                  <c:v>84.332999999999998</c:v>
                </c:pt>
                <c:pt idx="20">
                  <c:v>82.578999999999994</c:v>
                </c:pt>
                <c:pt idx="21">
                  <c:v>84.361000000000004</c:v>
                </c:pt>
                <c:pt idx="22">
                  <c:v>88.197999999999993</c:v>
                </c:pt>
                <c:pt idx="23">
                  <c:v>83.518000000000001</c:v>
                </c:pt>
                <c:pt idx="24">
                  <c:v>82.25</c:v>
                </c:pt>
                <c:pt idx="25">
                  <c:v>85.91</c:v>
                </c:pt>
                <c:pt idx="26">
                  <c:v>87.561000000000007</c:v>
                </c:pt>
                <c:pt idx="27">
                  <c:v>87.573999999999998</c:v>
                </c:pt>
                <c:pt idx="28">
                  <c:v>87.064999999999998</c:v>
                </c:pt>
                <c:pt idx="29">
                  <c:v>86.013357042199999</c:v>
                </c:pt>
                <c:pt idx="30">
                  <c:v>83.893589286299999</c:v>
                </c:pt>
                <c:pt idx="31">
                  <c:v>83.305450922999995</c:v>
                </c:pt>
                <c:pt idx="32">
                  <c:v>87.041028529999991</c:v>
                </c:pt>
                <c:pt idx="33">
                  <c:v>88.001989330999976</c:v>
                </c:pt>
                <c:pt idx="34">
                  <c:v>86.990503722000014</c:v>
                </c:pt>
                <c:pt idx="35">
                  <c:v>81.443381371000015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A-49E9-B251-26BA3DC9758A}"/>
            </c:ext>
          </c:extLst>
        </c:ser>
        <c:ser>
          <c:idx val="1"/>
          <c:order val="1"/>
          <c:tx>
            <c:strRef>
              <c:f>'3.8'!$A$5</c:f>
              <c:strCache>
                <c:ptCount val="1"/>
                <c:pt idx="0">
                  <c:v>Výroba elektřiny netto</c:v>
                </c:pt>
              </c:strCache>
            </c:strRef>
          </c:tx>
          <c:spPr>
            <a:ln>
              <a:solidFill>
                <a:srgbClr val="005DA2"/>
              </a:solidFill>
            </a:ln>
          </c:spPr>
          <c:marker>
            <c:symbol val="none"/>
          </c:marker>
          <c:cat>
            <c:numRef>
              <c:f>'3.8'!$B$3:$AK$3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'3.8'!$B$5:$AK$5</c:f>
              <c:numCache>
                <c:formatCode>#,##0.00</c:formatCode>
                <c:ptCount val="36"/>
                <c:pt idx="0">
                  <c:v>53.825000000000003</c:v>
                </c:pt>
                <c:pt idx="1">
                  <c:v>56.212000000000003</c:v>
                </c:pt>
                <c:pt idx="2">
                  <c:v>57.704999999999998</c:v>
                </c:pt>
                <c:pt idx="3">
                  <c:v>59.822000000000003</c:v>
                </c:pt>
                <c:pt idx="4">
                  <c:v>60.566000000000003</c:v>
                </c:pt>
                <c:pt idx="5">
                  <c:v>58.112000000000002</c:v>
                </c:pt>
                <c:pt idx="6">
                  <c:v>56.375</c:v>
                </c:pt>
                <c:pt idx="7">
                  <c:v>55.37</c:v>
                </c:pt>
                <c:pt idx="8">
                  <c:v>54.975999999999999</c:v>
                </c:pt>
                <c:pt idx="9">
                  <c:v>54.853000000000002</c:v>
                </c:pt>
                <c:pt idx="10">
                  <c:v>56.88</c:v>
                </c:pt>
                <c:pt idx="11">
                  <c:v>59.899000000000001</c:v>
                </c:pt>
                <c:pt idx="12">
                  <c:v>59.956000000000003</c:v>
                </c:pt>
                <c:pt idx="13">
                  <c:v>60.264000000000003</c:v>
                </c:pt>
                <c:pt idx="14">
                  <c:v>59.473999999999997</c:v>
                </c:pt>
                <c:pt idx="15">
                  <c:v>67.741</c:v>
                </c:pt>
                <c:pt idx="16">
                  <c:v>68.78</c:v>
                </c:pt>
                <c:pt idx="17">
                  <c:v>70.304000000000002</c:v>
                </c:pt>
                <c:pt idx="18">
                  <c:v>76.632999999999996</c:v>
                </c:pt>
                <c:pt idx="19">
                  <c:v>77.918999999999997</c:v>
                </c:pt>
                <c:pt idx="20">
                  <c:v>76.191999999999993</c:v>
                </c:pt>
                <c:pt idx="21">
                  <c:v>77.884</c:v>
                </c:pt>
                <c:pt idx="22">
                  <c:v>81.412999999999997</c:v>
                </c:pt>
                <c:pt idx="23">
                  <c:v>77.084999999999994</c:v>
                </c:pt>
                <c:pt idx="24">
                  <c:v>75.989999999999995</c:v>
                </c:pt>
                <c:pt idx="25">
                  <c:v>79.465000000000003</c:v>
                </c:pt>
                <c:pt idx="26">
                  <c:v>81.028000000000006</c:v>
                </c:pt>
                <c:pt idx="27">
                  <c:v>81.087999999999994</c:v>
                </c:pt>
                <c:pt idx="28">
                  <c:v>80.858000000000004</c:v>
                </c:pt>
                <c:pt idx="29">
                  <c:v>79.899460689090105</c:v>
                </c:pt>
                <c:pt idx="30">
                  <c:v>77.886602498299993</c:v>
                </c:pt>
                <c:pt idx="31">
                  <c:v>77.418485034</c:v>
                </c:pt>
                <c:pt idx="32">
                  <c:v>81.008398686000007</c:v>
                </c:pt>
                <c:pt idx="33">
                  <c:v>81.901989695118047</c:v>
                </c:pt>
                <c:pt idx="34">
                  <c:v>81.146575204000001</c:v>
                </c:pt>
                <c:pt idx="35">
                  <c:v>76.126185214000031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A-49E9-B251-26BA3DC9758A}"/>
            </c:ext>
          </c:extLst>
        </c:ser>
        <c:ser>
          <c:idx val="2"/>
          <c:order val="2"/>
          <c:tx>
            <c:strRef>
              <c:f>'3.8'!$A$6</c:f>
              <c:strCache>
                <c:ptCount val="1"/>
                <c:pt idx="0">
                  <c:v>Tuzemská brutto spotřeba</c:v>
                </c:pt>
              </c:strCache>
            </c:strRef>
          </c:tx>
          <c:spPr>
            <a:ln>
              <a:solidFill>
                <a:srgbClr val="FF9999"/>
              </a:solidFill>
            </a:ln>
          </c:spPr>
          <c:marker>
            <c:symbol val="none"/>
          </c:marker>
          <c:cat>
            <c:numRef>
              <c:f>'3.8'!$B$3:$AK$3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'3.8'!$B$6:$AK$6</c:f>
              <c:numCache>
                <c:formatCode>#,##0.00</c:formatCode>
                <c:ptCount val="36"/>
                <c:pt idx="0">
                  <c:v>57.445</c:v>
                </c:pt>
                <c:pt idx="1">
                  <c:v>58.786999999999999</c:v>
                </c:pt>
                <c:pt idx="2">
                  <c:v>60.856999999999999</c:v>
                </c:pt>
                <c:pt idx="3">
                  <c:v>61.518000000000001</c:v>
                </c:pt>
                <c:pt idx="4">
                  <c:v>62.348999999999997</c:v>
                </c:pt>
                <c:pt idx="5">
                  <c:v>61.866</c:v>
                </c:pt>
                <c:pt idx="6">
                  <c:v>57.997999999999998</c:v>
                </c:pt>
                <c:pt idx="7">
                  <c:v>56.256999999999998</c:v>
                </c:pt>
                <c:pt idx="8">
                  <c:v>56.777999999999999</c:v>
                </c:pt>
                <c:pt idx="9">
                  <c:v>58.26</c:v>
                </c:pt>
                <c:pt idx="10">
                  <c:v>61.265000000000001</c:v>
                </c:pt>
                <c:pt idx="11">
                  <c:v>64.254000000000005</c:v>
                </c:pt>
                <c:pt idx="12">
                  <c:v>63.41</c:v>
                </c:pt>
                <c:pt idx="13">
                  <c:v>62.651000000000003</c:v>
                </c:pt>
                <c:pt idx="14">
                  <c:v>61.091999999999999</c:v>
                </c:pt>
                <c:pt idx="15">
                  <c:v>63.45</c:v>
                </c:pt>
                <c:pt idx="16">
                  <c:v>65.108000000000004</c:v>
                </c:pt>
                <c:pt idx="17">
                  <c:v>64.872</c:v>
                </c:pt>
                <c:pt idx="18">
                  <c:v>66.992000000000004</c:v>
                </c:pt>
                <c:pt idx="19">
                  <c:v>68.616</c:v>
                </c:pt>
                <c:pt idx="20">
                  <c:v>69.944999999999993</c:v>
                </c:pt>
                <c:pt idx="21">
                  <c:v>71.73</c:v>
                </c:pt>
                <c:pt idx="22">
                  <c:v>72.045000000000002</c:v>
                </c:pt>
                <c:pt idx="23">
                  <c:v>72.049000000000007</c:v>
                </c:pt>
                <c:pt idx="24">
                  <c:v>68.605999999999995</c:v>
                </c:pt>
                <c:pt idx="25">
                  <c:v>70.962000000000003</c:v>
                </c:pt>
                <c:pt idx="26">
                  <c:v>70.516999999999996</c:v>
                </c:pt>
                <c:pt idx="27">
                  <c:v>70.453000000000003</c:v>
                </c:pt>
                <c:pt idx="28">
                  <c:v>70.177000000000007</c:v>
                </c:pt>
                <c:pt idx="29">
                  <c:v>69.619821144529297</c:v>
                </c:pt>
                <c:pt idx="30">
                  <c:v>71.016158675</c:v>
                </c:pt>
                <c:pt idx="31">
                  <c:v>72.419635899999989</c:v>
                </c:pt>
                <c:pt idx="32">
                  <c:v>73.819323140999998</c:v>
                </c:pt>
                <c:pt idx="33">
                  <c:v>73.94165970985452</c:v>
                </c:pt>
                <c:pt idx="34">
                  <c:v>73.931631777802437</c:v>
                </c:pt>
                <c:pt idx="35">
                  <c:v>71.353869287837512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A-49E9-B251-26BA3DC9758A}"/>
            </c:ext>
          </c:extLst>
        </c:ser>
        <c:ser>
          <c:idx val="3"/>
          <c:order val="3"/>
          <c:tx>
            <c:strRef>
              <c:f>'3.8'!$A$7</c:f>
              <c:strCache>
                <c:ptCount val="1"/>
                <c:pt idx="0">
                  <c:v>Tuzemská netto spotřeba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'3.8'!$B$3:$AK$3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'3.8'!$B$7:$AK$7</c:f>
              <c:numCache>
                <c:formatCode>#,##0.00</c:formatCode>
                <c:ptCount val="36"/>
                <c:pt idx="0">
                  <c:v>48.844000000000001</c:v>
                </c:pt>
                <c:pt idx="1">
                  <c:v>50.079000000000001</c:v>
                </c:pt>
                <c:pt idx="2">
                  <c:v>51.820999999999998</c:v>
                </c:pt>
                <c:pt idx="3">
                  <c:v>52.476999999999997</c:v>
                </c:pt>
                <c:pt idx="4">
                  <c:v>53.271000000000001</c:v>
                </c:pt>
                <c:pt idx="5">
                  <c:v>53.024000000000001</c:v>
                </c:pt>
                <c:pt idx="6">
                  <c:v>49.707999999999998</c:v>
                </c:pt>
                <c:pt idx="7">
                  <c:v>48.148000000000003</c:v>
                </c:pt>
                <c:pt idx="8">
                  <c:v>47.765000000000001</c:v>
                </c:pt>
                <c:pt idx="9">
                  <c:v>49.311999999999998</c:v>
                </c:pt>
                <c:pt idx="10">
                  <c:v>52.155000000000001</c:v>
                </c:pt>
                <c:pt idx="11">
                  <c:v>54.146000000000001</c:v>
                </c:pt>
                <c:pt idx="12">
                  <c:v>53.162999999999997</c:v>
                </c:pt>
                <c:pt idx="13">
                  <c:v>52.195999999999998</c:v>
                </c:pt>
                <c:pt idx="14">
                  <c:v>50.854999999999997</c:v>
                </c:pt>
                <c:pt idx="15">
                  <c:v>52.292000000000002</c:v>
                </c:pt>
                <c:pt idx="16">
                  <c:v>53.774999999999999</c:v>
                </c:pt>
                <c:pt idx="17">
                  <c:v>53.581000000000003</c:v>
                </c:pt>
                <c:pt idx="18">
                  <c:v>54.780999999999999</c:v>
                </c:pt>
                <c:pt idx="19">
                  <c:v>56.387999999999998</c:v>
                </c:pt>
                <c:pt idx="20">
                  <c:v>57.664000000000001</c:v>
                </c:pt>
                <c:pt idx="21">
                  <c:v>59.420999999999999</c:v>
                </c:pt>
                <c:pt idx="22">
                  <c:v>59.753</c:v>
                </c:pt>
                <c:pt idx="23">
                  <c:v>60.478000000000002</c:v>
                </c:pt>
                <c:pt idx="24">
                  <c:v>57.112000000000002</c:v>
                </c:pt>
                <c:pt idx="25">
                  <c:v>59.255000000000003</c:v>
                </c:pt>
                <c:pt idx="26">
                  <c:v>58.634</c:v>
                </c:pt>
                <c:pt idx="27">
                  <c:v>58.798999999999999</c:v>
                </c:pt>
                <c:pt idx="28">
                  <c:v>58.655999999999999</c:v>
                </c:pt>
                <c:pt idx="29">
                  <c:v>58.296622287919405</c:v>
                </c:pt>
                <c:pt idx="30">
                  <c:v>59.282092169000002</c:v>
                </c:pt>
                <c:pt idx="31">
                  <c:v>60.882365772</c:v>
                </c:pt>
                <c:pt idx="32">
                  <c:v>61.881481825000002</c:v>
                </c:pt>
                <c:pt idx="33">
                  <c:v>62.199392721972565</c:v>
                </c:pt>
                <c:pt idx="34">
                  <c:v>62.267753606802437</c:v>
                </c:pt>
                <c:pt idx="35">
                  <c:v>60.234842238837516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A-49E9-B251-26BA3DC9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41056"/>
        <c:axId val="158159232"/>
      </c:lineChart>
      <c:catAx>
        <c:axId val="1581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aseline="0"/>
            </a:pPr>
            <a:endParaRPr lang="cs-CZ"/>
          </a:p>
        </c:txPr>
        <c:crossAx val="158159232"/>
        <c:crosses val="autoZero"/>
        <c:auto val="1"/>
        <c:lblAlgn val="ctr"/>
        <c:lblOffset val="100"/>
        <c:noMultiLvlLbl val="0"/>
      </c:catAx>
      <c:valAx>
        <c:axId val="158159232"/>
        <c:scaling>
          <c:orientation val="minMax"/>
          <c:max val="90"/>
          <c:min val="4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4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939851268591425E-2"/>
          <c:y val="0.20202895053154954"/>
          <c:w val="0.39000653953485231"/>
          <c:h val="0.147646676480146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Maloodběr</a:t>
            </a:r>
            <a:r>
              <a:rPr lang="cs-CZ" sz="1000" baseline="0"/>
              <a:t> obyvatelstvo (MOO)</a:t>
            </a:r>
            <a:endParaRPr lang="cs-CZ" sz="10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'9.6'!$B$20:$B$29</c:f>
              <c:numCache>
                <c:formatCode>#,##0</c:formatCode>
                <c:ptCount val="10"/>
                <c:pt idx="0">
                  <c:v>715524</c:v>
                </c:pt>
                <c:pt idx="1">
                  <c:v>2797539</c:v>
                </c:pt>
                <c:pt idx="2">
                  <c:v>1047351</c:v>
                </c:pt>
                <c:pt idx="3">
                  <c:v>64230</c:v>
                </c:pt>
                <c:pt idx="4">
                  <c:v>521</c:v>
                </c:pt>
                <c:pt idx="5">
                  <c:v>11559</c:v>
                </c:pt>
                <c:pt idx="6">
                  <c:v>425790</c:v>
                </c:pt>
                <c:pt idx="7">
                  <c:v>56291</c:v>
                </c:pt>
                <c:pt idx="8">
                  <c:v>195428</c:v>
                </c:pt>
                <c:pt idx="9">
                  <c:v>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60608"/>
        <c:axId val="165462400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'9.6'!$E$20:$E$29</c:f>
              <c:numCache>
                <c:formatCode>#,##0</c:formatCode>
                <c:ptCount val="10"/>
                <c:pt idx="0">
                  <c:v>490268.2899999966</c:v>
                </c:pt>
                <c:pt idx="1">
                  <c:v>4846602.0984000005</c:v>
                </c:pt>
                <c:pt idx="2">
                  <c:v>4160521.598999992</c:v>
                </c:pt>
                <c:pt idx="3">
                  <c:v>480053.60300000012</c:v>
                </c:pt>
                <c:pt idx="4">
                  <c:v>1998.6510000000001</c:v>
                </c:pt>
                <c:pt idx="5">
                  <c:v>86200.772000000026</c:v>
                </c:pt>
                <c:pt idx="6">
                  <c:v>3897654.2400000063</c:v>
                </c:pt>
                <c:pt idx="7">
                  <c:v>738672.49900000019</c:v>
                </c:pt>
                <c:pt idx="8">
                  <c:v>1493664.9629999984</c:v>
                </c:pt>
                <c:pt idx="9">
                  <c:v>8338.8350000000028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65472"/>
        <c:axId val="165463936"/>
      </c:barChart>
      <c:catAx>
        <c:axId val="165460608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5462400"/>
        <c:crosses val="autoZero"/>
        <c:auto val="1"/>
        <c:lblAlgn val="ctr"/>
        <c:lblOffset val="100"/>
        <c:noMultiLvlLbl val="0"/>
      </c:catAx>
      <c:valAx>
        <c:axId val="165462400"/>
        <c:scaling>
          <c:orientation val="maxMin"/>
          <c:max val="3000000"/>
          <c:min val="-30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60608"/>
        <c:crosses val="max"/>
        <c:crossBetween val="between"/>
      </c:valAx>
      <c:valAx>
        <c:axId val="165463936"/>
        <c:scaling>
          <c:orientation val="minMax"/>
          <c:max val="6000000"/>
          <c:min val="-6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65472"/>
        <c:crosses val="autoZero"/>
        <c:crossBetween val="between"/>
      </c:valAx>
      <c:catAx>
        <c:axId val="165465472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5463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9338246073846688"/>
          <c:y val="0.8940379621254122"/>
          <c:w val="0.63856670845388297"/>
          <c:h val="7.816885996907005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Průběh spotřeby brutto ve dni maxima</a:t>
            </a:r>
            <a:r>
              <a:rPr lang="cs-CZ" sz="1000" baseline="0"/>
              <a:t> </a:t>
            </a:r>
            <a:r>
              <a:rPr lang="en-US" sz="1000"/>
              <a:t>a</a:t>
            </a:r>
            <a:r>
              <a:rPr lang="cs-CZ" sz="1000"/>
              <a:t> </a:t>
            </a:r>
            <a:r>
              <a:rPr lang="en-US" sz="1000"/>
              <a:t>minima</a:t>
            </a:r>
            <a:r>
              <a:rPr lang="cs-CZ" sz="1000"/>
              <a:t> (MWh)</a:t>
            </a:r>
            <a:endParaRPr lang="en-US" sz="1000"/>
          </a:p>
        </c:rich>
      </c:tx>
      <c:layout>
        <c:manualLayout>
          <c:xMode val="edge"/>
          <c:yMode val="edge"/>
          <c:x val="0.11802970085470085"/>
          <c:y val="5.8796296296296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97628205128207"/>
          <c:y val="0.20871064814814816"/>
          <c:w val="0.85545064856102304"/>
          <c:h val="0.5297587962962963"/>
        </c:manualLayout>
      </c:layout>
      <c:lineChart>
        <c:grouping val="standard"/>
        <c:varyColors val="0"/>
        <c:ser>
          <c:idx val="1"/>
          <c:order val="0"/>
          <c:tx>
            <c:v>den minima</c:v>
          </c:tx>
          <c:spPr>
            <a:ln w="31750"/>
          </c:spPr>
          <c:marker>
            <c:symbol val="none"/>
          </c:marker>
          <c:cat>
            <c:numRef>
              <c:f>'10'!$Q$7:$Q$30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'10'!$AE$7:$AE$30</c:f>
              <c:numCache>
                <c:formatCode>#\ ##0.0</c:formatCode>
                <c:ptCount val="24"/>
                <c:pt idx="0">
                  <c:v>5134.3313801046297</c:v>
                </c:pt>
                <c:pt idx="1">
                  <c:v>5017.8948957540897</c:v>
                </c:pt>
                <c:pt idx="2">
                  <c:v>4977.2456708239597</c:v>
                </c:pt>
                <c:pt idx="3">
                  <c:v>4928.9347227152402</c:v>
                </c:pt>
                <c:pt idx="4">
                  <c:v>4827.8143208331803</c:v>
                </c:pt>
                <c:pt idx="5">
                  <c:v>4653.9753798172896</c:v>
                </c:pt>
                <c:pt idx="6">
                  <c:v>4854.86994352498</c:v>
                </c:pt>
                <c:pt idx="7">
                  <c:v>5267.3287031564696</c:v>
                </c:pt>
                <c:pt idx="8">
                  <c:v>5772.49923811181</c:v>
                </c:pt>
                <c:pt idx="9">
                  <c:v>6196.6515533711099</c:v>
                </c:pt>
                <c:pt idx="10">
                  <c:v>6481.4311171647396</c:v>
                </c:pt>
                <c:pt idx="11">
                  <c:v>6629.7340660010595</c:v>
                </c:pt>
                <c:pt idx="12">
                  <c:v>6537.7615511137701</c:v>
                </c:pt>
                <c:pt idx="13">
                  <c:v>6465.8963725620197</c:v>
                </c:pt>
                <c:pt idx="14">
                  <c:v>6312.7015928621604</c:v>
                </c:pt>
                <c:pt idx="15">
                  <c:v>6277.8575211955904</c:v>
                </c:pt>
                <c:pt idx="16">
                  <c:v>6248.8352680094404</c:v>
                </c:pt>
                <c:pt idx="17">
                  <c:v>6128.8291756931903</c:v>
                </c:pt>
                <c:pt idx="18">
                  <c:v>6095.2351384500898</c:v>
                </c:pt>
                <c:pt idx="19">
                  <c:v>6038.4085135878604</c:v>
                </c:pt>
                <c:pt idx="20">
                  <c:v>5908.9723668863999</c:v>
                </c:pt>
                <c:pt idx="21">
                  <c:v>5917.7147844949004</c:v>
                </c:pt>
                <c:pt idx="22">
                  <c:v>5876.1846569387199</c:v>
                </c:pt>
                <c:pt idx="23">
                  <c:v>5491.4146300247103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D-4C51-90B7-27C34903EABC}"/>
            </c:ext>
          </c:extLst>
        </c:ser>
        <c:ser>
          <c:idx val="0"/>
          <c:order val="1"/>
          <c:tx>
            <c:v>den maxima</c:v>
          </c:tx>
          <c:spPr>
            <a:ln w="31750"/>
          </c:spPr>
          <c:marker>
            <c:symbol val="none"/>
          </c:marker>
          <c:cat>
            <c:numRef>
              <c:f>'10'!$A$7:$A$30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0.875000000000001</c:v>
                </c:pt>
                <c:pt idx="22">
                  <c:v>0.91666666666666796</c:v>
                </c:pt>
                <c:pt idx="23">
                  <c:v>0.95833333333333504</c:v>
                </c:pt>
              </c:numCache>
            </c:numRef>
          </c:cat>
          <c:val>
            <c:numRef>
              <c:f>'10'!$O$7:$O$30</c:f>
              <c:numCache>
                <c:formatCode>#\ ##0.0</c:formatCode>
                <c:ptCount val="24"/>
                <c:pt idx="0">
                  <c:v>8946.8608628062502</c:v>
                </c:pt>
                <c:pt idx="1">
                  <c:v>8989.1233745463505</c:v>
                </c:pt>
                <c:pt idx="2">
                  <c:v>8883.7661109897799</c:v>
                </c:pt>
                <c:pt idx="3">
                  <c:v>8828.47926989802</c:v>
                </c:pt>
                <c:pt idx="4">
                  <c:v>9005.7501561605804</c:v>
                </c:pt>
                <c:pt idx="5">
                  <c:v>9595.5452625807993</c:v>
                </c:pt>
                <c:pt idx="6">
                  <c:v>10798.987489380101</c:v>
                </c:pt>
                <c:pt idx="7">
                  <c:v>11364.8166581936</c:v>
                </c:pt>
                <c:pt idx="8">
                  <c:v>11441.774759468501</c:v>
                </c:pt>
                <c:pt idx="9">
                  <c:v>11649.417784646999</c:v>
                </c:pt>
                <c:pt idx="10">
                  <c:v>11460.351762111901</c:v>
                </c:pt>
                <c:pt idx="11">
                  <c:v>11261.9675847412</c:v>
                </c:pt>
                <c:pt idx="12">
                  <c:v>11273.2164197241</c:v>
                </c:pt>
                <c:pt idx="13">
                  <c:v>11257.422403701001</c:v>
                </c:pt>
                <c:pt idx="14">
                  <c:v>10991.983224854401</c:v>
                </c:pt>
                <c:pt idx="15">
                  <c:v>11154.323034430299</c:v>
                </c:pt>
                <c:pt idx="16">
                  <c:v>11086.222566337499</c:v>
                </c:pt>
                <c:pt idx="17">
                  <c:v>11232.6081554805</c:v>
                </c:pt>
                <c:pt idx="18">
                  <c:v>10951.3034249221</c:v>
                </c:pt>
                <c:pt idx="19">
                  <c:v>10870.071268965001</c:v>
                </c:pt>
                <c:pt idx="20">
                  <c:v>10504.6461000001</c:v>
                </c:pt>
                <c:pt idx="21">
                  <c:v>10011.0028053317</c:v>
                </c:pt>
                <c:pt idx="22">
                  <c:v>9560.2975393255492</c:v>
                </c:pt>
                <c:pt idx="23">
                  <c:v>9048.9531061251691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4C51-90B7-27C34903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375040"/>
        <c:axId val="168376576"/>
      </c:lineChart>
      <c:catAx>
        <c:axId val="168375040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spPr>
          <a:ln>
            <a:noFill/>
          </a:ln>
        </c:spPr>
        <c:txPr>
          <a:bodyPr rot="-2400000" vert="horz" anchor="t" anchorCtr="0"/>
          <a:lstStyle/>
          <a:p>
            <a:pPr>
              <a:defRPr sz="900"/>
            </a:pPr>
            <a:endParaRPr lang="cs-CZ"/>
          </a:p>
        </c:txPr>
        <c:crossAx val="168376576"/>
        <c:crosses val="autoZero"/>
        <c:auto val="1"/>
        <c:lblAlgn val="ctr"/>
        <c:lblOffset val="100"/>
        <c:tickLblSkip val="1"/>
        <c:noMultiLvlLbl val="1"/>
      </c:catAx>
      <c:valAx>
        <c:axId val="168376576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/>
            </a:pPr>
            <a:endParaRPr lang="cs-CZ"/>
          </a:p>
        </c:txPr>
        <c:crossAx val="168375040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2.3599327550064421E-2"/>
          <c:y val="0.93152554278416344"/>
          <c:w val="0.97640067244993556"/>
          <c:h val="6.84744572158365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pokrytí denního maxima</a:t>
            </a:r>
            <a:r>
              <a:rPr lang="cs-CZ" sz="1000" baseline="0"/>
              <a:t> </a:t>
            </a:r>
            <a:r>
              <a:rPr lang="en-US" sz="1000"/>
              <a:t>a</a:t>
            </a:r>
            <a:r>
              <a:rPr lang="cs-CZ" sz="1000"/>
              <a:t> </a:t>
            </a:r>
            <a:r>
              <a:rPr lang="en-US" sz="1000"/>
              <a:t>minima zatížení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6021388888888888"/>
          <c:y val="5.27139208173690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43995726495726"/>
          <c:y val="0.22281704980842912"/>
          <c:w val="0.85603013238465897"/>
          <c:h val="0.529439052676555"/>
        </c:manualLayout>
      </c:layout>
      <c:barChart>
        <c:barDir val="col"/>
        <c:grouping val="clustered"/>
        <c:varyColors val="0"/>
        <c:ser>
          <c:idx val="1"/>
          <c:order val="0"/>
          <c:tx>
            <c:v>den minima</c:v>
          </c:tx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'10'!$K$35:$K$44</c:f>
              <c:numCache>
                <c:formatCode>#\ ##0.0</c:formatCode>
                <c:ptCount val="10"/>
                <c:pt idx="0">
                  <c:v>3024.3711811261601</c:v>
                </c:pt>
                <c:pt idx="1">
                  <c:v>2081.8563392843698</c:v>
                </c:pt>
                <c:pt idx="2">
                  <c:v>277.27421350953</c:v>
                </c:pt>
                <c:pt idx="3">
                  <c:v>351.43304092778197</c:v>
                </c:pt>
                <c:pt idx="4">
                  <c:v>220.98203986885801</c:v>
                </c:pt>
                <c:pt idx="5">
                  <c:v>0</c:v>
                </c:pt>
                <c:pt idx="6">
                  <c:v>15.1925249173901</c:v>
                </c:pt>
                <c:pt idx="7">
                  <c:v>78.562321156586606</c:v>
                </c:pt>
                <c:pt idx="8">
                  <c:v>-348.80480775424701</c:v>
                </c:pt>
                <c:pt idx="9">
                  <c:v>-1046.8914732191299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A85-B3D3-FEDC6E0DE896}"/>
            </c:ext>
          </c:extLst>
        </c:ser>
        <c:ser>
          <c:idx val="0"/>
          <c:order val="1"/>
          <c:tx>
            <c:v>den maxima</c:v>
          </c:tx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'10'!$E$35:$E$44</c:f>
              <c:numCache>
                <c:formatCode>#\ ##0.0</c:formatCode>
                <c:ptCount val="10"/>
                <c:pt idx="0">
                  <c:v>3696.64060909727</c:v>
                </c:pt>
                <c:pt idx="1">
                  <c:v>6627.0236691575101</c:v>
                </c:pt>
                <c:pt idx="2">
                  <c:v>1159.60754439572</c:v>
                </c:pt>
                <c:pt idx="3">
                  <c:v>509.42557501951399</c:v>
                </c:pt>
                <c:pt idx="4">
                  <c:v>130.47760713335401</c:v>
                </c:pt>
                <c:pt idx="5">
                  <c:v>702.80196315658804</c:v>
                </c:pt>
                <c:pt idx="6">
                  <c:v>159.81700561640599</c:v>
                </c:pt>
                <c:pt idx="7">
                  <c:v>132.493140298604</c:v>
                </c:pt>
                <c:pt idx="8">
                  <c:v>-1468.8693292279299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A-4A85-B3D3-FEDC6E0D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8786560"/>
        <c:axId val="168788352"/>
      </c:barChart>
      <c:catAx>
        <c:axId val="16878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040000" anchor="t" anchorCtr="0"/>
          <a:lstStyle/>
          <a:p>
            <a:pPr>
              <a:defRPr sz="900" b="0"/>
            </a:pPr>
            <a:endParaRPr lang="cs-CZ"/>
          </a:p>
        </c:txPr>
        <c:crossAx val="168788352"/>
        <c:crosses val="autoZero"/>
        <c:auto val="1"/>
        <c:lblAlgn val="ctr"/>
        <c:lblOffset val="100"/>
        <c:noMultiLvlLbl val="0"/>
      </c:catAx>
      <c:valAx>
        <c:axId val="168788352"/>
        <c:scaling>
          <c:orientation val="minMax"/>
          <c:max val="7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86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865940170940172"/>
          <c:y val="0.93584546615581099"/>
          <c:w val="0.51412207061903514"/>
          <c:h val="6.415421455938696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 (GWh)</a:t>
            </a:r>
          </a:p>
        </c:rich>
      </c:tx>
      <c:layout>
        <c:manualLayout>
          <c:xMode val="edge"/>
          <c:yMode val="edge"/>
          <c:x val="0.2173096153846153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164516129032263E-2"/>
          <c:y val="0.14087592592592593"/>
          <c:w val="0.9188354838709677"/>
          <c:h val="0.57509067688378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'10'!$P$34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'10'!$Q$34:$T$34</c:f>
              <c:numCache>
                <c:formatCode>General</c:formatCode>
                <c:ptCount val="4"/>
                <c:pt idx="1">
                  <c:v>2497.1789740000031</c:v>
                </c:pt>
                <c:pt idx="2">
                  <c:v>0</c:v>
                </c:pt>
                <c:pt idx="3">
                  <c:v>1.7425119999999994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F9E-92E3-D70E8A76EA54}"/>
            </c:ext>
          </c:extLst>
        </c:ser>
        <c:ser>
          <c:idx val="1"/>
          <c:order val="1"/>
          <c:tx>
            <c:strRef>
              <c:f>'10'!$P$35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'10'!$Q$35:$T$35</c:f>
              <c:numCache>
                <c:formatCode>General</c:formatCode>
                <c:ptCount val="4"/>
                <c:pt idx="1">
                  <c:v>11.192765999999999</c:v>
                </c:pt>
                <c:pt idx="2">
                  <c:v>0</c:v>
                </c:pt>
                <c:pt idx="3">
                  <c:v>2583.4934860000035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9-4F9E-92E3-D70E8A76EA54}"/>
            </c:ext>
          </c:extLst>
        </c:ser>
        <c:ser>
          <c:idx val="2"/>
          <c:order val="2"/>
          <c:tx>
            <c:strRef>
              <c:f>'10'!$P$36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'10'!$Q$36:$T$36</c:f>
              <c:numCache>
                <c:formatCode>General</c:formatCode>
                <c:ptCount val="4"/>
                <c:pt idx="1">
                  <c:v>1914.1855889999997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9-4F9E-92E3-D70E8A76EA54}"/>
            </c:ext>
          </c:extLst>
        </c:ser>
        <c:ser>
          <c:idx val="3"/>
          <c:order val="3"/>
          <c:tx>
            <c:strRef>
              <c:f>'10'!$P$37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'10'!$Q$37:$T$37</c:f>
              <c:numCache>
                <c:formatCode>General</c:formatCode>
                <c:ptCount val="4"/>
                <c:pt idx="1">
                  <c:v>29073.047648000007</c:v>
                </c:pt>
                <c:pt idx="2">
                  <c:v>0</c:v>
                </c:pt>
                <c:pt idx="3">
                  <c:v>0.51650499999999999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9-4F9E-92E3-D70E8A76EA54}"/>
            </c:ext>
          </c:extLst>
        </c:ser>
        <c:ser>
          <c:idx val="4"/>
          <c:order val="4"/>
          <c:tx>
            <c:strRef>
              <c:f>'10'!$P$38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'10'!$Q$38:$T$38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9-4F9E-92E3-D70E8A76EA54}"/>
            </c:ext>
          </c:extLst>
        </c:ser>
        <c:ser>
          <c:idx val="5"/>
          <c:order val="5"/>
          <c:tx>
            <c:strRef>
              <c:f>'10'!$P$39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'10'!$Q$39:$T$39</c:f>
              <c:numCache>
                <c:formatCode>General</c:formatCode>
                <c:ptCount val="4"/>
                <c:pt idx="1">
                  <c:v>70.261116000000015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9-4F9E-92E3-D70E8A76EA54}"/>
            </c:ext>
          </c:extLst>
        </c:ser>
        <c:ser>
          <c:idx val="6"/>
          <c:order val="6"/>
          <c:tx>
            <c:strRef>
              <c:f>'10'!$P$40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'10'!$Q$40:$T$40</c:f>
              <c:numCache>
                <c:formatCode>General</c:formatCode>
                <c:ptCount val="4"/>
                <c:pt idx="1">
                  <c:v>21.763154</c:v>
                </c:pt>
                <c:pt idx="2">
                  <c:v>0</c:v>
                </c:pt>
                <c:pt idx="3">
                  <c:v>1.0500000000000002E-2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9-4F9E-92E3-D70E8A76EA54}"/>
            </c:ext>
          </c:extLst>
        </c:ser>
        <c:ser>
          <c:idx val="7"/>
          <c:order val="7"/>
          <c:tx>
            <c:strRef>
              <c:f>'10'!$P$41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'10'!$Q$41:$T$41</c:f>
              <c:numCache>
                <c:formatCode>General</c:formatCode>
                <c:ptCount val="4"/>
                <c:pt idx="1">
                  <c:v>209.07527399999998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9-4F9E-92E3-D70E8A76EA54}"/>
            </c:ext>
          </c:extLst>
        </c:ser>
        <c:ser>
          <c:idx val="8"/>
          <c:order val="8"/>
          <c:tx>
            <c:strRef>
              <c:f>'10'!$P$42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'10'!$Q$42:$T$42</c:f>
              <c:numCache>
                <c:formatCode>General</c:formatCode>
                <c:ptCount val="4"/>
                <c:pt idx="1">
                  <c:v>698.88881400000002</c:v>
                </c:pt>
                <c:pt idx="2">
                  <c:v>1099.2671700000001</c:v>
                </c:pt>
                <c:pt idx="3">
                  <c:v>236.9234569999999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9-4F9E-92E3-D70E8A76EA54}"/>
            </c:ext>
          </c:extLst>
        </c:ser>
        <c:ser>
          <c:idx val="9"/>
          <c:order val="9"/>
          <c:tx>
            <c:strRef>
              <c:f>'10'!$P$43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'10'!$Q$43:$T$43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1.0156109999999998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9-4F9E-92E3-D70E8A76EA54}"/>
            </c:ext>
          </c:extLst>
        </c:ser>
        <c:ser>
          <c:idx val="10"/>
          <c:order val="10"/>
          <c:tx>
            <c:strRef>
              <c:f>'10'!$P$44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'10'!$Q$44:$T$44</c:f>
              <c:numCache>
                <c:formatCode>General</c:formatCode>
                <c:ptCount val="4"/>
                <c:pt idx="1">
                  <c:v>16.206177</c:v>
                </c:pt>
                <c:pt idx="2">
                  <c:v>0</c:v>
                </c:pt>
                <c:pt idx="3">
                  <c:v>7.2887740000000019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9-4F9E-92E3-D70E8A76EA54}"/>
            </c:ext>
          </c:extLst>
        </c:ser>
        <c:ser>
          <c:idx val="11"/>
          <c:order val="11"/>
          <c:tx>
            <c:strRef>
              <c:f>'10'!$P$45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'10'!$Q$45:$T$45</c:f>
              <c:numCache>
                <c:formatCode>General</c:formatCode>
                <c:ptCount val="4"/>
                <c:pt idx="1">
                  <c:v>685.77526200000034</c:v>
                </c:pt>
                <c:pt idx="2">
                  <c:v>4942.0003800000004</c:v>
                </c:pt>
                <c:pt idx="3">
                  <c:v>959.09144500000082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9-4F9E-92E3-D70E8A76EA54}"/>
            </c:ext>
          </c:extLst>
        </c:ser>
        <c:ser>
          <c:idx val="12"/>
          <c:order val="12"/>
          <c:tx>
            <c:strRef>
              <c:f>'10'!$P$46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'10'!$Q$46:$T$46</c:f>
              <c:numCache>
                <c:formatCode>General</c:formatCode>
                <c:ptCount val="4"/>
                <c:pt idx="0">
                  <c:v>30043.279769999997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9-4F9E-92E3-D70E8A76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126912"/>
        <c:axId val="169136896"/>
      </c:barChart>
      <c:catAx>
        <c:axId val="1691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36896"/>
        <c:crosses val="autoZero"/>
        <c:auto val="1"/>
        <c:lblAlgn val="ctr"/>
        <c:lblOffset val="100"/>
        <c:noMultiLvlLbl val="0"/>
      </c:catAx>
      <c:valAx>
        <c:axId val="1691368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2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3841762452107282"/>
          <c:w val="0.99808459753898915"/>
          <c:h val="0.161582248195296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7125268432355045"/>
          <c:w val="0.83813132063323104"/>
          <c:h val="0.5690967432950191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44</c:v>
              </c:pt>
              <c:pt idx="3">
                <c:v>66</c:v>
              </c:pt>
              <c:pt idx="4">
                <c:v>88</c:v>
              </c:pt>
              <c:pt idx="5">
                <c:v>110</c:v>
              </c:pt>
              <c:pt idx="6">
                <c:v>132</c:v>
              </c:pt>
              <c:pt idx="7">
                <c:v>154</c:v>
              </c:pt>
              <c:pt idx="8">
                <c:v>176</c:v>
              </c:pt>
              <c:pt idx="9">
                <c:v>198</c:v>
              </c:pt>
              <c:pt idx="10">
                <c:v>220</c:v>
              </c:pt>
              <c:pt idx="11">
                <c:v>242</c:v>
              </c:pt>
              <c:pt idx="12">
                <c:v>263</c:v>
              </c:pt>
              <c:pt idx="13">
                <c:v>285</c:v>
              </c:pt>
              <c:pt idx="14">
                <c:v>307</c:v>
              </c:pt>
              <c:pt idx="15">
                <c:v>329</c:v>
              </c:pt>
              <c:pt idx="16">
                <c:v>351</c:v>
              </c:pt>
              <c:pt idx="17">
                <c:v>373</c:v>
              </c:pt>
              <c:pt idx="18">
                <c:v>395</c:v>
              </c:pt>
              <c:pt idx="19">
                <c:v>417</c:v>
              </c:pt>
              <c:pt idx="20">
                <c:v>439</c:v>
              </c:pt>
              <c:pt idx="21">
                <c:v>461</c:v>
              </c:pt>
              <c:pt idx="22">
                <c:v>483</c:v>
              </c:pt>
              <c:pt idx="23">
                <c:v>505</c:v>
              </c:pt>
              <c:pt idx="24">
                <c:v>527</c:v>
              </c:pt>
              <c:pt idx="25">
                <c:v>549</c:v>
              </c:pt>
              <c:pt idx="26">
                <c:v>571</c:v>
              </c:pt>
              <c:pt idx="27">
                <c:v>593</c:v>
              </c:pt>
              <c:pt idx="28">
                <c:v>615</c:v>
              </c:pt>
              <c:pt idx="29">
                <c:v>637</c:v>
              </c:pt>
              <c:pt idx="30">
                <c:v>659</c:v>
              </c:pt>
              <c:pt idx="31">
                <c:v>681</c:v>
              </c:pt>
              <c:pt idx="32">
                <c:v>703</c:v>
              </c:pt>
              <c:pt idx="33">
                <c:v>725</c:v>
              </c:pt>
              <c:pt idx="34">
                <c:v>747</c:v>
              </c:pt>
              <c:pt idx="35">
                <c:v>769</c:v>
              </c:pt>
              <c:pt idx="36">
                <c:v>790</c:v>
              </c:pt>
              <c:pt idx="37">
                <c:v>812</c:v>
              </c:pt>
              <c:pt idx="38">
                <c:v>834</c:v>
              </c:pt>
              <c:pt idx="39">
                <c:v>856</c:v>
              </c:pt>
              <c:pt idx="40">
                <c:v>878</c:v>
              </c:pt>
              <c:pt idx="41">
                <c:v>900</c:v>
              </c:pt>
              <c:pt idx="42">
                <c:v>922</c:v>
              </c:pt>
              <c:pt idx="43">
                <c:v>944</c:v>
              </c:pt>
              <c:pt idx="44">
                <c:v>966</c:v>
              </c:pt>
              <c:pt idx="45">
                <c:v>988</c:v>
              </c:pt>
              <c:pt idx="46">
                <c:v>1010</c:v>
              </c:pt>
              <c:pt idx="47">
                <c:v>1032</c:v>
              </c:pt>
              <c:pt idx="48">
                <c:v>1054</c:v>
              </c:pt>
              <c:pt idx="49">
                <c:v>1076</c:v>
              </c:pt>
              <c:pt idx="50">
                <c:v>1098</c:v>
              </c:pt>
              <c:pt idx="51">
                <c:v>1120</c:v>
              </c:pt>
              <c:pt idx="52">
                <c:v>1142</c:v>
              </c:pt>
              <c:pt idx="53">
                <c:v>1164</c:v>
              </c:pt>
              <c:pt idx="54">
                <c:v>1186</c:v>
              </c:pt>
              <c:pt idx="55">
                <c:v>1208</c:v>
              </c:pt>
              <c:pt idx="56">
                <c:v>1230</c:v>
              </c:pt>
              <c:pt idx="57">
                <c:v>1252</c:v>
              </c:pt>
              <c:pt idx="58">
                <c:v>1274</c:v>
              </c:pt>
              <c:pt idx="59">
                <c:v>1295</c:v>
              </c:pt>
              <c:pt idx="60">
                <c:v>1317</c:v>
              </c:pt>
              <c:pt idx="61">
                <c:v>1339</c:v>
              </c:pt>
              <c:pt idx="62">
                <c:v>1361</c:v>
              </c:pt>
              <c:pt idx="63">
                <c:v>1383</c:v>
              </c:pt>
              <c:pt idx="64">
                <c:v>1405</c:v>
              </c:pt>
              <c:pt idx="65">
                <c:v>1427</c:v>
              </c:pt>
              <c:pt idx="66">
                <c:v>1449</c:v>
              </c:pt>
              <c:pt idx="67">
                <c:v>1471</c:v>
              </c:pt>
              <c:pt idx="68">
                <c:v>1493</c:v>
              </c:pt>
              <c:pt idx="69">
                <c:v>1515</c:v>
              </c:pt>
              <c:pt idx="70">
                <c:v>1537</c:v>
              </c:pt>
              <c:pt idx="71">
                <c:v>1559</c:v>
              </c:pt>
              <c:pt idx="72">
                <c:v>1581</c:v>
              </c:pt>
              <c:pt idx="73">
                <c:v>1603</c:v>
              </c:pt>
              <c:pt idx="74">
                <c:v>1625</c:v>
              </c:pt>
              <c:pt idx="75">
                <c:v>1647</c:v>
              </c:pt>
              <c:pt idx="76">
                <c:v>1669</c:v>
              </c:pt>
              <c:pt idx="77">
                <c:v>1691</c:v>
              </c:pt>
              <c:pt idx="78">
                <c:v>1713</c:v>
              </c:pt>
              <c:pt idx="79">
                <c:v>1735</c:v>
              </c:pt>
              <c:pt idx="80">
                <c:v>1757</c:v>
              </c:pt>
              <c:pt idx="81">
                <c:v>1779</c:v>
              </c:pt>
              <c:pt idx="82">
                <c:v>1801</c:v>
              </c:pt>
              <c:pt idx="83">
                <c:v>1822</c:v>
              </c:pt>
              <c:pt idx="84">
                <c:v>1844</c:v>
              </c:pt>
              <c:pt idx="85">
                <c:v>1866</c:v>
              </c:pt>
              <c:pt idx="86">
                <c:v>1888</c:v>
              </c:pt>
              <c:pt idx="87">
                <c:v>1910</c:v>
              </c:pt>
              <c:pt idx="88">
                <c:v>1932</c:v>
              </c:pt>
              <c:pt idx="89">
                <c:v>1954</c:v>
              </c:pt>
              <c:pt idx="90">
                <c:v>1976</c:v>
              </c:pt>
              <c:pt idx="91">
                <c:v>1998</c:v>
              </c:pt>
              <c:pt idx="92">
                <c:v>2020</c:v>
              </c:pt>
              <c:pt idx="93">
                <c:v>2042</c:v>
              </c:pt>
              <c:pt idx="94">
                <c:v>2064</c:v>
              </c:pt>
              <c:pt idx="95">
                <c:v>2086</c:v>
              </c:pt>
              <c:pt idx="96">
                <c:v>2108</c:v>
              </c:pt>
              <c:pt idx="97">
                <c:v>2130</c:v>
              </c:pt>
              <c:pt idx="98">
                <c:v>2152</c:v>
              </c:pt>
              <c:pt idx="99">
                <c:v>2174</c:v>
              </c:pt>
              <c:pt idx="100">
                <c:v>2196</c:v>
              </c:pt>
              <c:pt idx="101">
                <c:v>2218</c:v>
              </c:pt>
              <c:pt idx="102">
                <c:v>2240</c:v>
              </c:pt>
              <c:pt idx="103">
                <c:v>2262</c:v>
              </c:pt>
              <c:pt idx="104">
                <c:v>2284</c:v>
              </c:pt>
              <c:pt idx="105">
                <c:v>2306</c:v>
              </c:pt>
              <c:pt idx="106">
                <c:v>2327</c:v>
              </c:pt>
              <c:pt idx="107">
                <c:v>2349</c:v>
              </c:pt>
              <c:pt idx="108">
                <c:v>2371</c:v>
              </c:pt>
              <c:pt idx="109">
                <c:v>2393</c:v>
              </c:pt>
              <c:pt idx="110">
                <c:v>2415</c:v>
              </c:pt>
              <c:pt idx="111">
                <c:v>2437</c:v>
              </c:pt>
              <c:pt idx="112">
                <c:v>2459</c:v>
              </c:pt>
              <c:pt idx="113">
                <c:v>2481</c:v>
              </c:pt>
              <c:pt idx="114">
                <c:v>2503</c:v>
              </c:pt>
              <c:pt idx="115">
                <c:v>2525</c:v>
              </c:pt>
              <c:pt idx="116">
                <c:v>2547</c:v>
              </c:pt>
              <c:pt idx="117">
                <c:v>2569</c:v>
              </c:pt>
              <c:pt idx="118">
                <c:v>2591</c:v>
              </c:pt>
              <c:pt idx="119">
                <c:v>2613</c:v>
              </c:pt>
              <c:pt idx="120">
                <c:v>2635</c:v>
              </c:pt>
              <c:pt idx="121">
                <c:v>2657</c:v>
              </c:pt>
              <c:pt idx="122">
                <c:v>2679</c:v>
              </c:pt>
              <c:pt idx="123">
                <c:v>2701</c:v>
              </c:pt>
              <c:pt idx="124">
                <c:v>2723</c:v>
              </c:pt>
              <c:pt idx="125">
                <c:v>2745</c:v>
              </c:pt>
              <c:pt idx="126">
                <c:v>2767</c:v>
              </c:pt>
              <c:pt idx="127">
                <c:v>2789</c:v>
              </c:pt>
              <c:pt idx="128">
                <c:v>2811</c:v>
              </c:pt>
              <c:pt idx="129">
                <c:v>2833</c:v>
              </c:pt>
              <c:pt idx="130">
                <c:v>2854</c:v>
              </c:pt>
              <c:pt idx="131">
                <c:v>2876</c:v>
              </c:pt>
              <c:pt idx="132">
                <c:v>2898</c:v>
              </c:pt>
              <c:pt idx="133">
                <c:v>2920</c:v>
              </c:pt>
              <c:pt idx="134">
                <c:v>2942</c:v>
              </c:pt>
              <c:pt idx="135">
                <c:v>2964</c:v>
              </c:pt>
              <c:pt idx="136">
                <c:v>2986</c:v>
              </c:pt>
              <c:pt idx="137">
                <c:v>3008</c:v>
              </c:pt>
              <c:pt idx="138">
                <c:v>3030</c:v>
              </c:pt>
              <c:pt idx="139">
                <c:v>3052</c:v>
              </c:pt>
              <c:pt idx="140">
                <c:v>3074</c:v>
              </c:pt>
              <c:pt idx="141">
                <c:v>3096</c:v>
              </c:pt>
              <c:pt idx="142">
                <c:v>3118</c:v>
              </c:pt>
              <c:pt idx="143">
                <c:v>3140</c:v>
              </c:pt>
              <c:pt idx="144">
                <c:v>3162</c:v>
              </c:pt>
              <c:pt idx="145">
                <c:v>3184</c:v>
              </c:pt>
              <c:pt idx="146">
                <c:v>3206</c:v>
              </c:pt>
              <c:pt idx="147">
                <c:v>3228</c:v>
              </c:pt>
              <c:pt idx="148">
                <c:v>3250</c:v>
              </c:pt>
              <c:pt idx="149">
                <c:v>3272</c:v>
              </c:pt>
              <c:pt idx="150">
                <c:v>3294</c:v>
              </c:pt>
              <c:pt idx="151">
                <c:v>3316</c:v>
              </c:pt>
              <c:pt idx="152">
                <c:v>3338</c:v>
              </c:pt>
              <c:pt idx="153">
                <c:v>3359</c:v>
              </c:pt>
              <c:pt idx="154">
                <c:v>3381</c:v>
              </c:pt>
              <c:pt idx="155">
                <c:v>3403</c:v>
              </c:pt>
              <c:pt idx="156">
                <c:v>3425</c:v>
              </c:pt>
              <c:pt idx="157">
                <c:v>3447</c:v>
              </c:pt>
              <c:pt idx="158">
                <c:v>3469</c:v>
              </c:pt>
              <c:pt idx="159">
                <c:v>3491</c:v>
              </c:pt>
              <c:pt idx="160">
                <c:v>3513</c:v>
              </c:pt>
              <c:pt idx="161">
                <c:v>3535</c:v>
              </c:pt>
              <c:pt idx="162">
                <c:v>3557</c:v>
              </c:pt>
              <c:pt idx="163">
                <c:v>3579</c:v>
              </c:pt>
              <c:pt idx="164">
                <c:v>3601</c:v>
              </c:pt>
              <c:pt idx="165">
                <c:v>3623</c:v>
              </c:pt>
              <c:pt idx="166">
                <c:v>3645</c:v>
              </c:pt>
              <c:pt idx="167">
                <c:v>3667</c:v>
              </c:pt>
              <c:pt idx="168">
                <c:v>3689</c:v>
              </c:pt>
              <c:pt idx="169">
                <c:v>3711</c:v>
              </c:pt>
              <c:pt idx="170">
                <c:v>3733</c:v>
              </c:pt>
              <c:pt idx="171">
                <c:v>3755</c:v>
              </c:pt>
              <c:pt idx="172">
                <c:v>3777</c:v>
              </c:pt>
              <c:pt idx="173">
                <c:v>3799</c:v>
              </c:pt>
              <c:pt idx="174">
                <c:v>3821</c:v>
              </c:pt>
              <c:pt idx="175">
                <c:v>3843</c:v>
              </c:pt>
              <c:pt idx="176">
                <c:v>3865</c:v>
              </c:pt>
              <c:pt idx="177">
                <c:v>3886</c:v>
              </c:pt>
              <c:pt idx="178">
                <c:v>3908</c:v>
              </c:pt>
              <c:pt idx="179">
                <c:v>3930</c:v>
              </c:pt>
              <c:pt idx="180">
                <c:v>3952</c:v>
              </c:pt>
              <c:pt idx="181">
                <c:v>3974</c:v>
              </c:pt>
              <c:pt idx="182">
                <c:v>3996</c:v>
              </c:pt>
              <c:pt idx="183">
                <c:v>4018</c:v>
              </c:pt>
              <c:pt idx="184">
                <c:v>4040</c:v>
              </c:pt>
              <c:pt idx="185">
                <c:v>4062</c:v>
              </c:pt>
              <c:pt idx="186">
                <c:v>4084</c:v>
              </c:pt>
              <c:pt idx="187">
                <c:v>4106</c:v>
              </c:pt>
              <c:pt idx="188">
                <c:v>4128</c:v>
              </c:pt>
              <c:pt idx="189">
                <c:v>4150</c:v>
              </c:pt>
              <c:pt idx="190">
                <c:v>4172</c:v>
              </c:pt>
              <c:pt idx="191">
                <c:v>4194</c:v>
              </c:pt>
              <c:pt idx="192">
                <c:v>4216</c:v>
              </c:pt>
              <c:pt idx="193">
                <c:v>4238</c:v>
              </c:pt>
              <c:pt idx="194">
                <c:v>4260</c:v>
              </c:pt>
              <c:pt idx="195">
                <c:v>4282</c:v>
              </c:pt>
              <c:pt idx="196">
                <c:v>4304</c:v>
              </c:pt>
              <c:pt idx="197">
                <c:v>4326</c:v>
              </c:pt>
              <c:pt idx="198">
                <c:v>4348</c:v>
              </c:pt>
              <c:pt idx="199">
                <c:v>4370</c:v>
              </c:pt>
              <c:pt idx="200">
                <c:v>4392</c:v>
              </c:pt>
              <c:pt idx="201">
                <c:v>4413</c:v>
              </c:pt>
              <c:pt idx="202">
                <c:v>4435</c:v>
              </c:pt>
              <c:pt idx="203">
                <c:v>4457</c:v>
              </c:pt>
              <c:pt idx="204">
                <c:v>4479</c:v>
              </c:pt>
              <c:pt idx="205">
                <c:v>4501</c:v>
              </c:pt>
              <c:pt idx="206">
                <c:v>4523</c:v>
              </c:pt>
              <c:pt idx="207">
                <c:v>4545</c:v>
              </c:pt>
              <c:pt idx="208">
                <c:v>4567</c:v>
              </c:pt>
              <c:pt idx="209">
                <c:v>4589</c:v>
              </c:pt>
              <c:pt idx="210">
                <c:v>4611</c:v>
              </c:pt>
              <c:pt idx="211">
                <c:v>4633</c:v>
              </c:pt>
              <c:pt idx="212">
                <c:v>4655</c:v>
              </c:pt>
              <c:pt idx="213">
                <c:v>4677</c:v>
              </c:pt>
              <c:pt idx="214">
                <c:v>4699</c:v>
              </c:pt>
              <c:pt idx="215">
                <c:v>4721</c:v>
              </c:pt>
              <c:pt idx="216">
                <c:v>4743</c:v>
              </c:pt>
              <c:pt idx="217">
                <c:v>4765</c:v>
              </c:pt>
              <c:pt idx="218">
                <c:v>4787</c:v>
              </c:pt>
              <c:pt idx="219">
                <c:v>4809</c:v>
              </c:pt>
              <c:pt idx="220">
                <c:v>4831</c:v>
              </c:pt>
              <c:pt idx="221">
                <c:v>4853</c:v>
              </c:pt>
              <c:pt idx="222">
                <c:v>4875</c:v>
              </c:pt>
              <c:pt idx="223">
                <c:v>4897</c:v>
              </c:pt>
              <c:pt idx="224">
                <c:v>4918</c:v>
              </c:pt>
              <c:pt idx="225">
                <c:v>4940</c:v>
              </c:pt>
              <c:pt idx="226">
                <c:v>4962</c:v>
              </c:pt>
              <c:pt idx="227">
                <c:v>4984</c:v>
              </c:pt>
              <c:pt idx="228">
                <c:v>5006</c:v>
              </c:pt>
              <c:pt idx="229">
                <c:v>5028</c:v>
              </c:pt>
              <c:pt idx="230">
                <c:v>5050</c:v>
              </c:pt>
              <c:pt idx="231">
                <c:v>5072</c:v>
              </c:pt>
              <c:pt idx="232">
                <c:v>5094</c:v>
              </c:pt>
              <c:pt idx="233">
                <c:v>5116</c:v>
              </c:pt>
              <c:pt idx="234">
                <c:v>5138</c:v>
              </c:pt>
              <c:pt idx="235">
                <c:v>5160</c:v>
              </c:pt>
              <c:pt idx="236">
                <c:v>5182</c:v>
              </c:pt>
              <c:pt idx="237">
                <c:v>5204</c:v>
              </c:pt>
              <c:pt idx="238">
                <c:v>5226</c:v>
              </c:pt>
              <c:pt idx="239">
                <c:v>5248</c:v>
              </c:pt>
              <c:pt idx="240">
                <c:v>5270</c:v>
              </c:pt>
              <c:pt idx="241">
                <c:v>5292</c:v>
              </c:pt>
              <c:pt idx="242">
                <c:v>5314</c:v>
              </c:pt>
              <c:pt idx="243">
                <c:v>5336</c:v>
              </c:pt>
              <c:pt idx="244">
                <c:v>5358</c:v>
              </c:pt>
              <c:pt idx="245">
                <c:v>5380</c:v>
              </c:pt>
              <c:pt idx="246">
                <c:v>5402</c:v>
              </c:pt>
              <c:pt idx="247">
                <c:v>5424</c:v>
              </c:pt>
              <c:pt idx="248">
                <c:v>5445</c:v>
              </c:pt>
              <c:pt idx="249">
                <c:v>5467</c:v>
              </c:pt>
              <c:pt idx="250">
                <c:v>5489</c:v>
              </c:pt>
              <c:pt idx="251">
                <c:v>5511</c:v>
              </c:pt>
              <c:pt idx="252">
                <c:v>5533</c:v>
              </c:pt>
              <c:pt idx="253">
                <c:v>5555</c:v>
              </c:pt>
              <c:pt idx="254">
                <c:v>5577</c:v>
              </c:pt>
              <c:pt idx="255">
                <c:v>5599</c:v>
              </c:pt>
              <c:pt idx="256">
                <c:v>5621</c:v>
              </c:pt>
              <c:pt idx="257">
                <c:v>5643</c:v>
              </c:pt>
              <c:pt idx="258">
                <c:v>5665</c:v>
              </c:pt>
              <c:pt idx="259">
                <c:v>5687</c:v>
              </c:pt>
              <c:pt idx="260">
                <c:v>5709</c:v>
              </c:pt>
              <c:pt idx="261">
                <c:v>5731</c:v>
              </c:pt>
              <c:pt idx="262">
                <c:v>5753</c:v>
              </c:pt>
              <c:pt idx="263">
                <c:v>5775</c:v>
              </c:pt>
              <c:pt idx="264">
                <c:v>5797</c:v>
              </c:pt>
              <c:pt idx="265">
                <c:v>5819</c:v>
              </c:pt>
              <c:pt idx="266">
                <c:v>5841</c:v>
              </c:pt>
              <c:pt idx="267">
                <c:v>5863</c:v>
              </c:pt>
              <c:pt idx="268">
                <c:v>5885</c:v>
              </c:pt>
              <c:pt idx="269">
                <c:v>5907</c:v>
              </c:pt>
              <c:pt idx="270">
                <c:v>5929</c:v>
              </c:pt>
              <c:pt idx="271">
                <c:v>5950</c:v>
              </c:pt>
              <c:pt idx="272">
                <c:v>5972</c:v>
              </c:pt>
              <c:pt idx="273">
                <c:v>5994</c:v>
              </c:pt>
              <c:pt idx="274">
                <c:v>6016</c:v>
              </c:pt>
              <c:pt idx="275">
                <c:v>6038</c:v>
              </c:pt>
              <c:pt idx="276">
                <c:v>6060</c:v>
              </c:pt>
              <c:pt idx="277">
                <c:v>6082</c:v>
              </c:pt>
              <c:pt idx="278">
                <c:v>6104</c:v>
              </c:pt>
              <c:pt idx="279">
                <c:v>6126</c:v>
              </c:pt>
              <c:pt idx="280">
                <c:v>6148</c:v>
              </c:pt>
              <c:pt idx="281">
                <c:v>6170</c:v>
              </c:pt>
              <c:pt idx="282">
                <c:v>6192</c:v>
              </c:pt>
              <c:pt idx="283">
                <c:v>6214</c:v>
              </c:pt>
              <c:pt idx="284">
                <c:v>6236</c:v>
              </c:pt>
              <c:pt idx="285">
                <c:v>6258</c:v>
              </c:pt>
              <c:pt idx="286">
                <c:v>6280</c:v>
              </c:pt>
              <c:pt idx="287">
                <c:v>6302</c:v>
              </c:pt>
              <c:pt idx="288">
                <c:v>6324</c:v>
              </c:pt>
              <c:pt idx="289">
                <c:v>6346</c:v>
              </c:pt>
              <c:pt idx="290">
                <c:v>6368</c:v>
              </c:pt>
              <c:pt idx="291">
                <c:v>6390</c:v>
              </c:pt>
              <c:pt idx="292">
                <c:v>6412</c:v>
              </c:pt>
              <c:pt idx="293">
                <c:v>6434</c:v>
              </c:pt>
              <c:pt idx="294">
                <c:v>6456</c:v>
              </c:pt>
              <c:pt idx="295">
                <c:v>6477</c:v>
              </c:pt>
              <c:pt idx="296">
                <c:v>6499</c:v>
              </c:pt>
              <c:pt idx="297">
                <c:v>6521</c:v>
              </c:pt>
              <c:pt idx="298">
                <c:v>6543</c:v>
              </c:pt>
              <c:pt idx="299">
                <c:v>6565</c:v>
              </c:pt>
              <c:pt idx="300">
                <c:v>6587</c:v>
              </c:pt>
              <c:pt idx="301">
                <c:v>6609</c:v>
              </c:pt>
              <c:pt idx="302">
                <c:v>6631</c:v>
              </c:pt>
              <c:pt idx="303">
                <c:v>6653</c:v>
              </c:pt>
              <c:pt idx="304">
                <c:v>6675</c:v>
              </c:pt>
              <c:pt idx="305">
                <c:v>6697</c:v>
              </c:pt>
              <c:pt idx="306">
                <c:v>6719</c:v>
              </c:pt>
              <c:pt idx="307">
                <c:v>6741</c:v>
              </c:pt>
              <c:pt idx="308">
                <c:v>6763</c:v>
              </c:pt>
              <c:pt idx="309">
                <c:v>6785</c:v>
              </c:pt>
              <c:pt idx="310">
                <c:v>6807</c:v>
              </c:pt>
              <c:pt idx="311">
                <c:v>6829</c:v>
              </c:pt>
              <c:pt idx="312">
                <c:v>6851</c:v>
              </c:pt>
              <c:pt idx="313">
                <c:v>6873</c:v>
              </c:pt>
              <c:pt idx="314">
                <c:v>6895</c:v>
              </c:pt>
              <c:pt idx="315">
                <c:v>6917</c:v>
              </c:pt>
              <c:pt idx="316">
                <c:v>6939</c:v>
              </c:pt>
              <c:pt idx="317">
                <c:v>6961</c:v>
              </c:pt>
              <c:pt idx="318">
                <c:v>6982</c:v>
              </c:pt>
              <c:pt idx="319">
                <c:v>7004</c:v>
              </c:pt>
              <c:pt idx="320">
                <c:v>7026</c:v>
              </c:pt>
              <c:pt idx="321">
                <c:v>7048</c:v>
              </c:pt>
              <c:pt idx="322">
                <c:v>7070</c:v>
              </c:pt>
              <c:pt idx="323">
                <c:v>7092</c:v>
              </c:pt>
              <c:pt idx="324">
                <c:v>7114</c:v>
              </c:pt>
              <c:pt idx="325">
                <c:v>7136</c:v>
              </c:pt>
              <c:pt idx="326">
                <c:v>7158</c:v>
              </c:pt>
              <c:pt idx="327">
                <c:v>7180</c:v>
              </c:pt>
              <c:pt idx="328">
                <c:v>7202</c:v>
              </c:pt>
              <c:pt idx="329">
                <c:v>7224</c:v>
              </c:pt>
              <c:pt idx="330">
                <c:v>7246</c:v>
              </c:pt>
              <c:pt idx="331">
                <c:v>7268</c:v>
              </c:pt>
              <c:pt idx="332">
                <c:v>7290</c:v>
              </c:pt>
              <c:pt idx="333">
                <c:v>7312</c:v>
              </c:pt>
              <c:pt idx="334">
                <c:v>7334</c:v>
              </c:pt>
              <c:pt idx="335">
                <c:v>7356</c:v>
              </c:pt>
              <c:pt idx="336">
                <c:v>7378</c:v>
              </c:pt>
              <c:pt idx="337">
                <c:v>7400</c:v>
              </c:pt>
              <c:pt idx="338">
                <c:v>7422</c:v>
              </c:pt>
              <c:pt idx="339">
                <c:v>7444</c:v>
              </c:pt>
              <c:pt idx="340">
                <c:v>7466</c:v>
              </c:pt>
              <c:pt idx="341">
                <c:v>7488</c:v>
              </c:pt>
              <c:pt idx="342">
                <c:v>7509</c:v>
              </c:pt>
              <c:pt idx="343">
                <c:v>7531</c:v>
              </c:pt>
              <c:pt idx="344">
                <c:v>7553</c:v>
              </c:pt>
              <c:pt idx="345">
                <c:v>7575</c:v>
              </c:pt>
              <c:pt idx="346">
                <c:v>7597</c:v>
              </c:pt>
              <c:pt idx="347">
                <c:v>7619</c:v>
              </c:pt>
              <c:pt idx="348">
                <c:v>7641</c:v>
              </c:pt>
              <c:pt idx="349">
                <c:v>7663</c:v>
              </c:pt>
              <c:pt idx="350">
                <c:v>7685</c:v>
              </c:pt>
              <c:pt idx="351">
                <c:v>7707</c:v>
              </c:pt>
              <c:pt idx="352">
                <c:v>7729</c:v>
              </c:pt>
              <c:pt idx="353">
                <c:v>7751</c:v>
              </c:pt>
              <c:pt idx="354">
                <c:v>7773</c:v>
              </c:pt>
              <c:pt idx="355">
                <c:v>7795</c:v>
              </c:pt>
              <c:pt idx="356">
                <c:v>7817</c:v>
              </c:pt>
              <c:pt idx="357">
                <c:v>7839</c:v>
              </c:pt>
              <c:pt idx="358">
                <c:v>7861</c:v>
              </c:pt>
              <c:pt idx="359">
                <c:v>7883</c:v>
              </c:pt>
              <c:pt idx="360">
                <c:v>7905</c:v>
              </c:pt>
              <c:pt idx="361">
                <c:v>7927</c:v>
              </c:pt>
              <c:pt idx="362">
                <c:v>7949</c:v>
              </c:pt>
              <c:pt idx="363">
                <c:v>7971</c:v>
              </c:pt>
              <c:pt idx="364">
                <c:v>7993</c:v>
              </c:pt>
              <c:pt idx="365">
                <c:v>8014</c:v>
              </c:pt>
              <c:pt idx="366">
                <c:v>8036</c:v>
              </c:pt>
              <c:pt idx="367">
                <c:v>8058</c:v>
              </c:pt>
              <c:pt idx="368">
                <c:v>8080</c:v>
              </c:pt>
              <c:pt idx="369">
                <c:v>8102</c:v>
              </c:pt>
              <c:pt idx="370">
                <c:v>8124</c:v>
              </c:pt>
              <c:pt idx="371">
                <c:v>8146</c:v>
              </c:pt>
              <c:pt idx="372">
                <c:v>8168</c:v>
              </c:pt>
              <c:pt idx="373">
                <c:v>8190</c:v>
              </c:pt>
              <c:pt idx="374">
                <c:v>8212</c:v>
              </c:pt>
              <c:pt idx="375">
                <c:v>8234</c:v>
              </c:pt>
              <c:pt idx="376">
                <c:v>8256</c:v>
              </c:pt>
              <c:pt idx="377">
                <c:v>8278</c:v>
              </c:pt>
              <c:pt idx="378">
                <c:v>8300</c:v>
              </c:pt>
              <c:pt idx="379">
                <c:v>8322</c:v>
              </c:pt>
              <c:pt idx="380">
                <c:v>8344</c:v>
              </c:pt>
              <c:pt idx="381">
                <c:v>8366</c:v>
              </c:pt>
              <c:pt idx="382">
                <c:v>8388</c:v>
              </c:pt>
              <c:pt idx="383">
                <c:v>8410</c:v>
              </c:pt>
              <c:pt idx="384">
                <c:v>8432</c:v>
              </c:pt>
              <c:pt idx="385">
                <c:v>8454</c:v>
              </c:pt>
              <c:pt idx="386">
                <c:v>8476</c:v>
              </c:pt>
              <c:pt idx="387">
                <c:v>8498</c:v>
              </c:pt>
              <c:pt idx="388">
                <c:v>8520</c:v>
              </c:pt>
              <c:pt idx="389">
                <c:v>8541</c:v>
              </c:pt>
              <c:pt idx="390">
                <c:v>8563</c:v>
              </c:pt>
              <c:pt idx="391">
                <c:v>8585</c:v>
              </c:pt>
              <c:pt idx="392">
                <c:v>8607</c:v>
              </c:pt>
              <c:pt idx="393">
                <c:v>8629</c:v>
              </c:pt>
              <c:pt idx="394">
                <c:v>8651</c:v>
              </c:pt>
              <c:pt idx="395">
                <c:v>8673</c:v>
              </c:pt>
              <c:pt idx="396">
                <c:v>8695</c:v>
              </c:pt>
              <c:pt idx="397">
                <c:v>8717</c:v>
              </c:pt>
              <c:pt idx="398">
                <c:v>8739</c:v>
              </c:pt>
              <c:pt idx="399">
                <c:v>8761</c:v>
              </c:pt>
              <c:pt idx="400">
                <c:v>8783</c:v>
              </c:pt>
            </c:numLit>
          </c:xVal>
          <c:yVal>
            <c:numLit>
              <c:formatCode>General</c:formatCode>
              <c:ptCount val="401"/>
              <c:pt idx="0">
                <c:v>11649.417784646999</c:v>
              </c:pt>
              <c:pt idx="1">
                <c:v>11277.842486117301</c:v>
              </c:pt>
              <c:pt idx="2">
                <c:v>11201.5539442298</c:v>
              </c:pt>
              <c:pt idx="3">
                <c:v>11135.7512394527</c:v>
              </c:pt>
              <c:pt idx="4">
                <c:v>11096.982793319001</c:v>
              </c:pt>
              <c:pt idx="5">
                <c:v>11065.553760668599</c:v>
              </c:pt>
              <c:pt idx="6">
                <c:v>11023.4867064709</c:v>
              </c:pt>
              <c:pt idx="7">
                <c:v>10979.189882479999</c:v>
              </c:pt>
              <c:pt idx="8">
                <c:v>10953.2545261861</c:v>
              </c:pt>
              <c:pt idx="9">
                <c:v>10911.331680086299</c:v>
              </c:pt>
              <c:pt idx="10">
                <c:v>10883.896082117801</c:v>
              </c:pt>
              <c:pt idx="11">
                <c:v>10858.8182057873</c:v>
              </c:pt>
              <c:pt idx="12">
                <c:v>10831.667426931101</c:v>
              </c:pt>
              <c:pt idx="13">
                <c:v>10807.8491507209</c:v>
              </c:pt>
              <c:pt idx="14">
                <c:v>10776.547399146601</c:v>
              </c:pt>
              <c:pt idx="15">
                <c:v>10743.307258442899</c:v>
              </c:pt>
              <c:pt idx="16">
                <c:v>10721.2675729811</c:v>
              </c:pt>
              <c:pt idx="17">
                <c:v>10693.3047658015</c:v>
              </c:pt>
              <c:pt idx="18">
                <c:v>10662.564574071101</c:v>
              </c:pt>
              <c:pt idx="19">
                <c:v>10632.571568826599</c:v>
              </c:pt>
              <c:pt idx="20">
                <c:v>10605.640566940199</c:v>
              </c:pt>
              <c:pt idx="21">
                <c:v>10564.972948251199</c:v>
              </c:pt>
              <c:pt idx="22">
                <c:v>10537.263341576199</c:v>
              </c:pt>
              <c:pt idx="23">
                <c:v>10519.0568374743</c:v>
              </c:pt>
              <c:pt idx="24">
                <c:v>10494.2660018392</c:v>
              </c:pt>
              <c:pt idx="25">
                <c:v>10469.553019017299</c:v>
              </c:pt>
              <c:pt idx="26">
                <c:v>10452.613969927101</c:v>
              </c:pt>
              <c:pt idx="27">
                <c:v>10435.0009814804</c:v>
              </c:pt>
              <c:pt idx="28">
                <c:v>10412.2358613127</c:v>
              </c:pt>
              <c:pt idx="29">
                <c:v>10389.8933313621</c:v>
              </c:pt>
              <c:pt idx="30">
                <c:v>10360.3673448504</c:v>
              </c:pt>
              <c:pt idx="31">
                <c:v>10338.1420139251</c:v>
              </c:pt>
              <c:pt idx="32">
                <c:v>10309.187618063201</c:v>
              </c:pt>
              <c:pt idx="33">
                <c:v>10287.466871013101</c:v>
              </c:pt>
              <c:pt idx="34">
                <c:v>10257.5596404425</c:v>
              </c:pt>
              <c:pt idx="35">
                <c:v>10230.2823298036</c:v>
              </c:pt>
              <c:pt idx="36">
                <c:v>10205.020719967</c:v>
              </c:pt>
              <c:pt idx="37">
                <c:v>10182.7436155616</c:v>
              </c:pt>
              <c:pt idx="38">
                <c:v>10157.907350080501</c:v>
              </c:pt>
              <c:pt idx="39">
                <c:v>10138.273483153</c:v>
              </c:pt>
              <c:pt idx="40">
                <c:v>10109.3306645428</c:v>
              </c:pt>
              <c:pt idx="41">
                <c:v>10082.329978158699</c:v>
              </c:pt>
              <c:pt idx="42">
                <c:v>10061.8176885017</c:v>
              </c:pt>
              <c:pt idx="43">
                <c:v>10030.812660137</c:v>
              </c:pt>
              <c:pt idx="44">
                <c:v>10003.3420689123</c:v>
              </c:pt>
              <c:pt idx="45">
                <c:v>9969.75122653572</c:v>
              </c:pt>
              <c:pt idx="46">
                <c:v>9944.3106126377497</c:v>
              </c:pt>
              <c:pt idx="47">
                <c:v>9917.03379473114</c:v>
              </c:pt>
              <c:pt idx="48">
                <c:v>9891.0195309537194</c:v>
              </c:pt>
              <c:pt idx="49">
                <c:v>9858.1562335725393</c:v>
              </c:pt>
              <c:pt idx="50">
                <c:v>9830.2006726873806</c:v>
              </c:pt>
              <c:pt idx="51">
                <c:v>9791.7274513782904</c:v>
              </c:pt>
              <c:pt idx="52">
                <c:v>9770.4125742667002</c:v>
              </c:pt>
              <c:pt idx="53">
                <c:v>9749.8259949784297</c:v>
              </c:pt>
              <c:pt idx="54">
                <c:v>9719.0949250157701</c:v>
              </c:pt>
              <c:pt idx="55">
                <c:v>9703.8302753980897</c:v>
              </c:pt>
              <c:pt idx="56">
                <c:v>9677.1745293453205</c:v>
              </c:pt>
              <c:pt idx="57">
                <c:v>9656.7558466552891</c:v>
              </c:pt>
              <c:pt idx="58">
                <c:v>9623.1486575559502</c:v>
              </c:pt>
              <c:pt idx="59">
                <c:v>9599.8450102509396</c:v>
              </c:pt>
              <c:pt idx="60">
                <c:v>9576.3812252679108</c:v>
              </c:pt>
              <c:pt idx="61">
                <c:v>9556.83218997927</c:v>
              </c:pt>
              <c:pt idx="62">
                <c:v>9526.5468110584407</c:v>
              </c:pt>
              <c:pt idx="63">
                <c:v>9506.3455190598997</c:v>
              </c:pt>
              <c:pt idx="64">
                <c:v>9492.7024762046804</c:v>
              </c:pt>
              <c:pt idx="65">
                <c:v>9474.7773450969798</c:v>
              </c:pt>
              <c:pt idx="66">
                <c:v>9445.9432071729098</c:v>
              </c:pt>
              <c:pt idx="67">
                <c:v>9431.6715931166691</c:v>
              </c:pt>
              <c:pt idx="68">
                <c:v>9408.2571970637891</c:v>
              </c:pt>
              <c:pt idx="69">
                <c:v>9373.7869833642708</c:v>
              </c:pt>
              <c:pt idx="70">
                <c:v>9354.5175256031707</c:v>
              </c:pt>
              <c:pt idx="71">
                <c:v>9334.0423980652995</c:v>
              </c:pt>
              <c:pt idx="72">
                <c:v>9308.9384454984993</c:v>
              </c:pt>
              <c:pt idx="73">
                <c:v>9290.0286834217804</c:v>
              </c:pt>
              <c:pt idx="74">
                <c:v>9277.0933162728597</c:v>
              </c:pt>
              <c:pt idx="75">
                <c:v>9258.5495428081504</c:v>
              </c:pt>
              <c:pt idx="76">
                <c:v>9241.3638524624002</c:v>
              </c:pt>
              <c:pt idx="77">
                <c:v>9209.7563109307503</c:v>
              </c:pt>
              <c:pt idx="78">
                <c:v>9193.8768225491003</c:v>
              </c:pt>
              <c:pt idx="79">
                <c:v>9171.7131475308906</c:v>
              </c:pt>
              <c:pt idx="80">
                <c:v>9150.7184299690107</c:v>
              </c:pt>
              <c:pt idx="81">
                <c:v>9137.3206467295604</c:v>
              </c:pt>
              <c:pt idx="82">
                <c:v>9118.2363189909302</c:v>
              </c:pt>
              <c:pt idx="83">
                <c:v>9096.2063469466902</c:v>
              </c:pt>
              <c:pt idx="84">
                <c:v>9083.4383790263892</c:v>
              </c:pt>
              <c:pt idx="85">
                <c:v>9065.1346784379202</c:v>
              </c:pt>
              <c:pt idx="86">
                <c:v>9048.9531061251691</c:v>
              </c:pt>
              <c:pt idx="87">
                <c:v>9034.1381347256502</c:v>
              </c:pt>
              <c:pt idx="88">
                <c:v>9015.0575796228004</c:v>
              </c:pt>
              <c:pt idx="89">
                <c:v>8998.1148394750799</c:v>
              </c:pt>
              <c:pt idx="90">
                <c:v>8983.9367097693703</c:v>
              </c:pt>
              <c:pt idx="91">
                <c:v>8970.6504041139196</c:v>
              </c:pt>
              <c:pt idx="92">
                <c:v>8952.9648009413995</c:v>
              </c:pt>
              <c:pt idx="93">
                <c:v>8929.4374257880099</c:v>
              </c:pt>
              <c:pt idx="94">
                <c:v>8914.0184055836398</c:v>
              </c:pt>
              <c:pt idx="95">
                <c:v>8898.5236060926109</c:v>
              </c:pt>
              <c:pt idx="96">
                <c:v>8886.5135752446495</c:v>
              </c:pt>
              <c:pt idx="97">
                <c:v>8871.4905625622396</c:v>
              </c:pt>
              <c:pt idx="98">
                <c:v>8856.8100220382694</c:v>
              </c:pt>
              <c:pt idx="99">
                <c:v>8846.0988935276691</c:v>
              </c:pt>
              <c:pt idx="100">
                <c:v>8833.3132222288496</c:v>
              </c:pt>
              <c:pt idx="101">
                <c:v>8822.3698211262999</c:v>
              </c:pt>
              <c:pt idx="102">
                <c:v>8809.7700016124909</c:v>
              </c:pt>
              <c:pt idx="103">
                <c:v>8796.5143701627694</c:v>
              </c:pt>
              <c:pt idx="104">
                <c:v>8782.3995976872102</c:v>
              </c:pt>
              <c:pt idx="105">
                <c:v>8771.6154362514899</c:v>
              </c:pt>
              <c:pt idx="106">
                <c:v>8752.5876988604305</c:v>
              </c:pt>
              <c:pt idx="107">
                <c:v>8737.2055477687009</c:v>
              </c:pt>
              <c:pt idx="108">
                <c:v>8726.7523223017306</c:v>
              </c:pt>
              <c:pt idx="109">
                <c:v>8717.2462455058194</c:v>
              </c:pt>
              <c:pt idx="110">
                <c:v>8706.9963335205994</c:v>
              </c:pt>
              <c:pt idx="111">
                <c:v>8698.8455586673408</c:v>
              </c:pt>
              <c:pt idx="112">
                <c:v>8688.4671529621792</c:v>
              </c:pt>
              <c:pt idx="113">
                <c:v>8679.0562705455595</c:v>
              </c:pt>
              <c:pt idx="114">
                <c:v>8667.8006777682203</c:v>
              </c:pt>
              <c:pt idx="115">
                <c:v>8656.8480873047592</c:v>
              </c:pt>
              <c:pt idx="116">
                <c:v>8648.7023421831</c:v>
              </c:pt>
              <c:pt idx="117">
                <c:v>8638.7374849691896</c:v>
              </c:pt>
              <c:pt idx="118">
                <c:v>8625.7708276987505</c:v>
              </c:pt>
              <c:pt idx="119">
                <c:v>8611.1442633027691</c:v>
              </c:pt>
              <c:pt idx="120">
                <c:v>8602.9612994483105</c:v>
              </c:pt>
              <c:pt idx="121">
                <c:v>8591.7415083781707</c:v>
              </c:pt>
              <c:pt idx="122">
                <c:v>8581.3625977381707</c:v>
              </c:pt>
              <c:pt idx="123">
                <c:v>8571.1681867480092</c:v>
              </c:pt>
              <c:pt idx="124">
                <c:v>8560.9229106347902</c:v>
              </c:pt>
              <c:pt idx="125">
                <c:v>8554.1513071670997</c:v>
              </c:pt>
              <c:pt idx="126">
                <c:v>8545.4859917637605</c:v>
              </c:pt>
              <c:pt idx="127">
                <c:v>8537.9162766907502</c:v>
              </c:pt>
              <c:pt idx="128">
                <c:v>8531.6013522079993</c:v>
              </c:pt>
              <c:pt idx="129">
                <c:v>8522.9899395992306</c:v>
              </c:pt>
              <c:pt idx="130">
                <c:v>8515.1830501804707</c:v>
              </c:pt>
              <c:pt idx="131">
                <c:v>8504.28368304998</c:v>
              </c:pt>
              <c:pt idx="132">
                <c:v>8496.0961048589397</c:v>
              </c:pt>
              <c:pt idx="133">
                <c:v>8485.7467257072403</c:v>
              </c:pt>
              <c:pt idx="134">
                <c:v>8479.8804661863196</c:v>
              </c:pt>
              <c:pt idx="135">
                <c:v>8472.4962195569096</c:v>
              </c:pt>
              <c:pt idx="136">
                <c:v>8464.6417365972102</c:v>
              </c:pt>
              <c:pt idx="137">
                <c:v>8454.8849016931508</c:v>
              </c:pt>
              <c:pt idx="138">
                <c:v>8442.7838171221301</c:v>
              </c:pt>
              <c:pt idx="139">
                <c:v>8433.9378917063696</c:v>
              </c:pt>
              <c:pt idx="140">
                <c:v>8425.1301359763802</c:v>
              </c:pt>
              <c:pt idx="141">
                <c:v>8414.8365895322895</c:v>
              </c:pt>
              <c:pt idx="142">
                <c:v>8404.5264932444697</c:v>
              </c:pt>
              <c:pt idx="143">
                <c:v>8396.1803555504302</c:v>
              </c:pt>
              <c:pt idx="144">
                <c:v>8388.7696970223697</c:v>
              </c:pt>
              <c:pt idx="145">
                <c:v>8382.1888205810592</c:v>
              </c:pt>
              <c:pt idx="146">
                <c:v>8372.8638515620896</c:v>
              </c:pt>
              <c:pt idx="147">
                <c:v>8360.2440006272409</c:v>
              </c:pt>
              <c:pt idx="148">
                <c:v>8352.0521633827993</c:v>
              </c:pt>
              <c:pt idx="149">
                <c:v>8345.5922123604596</c:v>
              </c:pt>
              <c:pt idx="150">
                <c:v>8337.0016994133493</c:v>
              </c:pt>
              <c:pt idx="151">
                <c:v>8328.3564299246991</c:v>
              </c:pt>
              <c:pt idx="152">
                <c:v>8321.1640668883992</c:v>
              </c:pt>
              <c:pt idx="153">
                <c:v>8311.3127024982896</c:v>
              </c:pt>
              <c:pt idx="154">
                <c:v>8299.5554993736296</c:v>
              </c:pt>
              <c:pt idx="155">
                <c:v>8291.2721671087493</c:v>
              </c:pt>
              <c:pt idx="156">
                <c:v>8280.3765113291502</c:v>
              </c:pt>
              <c:pt idx="157">
                <c:v>8268.8089919882405</c:v>
              </c:pt>
              <c:pt idx="158">
                <c:v>8258.5458414509394</c:v>
              </c:pt>
              <c:pt idx="159">
                <c:v>8249.3309899673804</c:v>
              </c:pt>
              <c:pt idx="160">
                <c:v>8240.8082416410507</c:v>
              </c:pt>
              <c:pt idx="161">
                <c:v>8229.5395780174495</c:v>
              </c:pt>
              <c:pt idx="162">
                <c:v>8220.4612923048007</c:v>
              </c:pt>
              <c:pt idx="163">
                <c:v>8211.4215335446697</c:v>
              </c:pt>
              <c:pt idx="164">
                <c:v>8204.4314643123798</c:v>
              </c:pt>
              <c:pt idx="165">
                <c:v>8194.2624758724105</c:v>
              </c:pt>
              <c:pt idx="166">
                <c:v>8188.1769875493601</c:v>
              </c:pt>
              <c:pt idx="167">
                <c:v>8181.3500883953002</c:v>
              </c:pt>
              <c:pt idx="168">
                <c:v>8173.6052226480297</c:v>
              </c:pt>
              <c:pt idx="169">
                <c:v>8165.4007304344204</c:v>
              </c:pt>
              <c:pt idx="170">
                <c:v>8151.6193366876896</c:v>
              </c:pt>
              <c:pt idx="171">
                <c:v>8146.1561732957898</c:v>
              </c:pt>
              <c:pt idx="172">
                <c:v>8139.5242315161004</c:v>
              </c:pt>
              <c:pt idx="173">
                <c:v>8129.8982519721603</c:v>
              </c:pt>
              <c:pt idx="174">
                <c:v>8121.64219258501</c:v>
              </c:pt>
              <c:pt idx="175">
                <c:v>8111.52118163259</c:v>
              </c:pt>
              <c:pt idx="176">
                <c:v>8105.6469138840102</c:v>
              </c:pt>
              <c:pt idx="177">
                <c:v>8096.1059250048802</c:v>
              </c:pt>
              <c:pt idx="178">
                <c:v>8084.0709683142904</c:v>
              </c:pt>
              <c:pt idx="179">
                <c:v>8073.0305384103604</c:v>
              </c:pt>
              <c:pt idx="180">
                <c:v>8060.51029498358</c:v>
              </c:pt>
              <c:pt idx="181">
                <c:v>8051.2318556710798</c:v>
              </c:pt>
              <c:pt idx="182">
                <c:v>8039.3202665151102</c:v>
              </c:pt>
              <c:pt idx="183">
                <c:v>8031.6521760626702</c:v>
              </c:pt>
              <c:pt idx="184">
                <c:v>8021.5043149577396</c:v>
              </c:pt>
              <c:pt idx="185">
                <c:v>8012.6142687067804</c:v>
              </c:pt>
              <c:pt idx="186">
                <c:v>8002.7968645266401</c:v>
              </c:pt>
              <c:pt idx="187">
                <c:v>7994.6132616812201</c:v>
              </c:pt>
              <c:pt idx="188">
                <c:v>7983.6823929789198</c:v>
              </c:pt>
              <c:pt idx="189">
                <c:v>7974.2153810097898</c:v>
              </c:pt>
              <c:pt idx="190">
                <c:v>7965.4637812152596</c:v>
              </c:pt>
              <c:pt idx="191">
                <c:v>7958.9849329745002</c:v>
              </c:pt>
              <c:pt idx="192">
                <c:v>7948.1746387861604</c:v>
              </c:pt>
              <c:pt idx="193">
                <c:v>7942.1001859265398</c:v>
              </c:pt>
              <c:pt idx="194">
                <c:v>7933.4981434636202</c:v>
              </c:pt>
              <c:pt idx="195">
                <c:v>7924.0373768152804</c:v>
              </c:pt>
              <c:pt idx="196">
                <c:v>7914.3882478617597</c:v>
              </c:pt>
              <c:pt idx="197">
                <c:v>7904.89133615429</c:v>
              </c:pt>
              <c:pt idx="198">
                <c:v>7896.2914343906396</c:v>
              </c:pt>
              <c:pt idx="199">
                <c:v>7889.7825699882496</c:v>
              </c:pt>
              <c:pt idx="200">
                <c:v>7883.4977440361999</c:v>
              </c:pt>
              <c:pt idx="201">
                <c:v>7877.0679853476304</c:v>
              </c:pt>
              <c:pt idx="202">
                <c:v>7864.2227357235297</c:v>
              </c:pt>
              <c:pt idx="203">
                <c:v>7853.8543096945596</c:v>
              </c:pt>
              <c:pt idx="204">
                <c:v>7841.47441833422</c:v>
              </c:pt>
              <c:pt idx="205">
                <c:v>7828.8363030793298</c:v>
              </c:pt>
              <c:pt idx="206">
                <c:v>7820.6622209997104</c:v>
              </c:pt>
              <c:pt idx="207">
                <c:v>7811.4790055841504</c:v>
              </c:pt>
              <c:pt idx="208">
                <c:v>7801.3700772366001</c:v>
              </c:pt>
              <c:pt idx="209">
                <c:v>7792.6492909323597</c:v>
              </c:pt>
              <c:pt idx="210">
                <c:v>7785.52600327654</c:v>
              </c:pt>
              <c:pt idx="211">
                <c:v>7777.2926804223798</c:v>
              </c:pt>
              <c:pt idx="212">
                <c:v>7768.77946348562</c:v>
              </c:pt>
              <c:pt idx="213">
                <c:v>7755.8059526610296</c:v>
              </c:pt>
              <c:pt idx="214">
                <c:v>7744.1148666086601</c:v>
              </c:pt>
              <c:pt idx="215">
                <c:v>7734.2376929110696</c:v>
              </c:pt>
              <c:pt idx="216">
                <c:v>7723.6673413621302</c:v>
              </c:pt>
              <c:pt idx="217">
                <c:v>7711.9323955114196</c:v>
              </c:pt>
              <c:pt idx="218">
                <c:v>7701.3580068846704</c:v>
              </c:pt>
              <c:pt idx="219">
                <c:v>7691.6086737524602</c:v>
              </c:pt>
              <c:pt idx="220">
                <c:v>7682.9251156211703</c:v>
              </c:pt>
              <c:pt idx="221">
                <c:v>7671.4051769319803</c:v>
              </c:pt>
              <c:pt idx="222">
                <c:v>7663.4509546014997</c:v>
              </c:pt>
              <c:pt idx="223">
                <c:v>7653.0316303051204</c:v>
              </c:pt>
              <c:pt idx="224">
                <c:v>7642.96942876293</c:v>
              </c:pt>
              <c:pt idx="225">
                <c:v>7635.1177181698504</c:v>
              </c:pt>
              <c:pt idx="226">
                <c:v>7625.3346800054696</c:v>
              </c:pt>
              <c:pt idx="227">
                <c:v>7615.23565545562</c:v>
              </c:pt>
              <c:pt idx="228">
                <c:v>7608.13126002436</c:v>
              </c:pt>
              <c:pt idx="229">
                <c:v>7595.9349962106699</c:v>
              </c:pt>
              <c:pt idx="230">
                <c:v>7588.4131892058303</c:v>
              </c:pt>
              <c:pt idx="231">
                <c:v>7577.5123174835198</c:v>
              </c:pt>
              <c:pt idx="232">
                <c:v>7566.4226563804696</c:v>
              </c:pt>
              <c:pt idx="233">
                <c:v>7555.8221650136402</c:v>
              </c:pt>
              <c:pt idx="234">
                <c:v>7546.7211233125599</c:v>
              </c:pt>
              <c:pt idx="235">
                <c:v>7536.93396698987</c:v>
              </c:pt>
              <c:pt idx="236">
                <c:v>7528.4758223912104</c:v>
              </c:pt>
              <c:pt idx="237">
                <c:v>7519.2421095823902</c:v>
              </c:pt>
              <c:pt idx="238">
                <c:v>7511.53690150085</c:v>
              </c:pt>
              <c:pt idx="239">
                <c:v>7501.4391430932401</c:v>
              </c:pt>
              <c:pt idx="240">
                <c:v>7488.00104531956</c:v>
              </c:pt>
              <c:pt idx="241">
                <c:v>7475.9281397968698</c:v>
              </c:pt>
              <c:pt idx="242">
                <c:v>7466.6637931508903</c:v>
              </c:pt>
              <c:pt idx="243">
                <c:v>7454.4390800972196</c:v>
              </c:pt>
              <c:pt idx="244">
                <c:v>7443.31641693649</c:v>
              </c:pt>
              <c:pt idx="245">
                <c:v>7429.0745310380998</c:v>
              </c:pt>
              <c:pt idx="246">
                <c:v>7421.2489177887301</c:v>
              </c:pt>
              <c:pt idx="247">
                <c:v>7411.5754982561202</c:v>
              </c:pt>
              <c:pt idx="248">
                <c:v>7401.9488161139998</c:v>
              </c:pt>
              <c:pt idx="249">
                <c:v>7392.8724458694596</c:v>
              </c:pt>
              <c:pt idx="250">
                <c:v>7380.4464249765897</c:v>
              </c:pt>
              <c:pt idx="251">
                <c:v>7366.2230553222698</c:v>
              </c:pt>
              <c:pt idx="252">
                <c:v>7352.0044582455403</c:v>
              </c:pt>
              <c:pt idx="253">
                <c:v>7340.6627021038503</c:v>
              </c:pt>
              <c:pt idx="254">
                <c:v>7330.5465875333302</c:v>
              </c:pt>
              <c:pt idx="255">
                <c:v>7320.5480718880399</c:v>
              </c:pt>
              <c:pt idx="256">
                <c:v>7311.2118072415496</c:v>
              </c:pt>
              <c:pt idx="257">
                <c:v>7301.2528854023303</c:v>
              </c:pt>
              <c:pt idx="258">
                <c:v>7290.2717114400702</c:v>
              </c:pt>
              <c:pt idx="259">
                <c:v>7283.2894522839497</c:v>
              </c:pt>
              <c:pt idx="260">
                <c:v>7273.9503198882403</c:v>
              </c:pt>
              <c:pt idx="261">
                <c:v>7264.6612133889703</c:v>
              </c:pt>
              <c:pt idx="262">
                <c:v>7251.0533758305201</c:v>
              </c:pt>
              <c:pt idx="263">
                <c:v>7240.6570880231302</c:v>
              </c:pt>
              <c:pt idx="264">
                <c:v>7227.1085603078</c:v>
              </c:pt>
              <c:pt idx="265">
                <c:v>7212.5544539489101</c:v>
              </c:pt>
              <c:pt idx="266">
                <c:v>7200.9118575873099</c:v>
              </c:pt>
              <c:pt idx="267">
                <c:v>7184.6756291042902</c:v>
              </c:pt>
              <c:pt idx="268">
                <c:v>7175.8363025257704</c:v>
              </c:pt>
              <c:pt idx="269">
                <c:v>7162.2251715371603</c:v>
              </c:pt>
              <c:pt idx="270">
                <c:v>7151.9770372680896</c:v>
              </c:pt>
              <c:pt idx="271">
                <c:v>7136.9088550860197</c:v>
              </c:pt>
              <c:pt idx="272">
                <c:v>7126.8292495915002</c:v>
              </c:pt>
              <c:pt idx="273">
                <c:v>7116.7711826593404</c:v>
              </c:pt>
              <c:pt idx="274">
                <c:v>7105.1512321551199</c:v>
              </c:pt>
              <c:pt idx="275">
                <c:v>7091.2654659276604</c:v>
              </c:pt>
              <c:pt idx="276">
                <c:v>7076.5933284442099</c:v>
              </c:pt>
              <c:pt idx="277">
                <c:v>7062.6946273143703</c:v>
              </c:pt>
              <c:pt idx="278">
                <c:v>7055.5376862358999</c:v>
              </c:pt>
              <c:pt idx="279">
                <c:v>7045.3191019660799</c:v>
              </c:pt>
              <c:pt idx="280">
                <c:v>7033.7027137779096</c:v>
              </c:pt>
              <c:pt idx="281">
                <c:v>7025.3974611514705</c:v>
              </c:pt>
              <c:pt idx="282">
                <c:v>7017.8160351636598</c:v>
              </c:pt>
              <c:pt idx="283">
                <c:v>7006.2701948126196</c:v>
              </c:pt>
              <c:pt idx="284">
                <c:v>6992.6369912567297</c:v>
              </c:pt>
              <c:pt idx="285">
                <c:v>6981.9459224599896</c:v>
              </c:pt>
              <c:pt idx="286">
                <c:v>6970.9270565945098</c:v>
              </c:pt>
              <c:pt idx="287">
                <c:v>6954.7104702832303</c:v>
              </c:pt>
              <c:pt idx="288">
                <c:v>6941.5142822918697</c:v>
              </c:pt>
              <c:pt idx="289">
                <c:v>6928.1057640483396</c:v>
              </c:pt>
              <c:pt idx="290">
                <c:v>6917.1436932461902</c:v>
              </c:pt>
              <c:pt idx="291">
                <c:v>6902.2607341081402</c:v>
              </c:pt>
              <c:pt idx="292">
                <c:v>6890.4057204799301</c:v>
              </c:pt>
              <c:pt idx="293">
                <c:v>6877.8208143675402</c:v>
              </c:pt>
              <c:pt idx="294">
                <c:v>6856.8870657122197</c:v>
              </c:pt>
              <c:pt idx="295">
                <c:v>6849.2944235294099</c:v>
              </c:pt>
              <c:pt idx="296">
                <c:v>6837.1746329958796</c:v>
              </c:pt>
              <c:pt idx="297">
                <c:v>6820.7327387437699</c:v>
              </c:pt>
              <c:pt idx="298">
                <c:v>6808.6811764551603</c:v>
              </c:pt>
              <c:pt idx="299">
                <c:v>6795.5887803388296</c:v>
              </c:pt>
              <c:pt idx="300">
                <c:v>6785.250521379</c:v>
              </c:pt>
              <c:pt idx="301">
                <c:v>6770.4756334173899</c:v>
              </c:pt>
              <c:pt idx="302">
                <c:v>6761.7321036031299</c:v>
              </c:pt>
              <c:pt idx="303">
                <c:v>6745.9088946800503</c:v>
              </c:pt>
              <c:pt idx="304">
                <c:v>6735.9315126236597</c:v>
              </c:pt>
              <c:pt idx="305">
                <c:v>6723.8581159097503</c:v>
              </c:pt>
              <c:pt idx="306">
                <c:v>6709.8927199279096</c:v>
              </c:pt>
              <c:pt idx="307">
                <c:v>6697.7820001786604</c:v>
              </c:pt>
              <c:pt idx="308">
                <c:v>6686.36485360604</c:v>
              </c:pt>
              <c:pt idx="309">
                <c:v>6672.73647275862</c:v>
              </c:pt>
              <c:pt idx="310">
                <c:v>6657.5154886801902</c:v>
              </c:pt>
              <c:pt idx="311">
                <c:v>6641.9707561980204</c:v>
              </c:pt>
              <c:pt idx="312">
                <c:v>6625.9868524390904</c:v>
              </c:pt>
              <c:pt idx="313">
                <c:v>6612.6787817938903</c:v>
              </c:pt>
              <c:pt idx="314">
                <c:v>6596.6449165200802</c:v>
              </c:pt>
              <c:pt idx="315">
                <c:v>6583.1188743760804</c:v>
              </c:pt>
              <c:pt idx="316">
                <c:v>6572.4370445724999</c:v>
              </c:pt>
              <c:pt idx="317">
                <c:v>6566.5215283101497</c:v>
              </c:pt>
              <c:pt idx="318">
                <c:v>6555.0386809806096</c:v>
              </c:pt>
              <c:pt idx="319">
                <c:v>6540.5415941012197</c:v>
              </c:pt>
              <c:pt idx="320">
                <c:v>6528.7777894710798</c:v>
              </c:pt>
              <c:pt idx="321">
                <c:v>6512.25982440806</c:v>
              </c:pt>
              <c:pt idx="322">
                <c:v>6502.65820631918</c:v>
              </c:pt>
              <c:pt idx="323">
                <c:v>6487.5895949758096</c:v>
              </c:pt>
              <c:pt idx="324">
                <c:v>6479.3493390624999</c:v>
              </c:pt>
              <c:pt idx="325">
                <c:v>6467.5782992926497</c:v>
              </c:pt>
              <c:pt idx="326">
                <c:v>6459.13030258864</c:v>
              </c:pt>
              <c:pt idx="327">
                <c:v>6448.7051696999597</c:v>
              </c:pt>
              <c:pt idx="328">
                <c:v>6435.36880826788</c:v>
              </c:pt>
              <c:pt idx="329">
                <c:v>6419.1969721490696</c:v>
              </c:pt>
              <c:pt idx="330">
                <c:v>6408.9518093505203</c:v>
              </c:pt>
              <c:pt idx="331">
                <c:v>6398.0462742097998</c:v>
              </c:pt>
              <c:pt idx="332">
                <c:v>6388.7738669603104</c:v>
              </c:pt>
              <c:pt idx="333">
                <c:v>6380.9460623330497</c:v>
              </c:pt>
              <c:pt idx="334">
                <c:v>6367.7976013884399</c:v>
              </c:pt>
              <c:pt idx="335">
                <c:v>6360.6994409562003</c:v>
              </c:pt>
              <c:pt idx="336">
                <c:v>6348.2250419810398</c:v>
              </c:pt>
              <c:pt idx="337">
                <c:v>6334.7675196563596</c:v>
              </c:pt>
              <c:pt idx="338">
                <c:v>6323.4250864052301</c:v>
              </c:pt>
              <c:pt idx="339">
                <c:v>6312.0504245136899</c:v>
              </c:pt>
              <c:pt idx="340">
                <c:v>6297.4537542013204</c:v>
              </c:pt>
              <c:pt idx="341">
                <c:v>6288.4385737649</c:v>
              </c:pt>
              <c:pt idx="342">
                <c:v>6276.4491045419099</c:v>
              </c:pt>
              <c:pt idx="343">
                <c:v>6266.3907120726099</c:v>
              </c:pt>
              <c:pt idx="344">
                <c:v>6253.4375334756496</c:v>
              </c:pt>
              <c:pt idx="345">
                <c:v>6239.0868312266102</c:v>
              </c:pt>
              <c:pt idx="346">
                <c:v>6225.1911479139299</c:v>
              </c:pt>
              <c:pt idx="347">
                <c:v>6212.2255252635396</c:v>
              </c:pt>
              <c:pt idx="348">
                <c:v>6203.4432650399904</c:v>
              </c:pt>
              <c:pt idx="349">
                <c:v>6192.4997836944003</c:v>
              </c:pt>
              <c:pt idx="350">
                <c:v>6179.7287014083304</c:v>
              </c:pt>
              <c:pt idx="351">
                <c:v>6168.8189771428197</c:v>
              </c:pt>
              <c:pt idx="352">
                <c:v>6153.2560360669504</c:v>
              </c:pt>
              <c:pt idx="353">
                <c:v>6140.27695248494</c:v>
              </c:pt>
              <c:pt idx="354">
                <c:v>6133.4407276167103</c:v>
              </c:pt>
              <c:pt idx="355">
                <c:v>6124.5736699843101</c:v>
              </c:pt>
              <c:pt idx="356">
                <c:v>6108.4979095782901</c:v>
              </c:pt>
              <c:pt idx="357">
                <c:v>6095.75075748774</c:v>
              </c:pt>
              <c:pt idx="358">
                <c:v>6085.0755654067498</c:v>
              </c:pt>
              <c:pt idx="359">
                <c:v>6072.8016695362503</c:v>
              </c:pt>
              <c:pt idx="360">
                <c:v>6055.5428146133199</c:v>
              </c:pt>
              <c:pt idx="361">
                <c:v>6043.5322976370198</c:v>
              </c:pt>
              <c:pt idx="362">
                <c:v>6033.3384965659498</c:v>
              </c:pt>
              <c:pt idx="363">
                <c:v>6018.2507646009899</c:v>
              </c:pt>
              <c:pt idx="364">
                <c:v>6003.87157975629</c:v>
              </c:pt>
              <c:pt idx="365">
                <c:v>5990.7265661396104</c:v>
              </c:pt>
              <c:pt idx="366">
                <c:v>5964.5837019345799</c:v>
              </c:pt>
              <c:pt idx="367">
                <c:v>5947.9659207750701</c:v>
              </c:pt>
              <c:pt idx="368">
                <c:v>5935.0880605007496</c:v>
              </c:pt>
              <c:pt idx="369">
                <c:v>5912.1290160144799</c:v>
              </c:pt>
              <c:pt idx="370">
                <c:v>5891.6687246748997</c:v>
              </c:pt>
              <c:pt idx="371">
                <c:v>5876.9256540533297</c:v>
              </c:pt>
              <c:pt idx="372">
                <c:v>5862.5742679054802</c:v>
              </c:pt>
              <c:pt idx="373">
                <c:v>5839.1137579677597</c:v>
              </c:pt>
              <c:pt idx="374">
                <c:v>5821.3187473275302</c:v>
              </c:pt>
              <c:pt idx="375">
                <c:v>5808.0055978043001</c:v>
              </c:pt>
              <c:pt idx="376">
                <c:v>5784.9140951502704</c:v>
              </c:pt>
              <c:pt idx="377">
                <c:v>5766.5692277275202</c:v>
              </c:pt>
              <c:pt idx="378">
                <c:v>5738.3190232803699</c:v>
              </c:pt>
              <c:pt idx="379">
                <c:v>5713.3543230052301</c:v>
              </c:pt>
              <c:pt idx="380">
                <c:v>5683.2681002188601</c:v>
              </c:pt>
              <c:pt idx="381">
                <c:v>5647.4929493665404</c:v>
              </c:pt>
              <c:pt idx="382">
                <c:v>5620.5797743727298</c:v>
              </c:pt>
              <c:pt idx="383">
                <c:v>5586.58104740199</c:v>
              </c:pt>
              <c:pt idx="384">
                <c:v>5556.1385040200003</c:v>
              </c:pt>
              <c:pt idx="385">
                <c:v>5526.7688835433801</c:v>
              </c:pt>
              <c:pt idx="386">
                <c:v>5490.66587520958</c:v>
              </c:pt>
              <c:pt idx="387">
                <c:v>5447.0698938381202</c:v>
              </c:pt>
              <c:pt idx="388">
                <c:v>5414.5657570019803</c:v>
              </c:pt>
              <c:pt idx="389">
                <c:v>5391.6596286464801</c:v>
              </c:pt>
              <c:pt idx="390">
                <c:v>5351.5684656665098</c:v>
              </c:pt>
              <c:pt idx="391">
                <c:v>5328.2276644349004</c:v>
              </c:pt>
              <c:pt idx="392">
                <c:v>5296.3781486842199</c:v>
              </c:pt>
              <c:pt idx="393">
                <c:v>5244.7400448980397</c:v>
              </c:pt>
              <c:pt idx="394">
                <c:v>5200.3644993512098</c:v>
              </c:pt>
              <c:pt idx="395">
                <c:v>5176.3806691271502</c:v>
              </c:pt>
              <c:pt idx="396">
                <c:v>5126.8655380133796</c:v>
              </c:pt>
              <c:pt idx="397">
                <c:v>5071.1670040355202</c:v>
              </c:pt>
              <c:pt idx="398">
                <c:v>5021.7017875457304</c:v>
              </c:pt>
              <c:pt idx="399">
                <c:v>4943.4429422203402</c:v>
              </c:pt>
              <c:pt idx="400">
                <c:v>4653.9753798172896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1AE-49CE-BF3F-E0A090EE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838656"/>
        <c:axId val="168840576"/>
      </c:scatterChart>
      <c:valAx>
        <c:axId val="168838656"/>
        <c:scaling>
          <c:orientation val="minMax"/>
          <c:max val="8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ročního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840576"/>
        <c:crosses val="autoZero"/>
        <c:crossBetween val="midCat"/>
        <c:majorUnit val="1000"/>
      </c:valAx>
      <c:valAx>
        <c:axId val="1688405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83865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fyzikálních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'9.1'!$A$6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'9.1'!$B$6:$M$6</c:f>
              <c:numCache>
                <c:formatCode>#\ ##0.0</c:formatCode>
                <c:ptCount val="12"/>
                <c:pt idx="0">
                  <c:v>5263.9269999999997</c:v>
                </c:pt>
                <c:pt idx="1">
                  <c:v>4526.8</c:v>
                </c:pt>
                <c:pt idx="2">
                  <c:v>4200.2550000000001</c:v>
                </c:pt>
                <c:pt idx="3">
                  <c:v>3321.6570000000002</c:v>
                </c:pt>
                <c:pt idx="4">
                  <c:v>3921.1489999999999</c:v>
                </c:pt>
                <c:pt idx="5">
                  <c:v>4079.7759999999998</c:v>
                </c:pt>
                <c:pt idx="6">
                  <c:v>3773.027</c:v>
                </c:pt>
                <c:pt idx="7">
                  <c:v>4496.6499999999996</c:v>
                </c:pt>
                <c:pt idx="8">
                  <c:v>4433.3580000000002</c:v>
                </c:pt>
                <c:pt idx="9">
                  <c:v>4649.4759999999997</c:v>
                </c:pt>
                <c:pt idx="10">
                  <c:v>5139.9650000000001</c:v>
                </c:pt>
                <c:pt idx="11">
                  <c:v>5064.1030000000001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4-4FBA-A868-43932E3803D9}"/>
            </c:ext>
          </c:extLst>
        </c:ser>
        <c:ser>
          <c:idx val="1"/>
          <c:order val="1"/>
          <c:tx>
            <c:strRef>
              <c:f>'9.1'!$A$7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'9.1'!$B$7:$M$7</c:f>
              <c:numCache>
                <c:formatCode>#\ ##0.0</c:formatCode>
                <c:ptCount val="12"/>
                <c:pt idx="0">
                  <c:v>7.3339999999999996</c:v>
                </c:pt>
                <c:pt idx="1">
                  <c:v>13.634</c:v>
                </c:pt>
                <c:pt idx="2">
                  <c:v>14.42</c:v>
                </c:pt>
                <c:pt idx="3">
                  <c:v>15.904999999999999</c:v>
                </c:pt>
                <c:pt idx="4">
                  <c:v>7.4249999999999998</c:v>
                </c:pt>
                <c:pt idx="5">
                  <c:v>13.04</c:v>
                </c:pt>
                <c:pt idx="6">
                  <c:v>10.273</c:v>
                </c:pt>
                <c:pt idx="7">
                  <c:v>7.4080000000000004</c:v>
                </c:pt>
                <c:pt idx="8">
                  <c:v>20.907</c:v>
                </c:pt>
                <c:pt idx="9">
                  <c:v>4.1260000000000003</c:v>
                </c:pt>
                <c:pt idx="10">
                  <c:v>7.9290000000000003</c:v>
                </c:pt>
                <c:pt idx="11">
                  <c:v>25.184999999999999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4-4FBA-A868-43932E3803D9}"/>
            </c:ext>
          </c:extLst>
        </c:ser>
        <c:ser>
          <c:idx val="2"/>
          <c:order val="2"/>
          <c:tx>
            <c:strRef>
              <c:f>'9.1'!$A$8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'9.1'!$B$8:$M$8</c:f>
              <c:numCache>
                <c:formatCode>#\ ##0.0</c:formatCode>
                <c:ptCount val="12"/>
                <c:pt idx="0">
                  <c:v>1692.4829999999999</c:v>
                </c:pt>
                <c:pt idx="1">
                  <c:v>1313.01</c:v>
                </c:pt>
                <c:pt idx="2">
                  <c:v>1218.885</c:v>
                </c:pt>
                <c:pt idx="3">
                  <c:v>1105.848</c:v>
                </c:pt>
                <c:pt idx="4">
                  <c:v>1002.194</c:v>
                </c:pt>
                <c:pt idx="5">
                  <c:v>713.46900000000005</c:v>
                </c:pt>
                <c:pt idx="6">
                  <c:v>1085.8589999999999</c:v>
                </c:pt>
                <c:pt idx="7">
                  <c:v>739.65899999999999</c:v>
                </c:pt>
                <c:pt idx="8">
                  <c:v>772.27200000000005</c:v>
                </c:pt>
                <c:pt idx="9">
                  <c:v>1149.027</c:v>
                </c:pt>
                <c:pt idx="10">
                  <c:v>1201.5150000000001</c:v>
                </c:pt>
                <c:pt idx="11">
                  <c:v>1307.694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4-4FBA-A868-43932E3803D9}"/>
            </c:ext>
          </c:extLst>
        </c:ser>
        <c:ser>
          <c:idx val="3"/>
          <c:order val="3"/>
          <c:tx>
            <c:strRef>
              <c:f>'9.1'!$A$10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'9.1'!$B$10:$M$10</c:f>
              <c:numCache>
                <c:formatCode>#\ ##0.0</c:formatCode>
                <c:ptCount val="12"/>
                <c:pt idx="0">
                  <c:v>-4134.3419999999996</c:v>
                </c:pt>
                <c:pt idx="1">
                  <c:v>-3626.4479999999999</c:v>
                </c:pt>
                <c:pt idx="2">
                  <c:v>-3492.8029999999999</c:v>
                </c:pt>
                <c:pt idx="3">
                  <c:v>-2694.732</c:v>
                </c:pt>
                <c:pt idx="4">
                  <c:v>-2902.0459999999998</c:v>
                </c:pt>
                <c:pt idx="5">
                  <c:v>-3004.904</c:v>
                </c:pt>
                <c:pt idx="6">
                  <c:v>-3000.732</c:v>
                </c:pt>
                <c:pt idx="7">
                  <c:v>-3091.902</c:v>
                </c:pt>
                <c:pt idx="8">
                  <c:v>-3197.1889999999999</c:v>
                </c:pt>
                <c:pt idx="9">
                  <c:v>-3523.82</c:v>
                </c:pt>
                <c:pt idx="10">
                  <c:v>-3660.3960000000002</c:v>
                </c:pt>
                <c:pt idx="11">
                  <c:v>-3744.6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4-4FBA-A868-43932E3803D9}"/>
            </c:ext>
          </c:extLst>
        </c:ser>
        <c:ser>
          <c:idx val="4"/>
          <c:order val="4"/>
          <c:tx>
            <c:strRef>
              <c:f>'9.1'!$A$11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'9.1'!$B$11:$M$11</c:f>
              <c:numCache>
                <c:formatCode>#\ ##0.0</c:formatCode>
                <c:ptCount val="12"/>
                <c:pt idx="0">
                  <c:v>-2514.4560000000001</c:v>
                </c:pt>
                <c:pt idx="1">
                  <c:v>-1952.095</c:v>
                </c:pt>
                <c:pt idx="2">
                  <c:v>-1680.8979999999999</c:v>
                </c:pt>
                <c:pt idx="3">
                  <c:v>-1475.7840000000001</c:v>
                </c:pt>
                <c:pt idx="4">
                  <c:v>-1774.0170000000001</c:v>
                </c:pt>
                <c:pt idx="5">
                  <c:v>-1620.145</c:v>
                </c:pt>
                <c:pt idx="6">
                  <c:v>-1621.6890000000001</c:v>
                </c:pt>
                <c:pt idx="7">
                  <c:v>-1901.616</c:v>
                </c:pt>
                <c:pt idx="8">
                  <c:v>-1797.068</c:v>
                </c:pt>
                <c:pt idx="9">
                  <c:v>-2018.829</c:v>
                </c:pt>
                <c:pt idx="10">
                  <c:v>-2394.951</c:v>
                </c:pt>
                <c:pt idx="11">
                  <c:v>-2358.5030000000002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4-4FBA-A868-43932E3803D9}"/>
            </c:ext>
          </c:extLst>
        </c:ser>
        <c:ser>
          <c:idx val="5"/>
          <c:order val="5"/>
          <c:tx>
            <c:strRef>
              <c:f>'9.1'!$A$12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'9.1'!$B$12:$M$12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4-4FBA-A868-43932E3803D9}"/>
            </c:ext>
          </c:extLst>
        </c:ser>
        <c:ser>
          <c:idx val="6"/>
          <c:order val="6"/>
          <c:tx>
            <c:strRef>
              <c:f>'9.1'!$A$13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'9.1'!$B$13:$M$13</c:f>
              <c:numCache>
                <c:formatCode>#\ ##0.0</c:formatCode>
                <c:ptCount val="12"/>
                <c:pt idx="0">
                  <c:v>-140.50299999999999</c:v>
                </c:pt>
                <c:pt idx="1">
                  <c:v>-140.04499999999999</c:v>
                </c:pt>
                <c:pt idx="2">
                  <c:v>-137.624</c:v>
                </c:pt>
                <c:pt idx="3">
                  <c:v>-170.56899999999999</c:v>
                </c:pt>
                <c:pt idx="4">
                  <c:v>-153.977</c:v>
                </c:pt>
                <c:pt idx="5">
                  <c:v>-79.197999999999993</c:v>
                </c:pt>
                <c:pt idx="6">
                  <c:v>-131.685</c:v>
                </c:pt>
                <c:pt idx="7">
                  <c:v>-131.28399999999999</c:v>
                </c:pt>
                <c:pt idx="8">
                  <c:v>-135.071</c:v>
                </c:pt>
                <c:pt idx="9">
                  <c:v>-133.29300000000001</c:v>
                </c:pt>
                <c:pt idx="10">
                  <c:v>-140.26599999999999</c:v>
                </c:pt>
                <c:pt idx="11">
                  <c:v>-159.23599999999999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A4-4FBA-A868-43932E3803D9}"/>
            </c:ext>
          </c:extLst>
        </c:ser>
        <c:ser>
          <c:idx val="7"/>
          <c:order val="7"/>
          <c:tx>
            <c:strRef>
              <c:f>'9.1'!$A$14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'9.1'!$B$14:$M$14</c:f>
              <c:numCache>
                <c:formatCode>#\ ##0.0</c:formatCode>
                <c:ptCount val="12"/>
                <c:pt idx="0">
                  <c:v>-9.0380000000000003</c:v>
                </c:pt>
                <c:pt idx="1">
                  <c:v>-8.8680000000000003</c:v>
                </c:pt>
                <c:pt idx="2">
                  <c:v>-21.902999999999999</c:v>
                </c:pt>
                <c:pt idx="3">
                  <c:v>-22.6</c:v>
                </c:pt>
                <c:pt idx="4">
                  <c:v>-14.231999999999999</c:v>
                </c:pt>
                <c:pt idx="5">
                  <c:v>-23.696000000000002</c:v>
                </c:pt>
                <c:pt idx="6">
                  <c:v>-34.399000000000001</c:v>
                </c:pt>
                <c:pt idx="7">
                  <c:v>-28.306000000000001</c:v>
                </c:pt>
                <c:pt idx="8">
                  <c:v>-12.24</c:v>
                </c:pt>
                <c:pt idx="9">
                  <c:v>-17.146000000000001</c:v>
                </c:pt>
                <c:pt idx="10">
                  <c:v>-9.7509999999999994</c:v>
                </c:pt>
                <c:pt idx="11">
                  <c:v>-19.585999999999999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A4-4FBA-A868-43932E3803D9}"/>
            </c:ext>
          </c:extLst>
        </c:ser>
        <c:ser>
          <c:idx val="8"/>
          <c:order val="8"/>
          <c:tx>
            <c:strRef>
              <c:f>'9.1'!$A$15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'9.1'!$B$15:$M$15</c:f>
              <c:numCache>
                <c:formatCode>#\ ##0.0</c:formatCode>
                <c:ptCount val="12"/>
                <c:pt idx="0">
                  <c:v>-165.405</c:v>
                </c:pt>
                <c:pt idx="1">
                  <c:v>-125.988</c:v>
                </c:pt>
                <c:pt idx="2">
                  <c:v>-100.33199999999999</c:v>
                </c:pt>
                <c:pt idx="3">
                  <c:v>-79.724999999999994</c:v>
                </c:pt>
                <c:pt idx="4">
                  <c:v>-86.497</c:v>
                </c:pt>
                <c:pt idx="5">
                  <c:v>-78.343000000000004</c:v>
                </c:pt>
                <c:pt idx="6">
                  <c:v>-80.655000000000001</c:v>
                </c:pt>
                <c:pt idx="7">
                  <c:v>-90.61</c:v>
                </c:pt>
                <c:pt idx="8">
                  <c:v>-84.968000000000004</c:v>
                </c:pt>
                <c:pt idx="9">
                  <c:v>-109.542</c:v>
                </c:pt>
                <c:pt idx="10">
                  <c:v>-144.04499999999999</c:v>
                </c:pt>
                <c:pt idx="11">
                  <c:v>-115.057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A4-4FBA-A868-43932E38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953344"/>
        <c:axId val="168954880"/>
      </c:barChart>
      <c:catAx>
        <c:axId val="16895334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954880"/>
        <c:crosses val="autoZero"/>
        <c:auto val="1"/>
        <c:lblAlgn val="ctr"/>
        <c:lblOffset val="100"/>
        <c:noMultiLvlLbl val="0"/>
      </c:catAx>
      <c:valAx>
        <c:axId val="168954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95334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fyzikálních</a:t>
            </a:r>
            <a:r>
              <a:rPr lang="cs-CZ" sz="1000"/>
              <a:t>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'9.1'!$A$20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'9.1'!$B$20:$M$20</c:f>
              <c:numCache>
                <c:formatCode>#\ ##0.0</c:formatCode>
                <c:ptCount val="12"/>
                <c:pt idx="0">
                  <c:v>4134.3422899999996</c:v>
                </c:pt>
                <c:pt idx="1">
                  <c:v>3626.4479259999998</c:v>
                </c:pt>
                <c:pt idx="2">
                  <c:v>3492.8025539999999</c:v>
                </c:pt>
                <c:pt idx="3">
                  <c:v>2694.7323819999997</c:v>
                </c:pt>
                <c:pt idx="4">
                  <c:v>2902.0461519999999</c:v>
                </c:pt>
                <c:pt idx="5">
                  <c:v>3004.9036719999999</c:v>
                </c:pt>
                <c:pt idx="6">
                  <c:v>3000.7316719999999</c:v>
                </c:pt>
                <c:pt idx="7">
                  <c:v>3091.9019540000004</c:v>
                </c:pt>
                <c:pt idx="8">
                  <c:v>3197.1885580000003</c:v>
                </c:pt>
                <c:pt idx="9">
                  <c:v>3523.8195099999998</c:v>
                </c:pt>
                <c:pt idx="10">
                  <c:v>3660.3959450000002</c:v>
                </c:pt>
                <c:pt idx="11">
                  <c:v>3744.599541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8-4B5E-B557-BEE9A0307BBE}"/>
            </c:ext>
          </c:extLst>
        </c:ser>
        <c:ser>
          <c:idx val="1"/>
          <c:order val="1"/>
          <c:tx>
            <c:strRef>
              <c:f>'9.1'!$A$21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'9.1'!$B$21:$M$21</c:f>
              <c:numCache>
                <c:formatCode>#\ ##0.0</c:formatCode>
                <c:ptCount val="12"/>
                <c:pt idx="0">
                  <c:v>735.18892400000004</c:v>
                </c:pt>
                <c:pt idx="1">
                  <c:v>641.58435699999995</c:v>
                </c:pt>
                <c:pt idx="2">
                  <c:v>647.56344100000001</c:v>
                </c:pt>
                <c:pt idx="3">
                  <c:v>539.14286000000004</c:v>
                </c:pt>
                <c:pt idx="4">
                  <c:v>554.9225449999999</c:v>
                </c:pt>
                <c:pt idx="5">
                  <c:v>531.91335800000002</c:v>
                </c:pt>
                <c:pt idx="6">
                  <c:v>445.48478299999999</c:v>
                </c:pt>
                <c:pt idx="7">
                  <c:v>499.557954</c:v>
                </c:pt>
                <c:pt idx="8">
                  <c:v>529.2556800000001</c:v>
                </c:pt>
                <c:pt idx="9">
                  <c:v>554.15873299999998</c:v>
                </c:pt>
                <c:pt idx="10">
                  <c:v>613.99885599999993</c:v>
                </c:pt>
                <c:pt idx="11">
                  <c:v>628.3886839999999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8-4B5E-B557-BEE9A0307BBE}"/>
            </c:ext>
          </c:extLst>
        </c:ser>
        <c:ser>
          <c:idx val="2"/>
          <c:order val="2"/>
          <c:tx>
            <c:strRef>
              <c:f>'9.1'!$A$22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'9.1'!$B$22:$M$22</c:f>
              <c:numCache>
                <c:formatCode>#\ ##0.0</c:formatCode>
                <c:ptCount val="12"/>
                <c:pt idx="0">
                  <c:v>1370.5720663103298</c:v>
                </c:pt>
                <c:pt idx="1">
                  <c:v>1373.8020391564701</c:v>
                </c:pt>
                <c:pt idx="2">
                  <c:v>1491.181711</c:v>
                </c:pt>
                <c:pt idx="3">
                  <c:v>1242.733688</c:v>
                </c:pt>
                <c:pt idx="4">
                  <c:v>1075.2738235332001</c:v>
                </c:pt>
                <c:pt idx="5">
                  <c:v>1061.687686</c:v>
                </c:pt>
                <c:pt idx="6">
                  <c:v>1001.517843</c:v>
                </c:pt>
                <c:pt idx="7">
                  <c:v>1010.474101</c:v>
                </c:pt>
                <c:pt idx="8">
                  <c:v>1055.1150949999999</c:v>
                </c:pt>
                <c:pt idx="9">
                  <c:v>1205.087751</c:v>
                </c:pt>
                <c:pt idx="10">
                  <c:v>1293.2095570000004</c:v>
                </c:pt>
                <c:pt idx="11">
                  <c:v>1379.6030129999997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8-4B5E-B557-BEE9A0307BBE}"/>
            </c:ext>
          </c:extLst>
        </c:ser>
        <c:ser>
          <c:idx val="3"/>
          <c:order val="3"/>
          <c:tx>
            <c:strRef>
              <c:f>'9.1'!$A$23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'9.1'!$B$23:$M$23</c:f>
              <c:numCache>
                <c:formatCode>#\ ##0.0</c:formatCode>
                <c:ptCount val="12"/>
                <c:pt idx="0">
                  <c:v>264.76923255203997</c:v>
                </c:pt>
                <c:pt idx="1">
                  <c:v>222.09862691423001</c:v>
                </c:pt>
                <c:pt idx="2">
                  <c:v>214.58953299999999</c:v>
                </c:pt>
                <c:pt idx="3">
                  <c:v>192.72568699999999</c:v>
                </c:pt>
                <c:pt idx="4">
                  <c:v>205.31435753372998</c:v>
                </c:pt>
                <c:pt idx="5">
                  <c:v>127.018978</c:v>
                </c:pt>
                <c:pt idx="6">
                  <c:v>198.82711600000002</c:v>
                </c:pt>
                <c:pt idx="7">
                  <c:v>196.95111800000001</c:v>
                </c:pt>
                <c:pt idx="8">
                  <c:v>192.82144299999999</c:v>
                </c:pt>
                <c:pt idx="9">
                  <c:v>216.45031999999998</c:v>
                </c:pt>
                <c:pt idx="10">
                  <c:v>205.09290799999999</c:v>
                </c:pt>
                <c:pt idx="11">
                  <c:v>225.232429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8-4B5E-B557-BEE9A0307BBE}"/>
            </c:ext>
          </c:extLst>
        </c:ser>
        <c:ser>
          <c:idx val="4"/>
          <c:order val="4"/>
          <c:tx>
            <c:strRef>
              <c:f>'9.1'!$A$24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'9.1'!$B$24:$M$24</c:f>
              <c:numCache>
                <c:formatCode>#\ ##0.0</c:formatCode>
                <c:ptCount val="12"/>
                <c:pt idx="0">
                  <c:v>8.3830000000000002E-2</c:v>
                </c:pt>
                <c:pt idx="1">
                  <c:v>0.111274</c:v>
                </c:pt>
                <c:pt idx="2">
                  <c:v>0</c:v>
                </c:pt>
                <c:pt idx="3">
                  <c:v>0.178485</c:v>
                </c:pt>
                <c:pt idx="4">
                  <c:v>1.5934670000000002</c:v>
                </c:pt>
                <c:pt idx="5">
                  <c:v>1.0297060000000002</c:v>
                </c:pt>
                <c:pt idx="6">
                  <c:v>0.20150699999999999</c:v>
                </c:pt>
                <c:pt idx="7">
                  <c:v>7.8242000000000006E-2</c:v>
                </c:pt>
                <c:pt idx="8">
                  <c:v>0.17900899999999997</c:v>
                </c:pt>
                <c:pt idx="9">
                  <c:v>8.6223999999999995E-2</c:v>
                </c:pt>
                <c:pt idx="10">
                  <c:v>9.2786000000000007E-2</c:v>
                </c:pt>
                <c:pt idx="11">
                  <c:v>0.148814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8-4B5E-B557-BEE9A0307BBE}"/>
            </c:ext>
          </c:extLst>
        </c:ser>
        <c:ser>
          <c:idx val="5"/>
          <c:order val="5"/>
          <c:tx>
            <c:strRef>
              <c:f>'9.1'!$A$26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'9.1'!$B$26:$M$26</c:f>
              <c:numCache>
                <c:formatCode>#\ ##0.0</c:formatCode>
                <c:ptCount val="12"/>
                <c:pt idx="0">
                  <c:v>-7.3335020000000011</c:v>
                </c:pt>
                <c:pt idx="1">
                  <c:v>-13.6341</c:v>
                </c:pt>
                <c:pt idx="2">
                  <c:v>-14.419962999999989</c:v>
                </c:pt>
                <c:pt idx="3">
                  <c:v>-15.904527000000012</c:v>
                </c:pt>
                <c:pt idx="4">
                  <c:v>-7.4252719999999988</c:v>
                </c:pt>
                <c:pt idx="5">
                  <c:v>-13.040206</c:v>
                </c:pt>
                <c:pt idx="6">
                  <c:v>-10.273485000000012</c:v>
                </c:pt>
                <c:pt idx="7">
                  <c:v>-7.4081220000000005</c:v>
                </c:pt>
                <c:pt idx="8">
                  <c:v>-20.907328</c:v>
                </c:pt>
                <c:pt idx="9">
                  <c:v>-4.1260150000000104</c:v>
                </c:pt>
                <c:pt idx="10">
                  <c:v>-7.9287530000000004</c:v>
                </c:pt>
                <c:pt idx="11">
                  <c:v>-25.184661999999999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8-4B5E-B557-BEE9A0307BBE}"/>
            </c:ext>
          </c:extLst>
        </c:ser>
        <c:ser>
          <c:idx val="6"/>
          <c:order val="6"/>
          <c:tx>
            <c:strRef>
              <c:f>'9.1'!$A$27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'9.1'!$B$27:$M$27</c:f>
              <c:numCache>
                <c:formatCode>#\ ##0.0</c:formatCode>
                <c:ptCount val="12"/>
                <c:pt idx="0">
                  <c:v>-735.18892400000004</c:v>
                </c:pt>
                <c:pt idx="1">
                  <c:v>-641.58435699999995</c:v>
                </c:pt>
                <c:pt idx="2">
                  <c:v>-647.56344100000001</c:v>
                </c:pt>
                <c:pt idx="3">
                  <c:v>-539.14286000000004</c:v>
                </c:pt>
                <c:pt idx="4">
                  <c:v>-554.9225449999999</c:v>
                </c:pt>
                <c:pt idx="5">
                  <c:v>-531.9133589999999</c:v>
                </c:pt>
                <c:pt idx="6">
                  <c:v>-445.48478299999999</c:v>
                </c:pt>
                <c:pt idx="7">
                  <c:v>-499.557954</c:v>
                </c:pt>
                <c:pt idx="8">
                  <c:v>-529.25567999999998</c:v>
                </c:pt>
                <c:pt idx="9">
                  <c:v>-554.15872899999988</c:v>
                </c:pt>
                <c:pt idx="10">
                  <c:v>-613.99886000000004</c:v>
                </c:pt>
                <c:pt idx="11">
                  <c:v>-628.38868400000001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8-4B5E-B557-BEE9A0307BBE}"/>
            </c:ext>
          </c:extLst>
        </c:ser>
        <c:ser>
          <c:idx val="7"/>
          <c:order val="7"/>
          <c:tx>
            <c:strRef>
              <c:f>'9.1'!$A$28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'9.1'!$B$28:$M$28</c:f>
              <c:numCache>
                <c:formatCode>#\ 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-24.807558999999998</c:v>
                </c:pt>
                <c:pt idx="4">
                  <c:v>-20.880217999999999</c:v>
                </c:pt>
                <c:pt idx="5">
                  <c:v>-46.349638999999996</c:v>
                </c:pt>
                <c:pt idx="6">
                  <c:v>-27.200652999999999</c:v>
                </c:pt>
                <c:pt idx="7">
                  <c:v>-33.775305999999993</c:v>
                </c:pt>
                <c:pt idx="8">
                  <c:v>-24.944792999999997</c:v>
                </c:pt>
                <c:pt idx="9">
                  <c:v>-37.311089000000003</c:v>
                </c:pt>
                <c:pt idx="10">
                  <c:v>-45.084821000000005</c:v>
                </c:pt>
                <c:pt idx="11">
                  <c:v>-30.917501000000001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E8-4B5E-B557-BEE9A0307BBE}"/>
            </c:ext>
          </c:extLst>
        </c:ser>
        <c:ser>
          <c:idx val="8"/>
          <c:order val="8"/>
          <c:tx>
            <c:strRef>
              <c:f>'9.1'!$A$29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'9.1'!$B$29:$M$29</c:f>
              <c:numCache>
                <c:formatCode>#\ ##0.0</c:formatCode>
                <c:ptCount val="12"/>
                <c:pt idx="0">
                  <c:v>-664.79075643781994</c:v>
                </c:pt>
                <c:pt idx="1">
                  <c:v>-620.92940259561999</c:v>
                </c:pt>
                <c:pt idx="2">
                  <c:v>-631.03110801672005</c:v>
                </c:pt>
                <c:pt idx="3">
                  <c:v>-496.37256199999996</c:v>
                </c:pt>
                <c:pt idx="4">
                  <c:v>-505.91120594983994</c:v>
                </c:pt>
                <c:pt idx="5">
                  <c:v>-562.72117199999991</c:v>
                </c:pt>
                <c:pt idx="6">
                  <c:v>-576.75794599999995</c:v>
                </c:pt>
                <c:pt idx="7">
                  <c:v>-600.78166799999997</c:v>
                </c:pt>
                <c:pt idx="8">
                  <c:v>-638.61810600000001</c:v>
                </c:pt>
                <c:pt idx="9">
                  <c:v>-632.06977700000004</c:v>
                </c:pt>
                <c:pt idx="10">
                  <c:v>-596.34668499999998</c:v>
                </c:pt>
                <c:pt idx="11">
                  <c:v>-586.47780999999998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E8-4B5E-B557-BEE9A0307BBE}"/>
            </c:ext>
          </c:extLst>
        </c:ser>
        <c:ser>
          <c:idx val="9"/>
          <c:order val="9"/>
          <c:tx>
            <c:strRef>
              <c:f>'9.1'!$A$30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'9.1'!$B$30:$M$30</c:f>
              <c:numCache>
                <c:formatCode>#\ ##0.0</c:formatCode>
                <c:ptCount val="12"/>
                <c:pt idx="0">
                  <c:v>-246.62149939348998</c:v>
                </c:pt>
                <c:pt idx="1">
                  <c:v>-233.16820794176002</c:v>
                </c:pt>
                <c:pt idx="2">
                  <c:v>-227.22590300000002</c:v>
                </c:pt>
                <c:pt idx="3">
                  <c:v>-173.86354399999999</c:v>
                </c:pt>
                <c:pt idx="4">
                  <c:v>-196.15789466474999</c:v>
                </c:pt>
                <c:pt idx="5">
                  <c:v>-202.562659</c:v>
                </c:pt>
                <c:pt idx="6">
                  <c:v>-205.38397800000004</c:v>
                </c:pt>
                <c:pt idx="7">
                  <c:v>-224.28544099999999</c:v>
                </c:pt>
                <c:pt idx="8">
                  <c:v>-223.003355</c:v>
                </c:pt>
                <c:pt idx="9">
                  <c:v>-242.19628499999996</c:v>
                </c:pt>
                <c:pt idx="10">
                  <c:v>-248.48824000000002</c:v>
                </c:pt>
                <c:pt idx="11">
                  <c:v>-223.19930100000002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E8-4B5E-B557-BEE9A0307BBE}"/>
            </c:ext>
          </c:extLst>
        </c:ser>
        <c:ser>
          <c:idx val="10"/>
          <c:order val="10"/>
          <c:tx>
            <c:strRef>
              <c:f>'9.1'!$A$31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'9.1'!$B$31:$M$31</c:f>
              <c:numCache>
                <c:formatCode>#\ ##0.0</c:formatCode>
                <c:ptCount val="12"/>
                <c:pt idx="0">
                  <c:v>-7.2217859999999998</c:v>
                </c:pt>
                <c:pt idx="1">
                  <c:v>-6.6778199999999996</c:v>
                </c:pt>
                <c:pt idx="2">
                  <c:v>-7.5732299999999997</c:v>
                </c:pt>
                <c:pt idx="3">
                  <c:v>-8.349145</c:v>
                </c:pt>
                <c:pt idx="4">
                  <c:v>-0.76169500000000001</c:v>
                </c:pt>
                <c:pt idx="5">
                  <c:v>-0.25496999999999997</c:v>
                </c:pt>
                <c:pt idx="6">
                  <c:v>-0.165965</c:v>
                </c:pt>
                <c:pt idx="7">
                  <c:v>-0.19838499999999998</c:v>
                </c:pt>
                <c:pt idx="8">
                  <c:v>-0.186635</c:v>
                </c:pt>
                <c:pt idx="9">
                  <c:v>-0.181476</c:v>
                </c:pt>
                <c:pt idx="10">
                  <c:v>-0.20561299999999999</c:v>
                </c:pt>
                <c:pt idx="11">
                  <c:v>-0.245333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E8-4B5E-B557-BEE9A0307BBE}"/>
            </c:ext>
          </c:extLst>
        </c:ser>
        <c:ser>
          <c:idx val="11"/>
          <c:order val="11"/>
          <c:tx>
            <c:strRef>
              <c:f>'9.1'!$A$32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'9.1'!$B$32:$M$32</c:f>
              <c:numCache>
                <c:formatCode>#\ ##0.0</c:formatCode>
                <c:ptCount val="12"/>
                <c:pt idx="0">
                  <c:v>-127.92457709999999</c:v>
                </c:pt>
                <c:pt idx="1">
                  <c:v>-120.01903799999999</c:v>
                </c:pt>
                <c:pt idx="2">
                  <c:v>-130.202238725</c:v>
                </c:pt>
                <c:pt idx="3">
                  <c:v>-112.67447800000001</c:v>
                </c:pt>
                <c:pt idx="4">
                  <c:v>-137.443748175</c:v>
                </c:pt>
                <c:pt idx="5">
                  <c:v>-130.00975199999999</c:v>
                </c:pt>
                <c:pt idx="6">
                  <c:v>-132.895974</c:v>
                </c:pt>
                <c:pt idx="7">
                  <c:v>-129.269656</c:v>
                </c:pt>
                <c:pt idx="8">
                  <c:v>-129.56080700000001</c:v>
                </c:pt>
                <c:pt idx="9">
                  <c:v>-132.258094</c:v>
                </c:pt>
                <c:pt idx="10">
                  <c:v>-135.76242099999999</c:v>
                </c:pt>
                <c:pt idx="11">
                  <c:v>-124.89013800000001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E8-4B5E-B557-BEE9A0307BBE}"/>
            </c:ext>
          </c:extLst>
        </c:ser>
        <c:ser>
          <c:idx val="12"/>
          <c:order val="12"/>
          <c:tx>
            <c:strRef>
              <c:f>'9.1'!$A$33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'9.1'!$B$33:$M$33</c:f>
              <c:numCache>
                <c:formatCode>#\ ##0.0</c:formatCode>
                <c:ptCount val="12"/>
                <c:pt idx="0">
                  <c:v>-1757.6023737786902</c:v>
                </c:pt>
                <c:pt idx="1">
                  <c:v>-1668.49908123512</c:v>
                </c:pt>
                <c:pt idx="2">
                  <c:v>-1641.7748097582798</c:v>
                </c:pt>
                <c:pt idx="3">
                  <c:v>-1272.673237</c:v>
                </c:pt>
                <c:pt idx="4">
                  <c:v>-1356.0276882279102</c:v>
                </c:pt>
                <c:pt idx="5">
                  <c:v>-1498.932024</c:v>
                </c:pt>
                <c:pt idx="6">
                  <c:v>-1515.849185</c:v>
                </c:pt>
                <c:pt idx="7">
                  <c:v>-1549.7613919999999</c:v>
                </c:pt>
                <c:pt idx="8">
                  <c:v>-1610.8396100000011</c:v>
                </c:pt>
                <c:pt idx="9">
                  <c:v>-1660.9673400000001</c:v>
                </c:pt>
                <c:pt idx="10">
                  <c:v>-1625.5880960000002</c:v>
                </c:pt>
                <c:pt idx="11">
                  <c:v>-1491.8034109999999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E8-4B5E-B557-BEE9A0307BBE}"/>
            </c:ext>
          </c:extLst>
        </c:ser>
        <c:ser>
          <c:idx val="13"/>
          <c:order val="13"/>
          <c:tx>
            <c:strRef>
              <c:f>'9.1'!$A$34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'9.1'!$B$34:$M$34</c:f>
              <c:numCache>
                <c:formatCode>#\ ##0.0</c:formatCode>
                <c:ptCount val="12"/>
                <c:pt idx="0">
                  <c:v>-913.23675813282216</c:v>
                </c:pt>
                <c:pt idx="1">
                  <c:v>-689.07351960502297</c:v>
                </c:pt>
                <c:pt idx="2">
                  <c:v>-733.63895128813613</c:v>
                </c:pt>
                <c:pt idx="3">
                  <c:v>-579.82378465398097</c:v>
                </c:pt>
                <c:pt idx="4">
                  <c:v>-556.35057458516201</c:v>
                </c:pt>
                <c:pt idx="5">
                  <c:v>-532.25864411458599</c:v>
                </c:pt>
                <c:pt idx="6">
                  <c:v>-528.53760559983186</c:v>
                </c:pt>
                <c:pt idx="7">
                  <c:v>-550.92040957027609</c:v>
                </c:pt>
                <c:pt idx="8">
                  <c:v>-551.84859546630594</c:v>
                </c:pt>
                <c:pt idx="9">
                  <c:v>-646.97335869980498</c:v>
                </c:pt>
                <c:pt idx="10">
                  <c:v>-697.56732402060209</c:v>
                </c:pt>
                <c:pt idx="11">
                  <c:v>-732.85795770742004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E8-4B5E-B557-BEE9A0307BBE}"/>
            </c:ext>
          </c:extLst>
        </c:ser>
        <c:ser>
          <c:idx val="14"/>
          <c:order val="14"/>
          <c:tx>
            <c:strRef>
              <c:f>'9.1'!$A$35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'9.1'!$B$35:$M$35</c:f>
              <c:numCache>
                <c:formatCode>#\ ##0.0</c:formatCode>
                <c:ptCount val="12"/>
                <c:pt idx="0">
                  <c:v>-1685.7364591571779</c:v>
                </c:pt>
                <c:pt idx="1">
                  <c:v>-1552.5117586224771</c:v>
                </c:pt>
                <c:pt idx="2">
                  <c:v>-1507.0184342118641</c:v>
                </c:pt>
                <c:pt idx="3">
                  <c:v>-1229.9192313460201</c:v>
                </c:pt>
                <c:pt idx="4">
                  <c:v>-1191.7989143973371</c:v>
                </c:pt>
                <c:pt idx="5">
                  <c:v>-1006.488113885414</c:v>
                </c:pt>
                <c:pt idx="6">
                  <c:v>-1002.2921054001671</c:v>
                </c:pt>
                <c:pt idx="7">
                  <c:v>-999.6206244297241</c:v>
                </c:pt>
                <c:pt idx="8">
                  <c:v>-1034.547385533695</c:v>
                </c:pt>
                <c:pt idx="9">
                  <c:v>-1340.3052223001971</c:v>
                </c:pt>
                <c:pt idx="10">
                  <c:v>-1530.7435909793971</c:v>
                </c:pt>
                <c:pt idx="11">
                  <c:v>-1834.0458932925822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E8-4B5E-B557-BEE9A0307BBE}"/>
            </c:ext>
          </c:extLst>
        </c:ser>
        <c:ser>
          <c:idx val="15"/>
          <c:order val="15"/>
          <c:tx>
            <c:strRef>
              <c:f>'9.1'!$A$36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'9.1'!$B$36:$M$36</c:f>
              <c:numCache>
                <c:formatCode>#\ ##0.0</c:formatCode>
                <c:ptCount val="12"/>
                <c:pt idx="0">
                  <c:v>-10.363939</c:v>
                </c:pt>
                <c:pt idx="1">
                  <c:v>-8.5901250000000005</c:v>
                </c:pt>
                <c:pt idx="2">
                  <c:v>-8.0277100000000008</c:v>
                </c:pt>
                <c:pt idx="3">
                  <c:v>-5.5320390000000002</c:v>
                </c:pt>
                <c:pt idx="4">
                  <c:v>-4.3954929999999992</c:v>
                </c:pt>
                <c:pt idx="5">
                  <c:v>-3.4944500000000001</c:v>
                </c:pt>
                <c:pt idx="6">
                  <c:v>-3.336522</c:v>
                </c:pt>
                <c:pt idx="7">
                  <c:v>-3.3904239999999999</c:v>
                </c:pt>
                <c:pt idx="8">
                  <c:v>-3.5396369999999999</c:v>
                </c:pt>
                <c:pt idx="9">
                  <c:v>-5.4840650000000002</c:v>
                </c:pt>
                <c:pt idx="10">
                  <c:v>-7.6405290000000008</c:v>
                </c:pt>
                <c:pt idx="11">
                  <c:v>-9.3571720000000003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E8-4B5E-B557-BEE9A0307BBE}"/>
            </c:ext>
          </c:extLst>
        </c:ser>
        <c:ser>
          <c:idx val="16"/>
          <c:order val="16"/>
          <c:tx>
            <c:strRef>
              <c:f>'9.1'!$A$37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'9.1'!$B$37:$M$37</c:f>
              <c:numCache>
                <c:formatCode>#\ ##0.0</c:formatCode>
                <c:ptCount val="12"/>
                <c:pt idx="0">
                  <c:v>-303.99938000000003</c:v>
                </c:pt>
                <c:pt idx="1">
                  <c:v>-267.81885500000004</c:v>
                </c:pt>
                <c:pt idx="2">
                  <c:v>-264.52157899999997</c:v>
                </c:pt>
                <c:pt idx="3">
                  <c:v>-210.45013499999999</c:v>
                </c:pt>
                <c:pt idx="4">
                  <c:v>-207.075096</c:v>
                </c:pt>
                <c:pt idx="5">
                  <c:v>-198.52841100000001</c:v>
                </c:pt>
                <c:pt idx="6">
                  <c:v>-198.58471899999998</c:v>
                </c:pt>
                <c:pt idx="7">
                  <c:v>-199.993987</c:v>
                </c:pt>
                <c:pt idx="8">
                  <c:v>-207.30785299999999</c:v>
                </c:pt>
                <c:pt idx="9">
                  <c:v>-243.57108700000001</c:v>
                </c:pt>
                <c:pt idx="10">
                  <c:v>-263.43511899999999</c:v>
                </c:pt>
                <c:pt idx="11">
                  <c:v>-290.60461800000002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E8-4B5E-B557-BEE9A03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044992"/>
        <c:axId val="169054976"/>
      </c:barChart>
      <c:catAx>
        <c:axId val="1690449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054976"/>
        <c:crosses val="autoZero"/>
        <c:auto val="1"/>
        <c:lblAlgn val="ctr"/>
        <c:lblOffset val="100"/>
        <c:noMultiLvlLbl val="0"/>
      </c:catAx>
      <c:valAx>
        <c:axId val="1690549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449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spotřeby elektřiny VO</a:t>
            </a:r>
            <a:r>
              <a:rPr lang="cs-CZ" sz="1000" baseline="0"/>
              <a:t> a MO (GWh)</a:t>
            </a:r>
            <a:endParaRPr lang="cs-CZ" sz="1000"/>
          </a:p>
        </c:rich>
      </c:tx>
      <c:layout>
        <c:manualLayout>
          <c:xMode val="edge"/>
          <c:yMode val="edge"/>
          <c:x val="0.14924535671534483"/>
          <c:y val="1.38533339175246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544388437059782E-2"/>
          <c:y val="7.508870587863134E-2"/>
          <c:w val="0.42310795974277332"/>
          <c:h val="0.55065075217967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'3.9'!$A$5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'3.9'!$B$5:$K$5</c:f>
              <c:numCache>
                <c:formatCode>#\ ##0.0</c:formatCode>
                <c:ptCount val="10"/>
                <c:pt idx="0">
                  <c:v>6985.9340275999994</c:v>
                </c:pt>
                <c:pt idx="1">
                  <c:v>7343.5561584000006</c:v>
                </c:pt>
                <c:pt idx="2">
                  <c:v>6791</c:v>
                </c:pt>
                <c:pt idx="3">
                  <c:v>7266.0689099999991</c:v>
                </c:pt>
                <c:pt idx="4">
                  <c:v>7296.3916309999995</c:v>
                </c:pt>
                <c:pt idx="5">
                  <c:v>7616.3942520000019</c:v>
                </c:pt>
                <c:pt idx="6">
                  <c:v>7821.7731399999984</c:v>
                </c:pt>
                <c:pt idx="7">
                  <c:v>7897.8453989999989</c:v>
                </c:pt>
                <c:pt idx="8">
                  <c:v>7921.7291990000003</c:v>
                </c:pt>
                <c:pt idx="9">
                  <c:v>7397.8638549999996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6-46E7-AFFB-A74FD34A8478}"/>
            </c:ext>
          </c:extLst>
        </c:ser>
        <c:ser>
          <c:idx val="1"/>
          <c:order val="1"/>
          <c:tx>
            <c:strRef>
              <c:f>'3.9'!$A$6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'3.9'!$B$6:$K$6</c:f>
              <c:numCache>
                <c:formatCode>#\ ##0.0</c:formatCode>
                <c:ptCount val="10"/>
                <c:pt idx="0">
                  <c:v>23724.327102500793</c:v>
                </c:pt>
                <c:pt idx="1">
                  <c:v>23057.143252435442</c:v>
                </c:pt>
                <c:pt idx="2">
                  <c:v>23896</c:v>
                </c:pt>
                <c:pt idx="3">
                  <c:v>22587.474303000003</c:v>
                </c:pt>
                <c:pt idx="4">
                  <c:v>23354.063148999998</c:v>
                </c:pt>
                <c:pt idx="5">
                  <c:v>23607.415766000002</c:v>
                </c:pt>
                <c:pt idx="6">
                  <c:v>24171.760386000002</c:v>
                </c:pt>
                <c:pt idx="7">
                  <c:v>24626.621251</c:v>
                </c:pt>
                <c:pt idx="8">
                  <c:v>24236.447301000004</c:v>
                </c:pt>
                <c:pt idx="9">
                  <c:v>22402.728081000001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6-46E7-AFFB-A74FD34A8478}"/>
            </c:ext>
          </c:extLst>
        </c:ser>
        <c:ser>
          <c:idx val="2"/>
          <c:order val="2"/>
          <c:tx>
            <c:strRef>
              <c:f>'3.9'!$A$7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'3.9'!$B$7:$K$7</c:f>
              <c:numCache>
                <c:formatCode>#\ ##0.0</c:formatCode>
                <c:ptCount val="10"/>
                <c:pt idx="0">
                  <c:v>8050.5446979999997</c:v>
                </c:pt>
                <c:pt idx="1">
                  <c:v>8100.5941914499999</c:v>
                </c:pt>
                <c:pt idx="2">
                  <c:v>8172</c:v>
                </c:pt>
                <c:pt idx="3">
                  <c:v>7733.6518859999951</c:v>
                </c:pt>
                <c:pt idx="4">
                  <c:v>7799.6960982280152</c:v>
                </c:pt>
                <c:pt idx="5">
                  <c:v>8027.331462632178</c:v>
                </c:pt>
                <c:pt idx="6">
                  <c:v>8109.0458493779433</c:v>
                </c:pt>
                <c:pt idx="7">
                  <c:v>8063.9737788096891</c:v>
                </c:pt>
                <c:pt idx="8">
                  <c:v>8019.5178024495781</c:v>
                </c:pt>
                <c:pt idx="9">
                  <c:v>7789.4270375989636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6-46E7-AFFB-A74FD34A8478}"/>
            </c:ext>
          </c:extLst>
        </c:ser>
        <c:ser>
          <c:idx val="3"/>
          <c:order val="3"/>
          <c:tx>
            <c:strRef>
              <c:f>'3.9'!$A$8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'3.9'!$B$8:$K$8</c:f>
              <c:numCache>
                <c:formatCode>#\ ##0.0</c:formatCode>
                <c:ptCount val="10"/>
                <c:pt idx="0">
                  <c:v>14200.292177999998</c:v>
                </c:pt>
                <c:pt idx="1">
                  <c:v>14580.653367999997</c:v>
                </c:pt>
                <c:pt idx="2">
                  <c:v>14716</c:v>
                </c:pt>
                <c:pt idx="3">
                  <c:v>14124.609541999998</c:v>
                </c:pt>
                <c:pt idx="4">
                  <c:v>14381.897262471988</c:v>
                </c:pt>
                <c:pt idx="5">
                  <c:v>14819.115177367823</c:v>
                </c:pt>
                <c:pt idx="6">
                  <c:v>15211.270073622063</c:v>
                </c:pt>
                <c:pt idx="7">
                  <c:v>15049.535590190309</c:v>
                </c:pt>
                <c:pt idx="8">
                  <c:v>15256.833951550425</c:v>
                </c:pt>
                <c:pt idx="9">
                  <c:v>15972.480409401032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6-46E7-AFFB-A74FD34A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848704"/>
        <c:axId val="157850240"/>
      </c:barChart>
      <c:catAx>
        <c:axId val="1578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850240"/>
        <c:crosses val="autoZero"/>
        <c:auto val="1"/>
        <c:lblAlgn val="ctr"/>
        <c:lblOffset val="100"/>
        <c:noMultiLvlLbl val="0"/>
      </c:catAx>
      <c:valAx>
        <c:axId val="157850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848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00"/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'3.9'!$A$5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'3.9'!$B$5:$K$5</c:f>
              <c:numCache>
                <c:formatCode>#\ ##0.0</c:formatCode>
                <c:ptCount val="10"/>
                <c:pt idx="0">
                  <c:v>6985.9340275999994</c:v>
                </c:pt>
                <c:pt idx="1">
                  <c:v>7343.5561584000006</c:v>
                </c:pt>
                <c:pt idx="2">
                  <c:v>6791</c:v>
                </c:pt>
                <c:pt idx="3">
                  <c:v>7266.0689099999991</c:v>
                </c:pt>
                <c:pt idx="4">
                  <c:v>7296.3916309999995</c:v>
                </c:pt>
                <c:pt idx="5">
                  <c:v>7616.3942520000019</c:v>
                </c:pt>
                <c:pt idx="6">
                  <c:v>7821.7731399999984</c:v>
                </c:pt>
                <c:pt idx="7">
                  <c:v>7897.8453989999989</c:v>
                </c:pt>
                <c:pt idx="8">
                  <c:v>7921.7291990000003</c:v>
                </c:pt>
                <c:pt idx="9">
                  <c:v>7397.8638549999996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B-4DFE-985E-9FCE6E52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883008"/>
        <c:axId val="157905280"/>
      </c:barChart>
      <c:catAx>
        <c:axId val="1578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905280"/>
        <c:crosses val="autoZero"/>
        <c:auto val="1"/>
        <c:lblAlgn val="ctr"/>
        <c:lblOffset val="100"/>
        <c:noMultiLvlLbl val="0"/>
      </c:catAx>
      <c:valAx>
        <c:axId val="157905280"/>
        <c:scaling>
          <c:orientation val="minMax"/>
          <c:max val="9000"/>
          <c:min val="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88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00"/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'3.9'!$A$6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'3.9'!$B$6:$K$6</c:f>
              <c:numCache>
                <c:formatCode>#\ ##0.0</c:formatCode>
                <c:ptCount val="10"/>
                <c:pt idx="0">
                  <c:v>23724.327102500793</c:v>
                </c:pt>
                <c:pt idx="1">
                  <c:v>23057.143252435442</c:v>
                </c:pt>
                <c:pt idx="2">
                  <c:v>23896</c:v>
                </c:pt>
                <c:pt idx="3">
                  <c:v>22587.474303000003</c:v>
                </c:pt>
                <c:pt idx="4">
                  <c:v>23354.063148999998</c:v>
                </c:pt>
                <c:pt idx="5">
                  <c:v>23607.415766000002</c:v>
                </c:pt>
                <c:pt idx="6">
                  <c:v>24171.760386000002</c:v>
                </c:pt>
                <c:pt idx="7">
                  <c:v>24626.621251</c:v>
                </c:pt>
                <c:pt idx="8">
                  <c:v>24236.447301000004</c:v>
                </c:pt>
                <c:pt idx="9">
                  <c:v>22402.728081000001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7-49BA-8675-8A7EF0A2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925760"/>
        <c:axId val="157927296"/>
      </c:barChart>
      <c:catAx>
        <c:axId val="1579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927296"/>
        <c:crosses val="autoZero"/>
        <c:auto val="1"/>
        <c:lblAlgn val="ctr"/>
        <c:lblOffset val="100"/>
        <c:noMultiLvlLbl val="0"/>
      </c:catAx>
      <c:valAx>
        <c:axId val="157927296"/>
        <c:scaling>
          <c:orientation val="minMax"/>
          <c:max val="25000"/>
          <c:min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925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00"/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'3.9'!$A$7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'3.9'!$B$7:$K$7</c:f>
              <c:numCache>
                <c:formatCode>#\ ##0.0</c:formatCode>
                <c:ptCount val="10"/>
                <c:pt idx="0">
                  <c:v>8050.5446979999997</c:v>
                </c:pt>
                <c:pt idx="1">
                  <c:v>8100.5941914499999</c:v>
                </c:pt>
                <c:pt idx="2">
                  <c:v>8172</c:v>
                </c:pt>
                <c:pt idx="3">
                  <c:v>7733.6518859999951</c:v>
                </c:pt>
                <c:pt idx="4">
                  <c:v>7799.6960982280152</c:v>
                </c:pt>
                <c:pt idx="5">
                  <c:v>8027.331462632178</c:v>
                </c:pt>
                <c:pt idx="6">
                  <c:v>8109.0458493779433</c:v>
                </c:pt>
                <c:pt idx="7">
                  <c:v>8063.9737788096891</c:v>
                </c:pt>
                <c:pt idx="8">
                  <c:v>8019.5178024495781</c:v>
                </c:pt>
                <c:pt idx="9">
                  <c:v>7789.4270375989636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1-4A3D-856E-487B918D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943680"/>
        <c:axId val="157945216"/>
      </c:barChart>
      <c:catAx>
        <c:axId val="1579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945216"/>
        <c:crosses val="autoZero"/>
        <c:auto val="1"/>
        <c:lblAlgn val="ctr"/>
        <c:lblOffset val="100"/>
        <c:noMultiLvlLbl val="0"/>
      </c:catAx>
      <c:valAx>
        <c:axId val="1579452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943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00"/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'3.9'!$A$8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invertIfNegative val="0"/>
          <c:cat>
            <c:numRef>
              <c:f>'3.9'!$B$3:$K$3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'3.9'!$B$8:$K$8</c:f>
              <c:numCache>
                <c:formatCode>#\ ##0.0</c:formatCode>
                <c:ptCount val="10"/>
                <c:pt idx="0">
                  <c:v>14200.292177999998</c:v>
                </c:pt>
                <c:pt idx="1">
                  <c:v>14580.653367999997</c:v>
                </c:pt>
                <c:pt idx="2">
                  <c:v>14716</c:v>
                </c:pt>
                <c:pt idx="3">
                  <c:v>14124.609541999998</c:v>
                </c:pt>
                <c:pt idx="4">
                  <c:v>14381.897262471988</c:v>
                </c:pt>
                <c:pt idx="5">
                  <c:v>14819.115177367823</c:v>
                </c:pt>
                <c:pt idx="6">
                  <c:v>15211.270073622063</c:v>
                </c:pt>
                <c:pt idx="7">
                  <c:v>15049.535590190309</c:v>
                </c:pt>
                <c:pt idx="8">
                  <c:v>15256.833951550425</c:v>
                </c:pt>
                <c:pt idx="9">
                  <c:v>15972.480409401032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5-4355-9833-C3407550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986176"/>
        <c:axId val="157996160"/>
      </c:barChart>
      <c:catAx>
        <c:axId val="1579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996160"/>
        <c:crosses val="autoZero"/>
        <c:auto val="1"/>
        <c:lblAlgn val="ctr"/>
        <c:lblOffset val="100"/>
        <c:noMultiLvlLbl val="0"/>
      </c:catAx>
      <c:valAx>
        <c:axId val="1579961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98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'3.9'!$A$11</c:f>
              <c:strCache>
                <c:ptCount val="1"/>
              </c:strCache>
            </c:strRef>
          </c:tx>
          <c:invertIfNegative val="0"/>
          <c:cat>
            <c:numRef>
              <c:f>'3.9'!$B$10</c:f>
              <c:numCache>
                <c:formatCode>General</c:formatCode>
                <c:ptCount val="1"/>
              </c:numCache>
            </c:numRef>
          </c:cat>
          <c:val>
            <c:numRef>
              <c:f>'3.9'!$B$11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36-4E18-A73D-09B8F3DFF92D}"/>
            </c:ext>
          </c:extLst>
        </c:ser>
        <c:ser>
          <c:idx val="1"/>
          <c:order val="1"/>
          <c:tx>
            <c:strRef>
              <c:f>'3.9'!$A$12</c:f>
              <c:strCache>
                <c:ptCount val="1"/>
              </c:strCache>
            </c:strRef>
          </c:tx>
          <c:invertIfNegative val="0"/>
          <c:cat>
            <c:numRef>
              <c:f>'3.9'!$B$10</c:f>
              <c:numCache>
                <c:formatCode>General</c:formatCode>
                <c:ptCount val="1"/>
              </c:numCache>
            </c:numRef>
          </c:cat>
          <c:val>
            <c:numRef>
              <c:f>'3.9'!$B$12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36-4E18-A73D-09B8F3DFF92D}"/>
            </c:ext>
          </c:extLst>
        </c:ser>
        <c:ser>
          <c:idx val="2"/>
          <c:order val="2"/>
          <c:tx>
            <c:strRef>
              <c:f>'3.9'!$A$13</c:f>
              <c:strCache>
                <c:ptCount val="1"/>
              </c:strCache>
            </c:strRef>
          </c:tx>
          <c:invertIfNegative val="0"/>
          <c:cat>
            <c:numRef>
              <c:f>'3.9'!$B$10</c:f>
              <c:numCache>
                <c:formatCode>General</c:formatCode>
                <c:ptCount val="1"/>
              </c:numCache>
            </c:numRef>
          </c:cat>
          <c:val>
            <c:numRef>
              <c:f>'3.9'!$B$13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36-4E18-A73D-09B8F3DFF92D}"/>
            </c:ext>
          </c:extLst>
        </c:ser>
        <c:ser>
          <c:idx val="3"/>
          <c:order val="3"/>
          <c:tx>
            <c:strRef>
              <c:f>'3.9'!$A$14</c:f>
              <c:strCache>
                <c:ptCount val="1"/>
              </c:strCache>
            </c:strRef>
          </c:tx>
          <c:invertIfNegative val="0"/>
          <c:cat>
            <c:numRef>
              <c:f>'3.9'!$B$10</c:f>
              <c:numCache>
                <c:formatCode>General</c:formatCode>
                <c:ptCount val="1"/>
              </c:numCache>
            </c:numRef>
          </c:cat>
          <c:val>
            <c:numRef>
              <c:f>'3.9'!$B$14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36-4E18-A73D-09B8F3DFF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37440"/>
        <c:axId val="158238976"/>
      </c:barChart>
      <c:catAx>
        <c:axId val="15823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38976"/>
        <c:crosses val="autoZero"/>
        <c:auto val="1"/>
        <c:lblAlgn val="ctr"/>
        <c:lblOffset val="100"/>
        <c:noMultiLvlLbl val="0"/>
      </c:catAx>
      <c:valAx>
        <c:axId val="158238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237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</a:t>
            </a:r>
            <a:r>
              <a:rPr lang="cs-CZ" sz="1000"/>
              <a:t> netto</a:t>
            </a:r>
            <a:r>
              <a:rPr lang="en-US" sz="1000"/>
              <a:t> v krajích ČR (GWh)</a:t>
            </a:r>
          </a:p>
        </c:rich>
      </c:tx>
      <c:layout>
        <c:manualLayout>
          <c:xMode val="edge"/>
          <c:yMode val="edge"/>
          <c:x val="0.2125463494781985"/>
          <c:y val="4.474271354340800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52647870264450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'4.1,4.2'!$B$24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'4.1,4.2'!$B$26:$B$39</c:f>
              <c:numCache>
                <c:formatCode>#\ ##0.0</c:formatCode>
                <c:ptCount val="14"/>
                <c:pt idx="0">
                  <c:v>135746.87382756843</c:v>
                </c:pt>
                <c:pt idx="1">
                  <c:v>382249.97322172119</c:v>
                </c:pt>
                <c:pt idx="2">
                  <c:v>106156.671</c:v>
                </c:pt>
                <c:pt idx="3">
                  <c:v>456252.30099999998</c:v>
                </c:pt>
                <c:pt idx="4">
                  <c:v>68510.560999999987</c:v>
                </c:pt>
                <c:pt idx="5">
                  <c:v>1777279.0120000001</c:v>
                </c:pt>
                <c:pt idx="6">
                  <c:v>365148.68599999999</c:v>
                </c:pt>
                <c:pt idx="7">
                  <c:v>291446.31400000001</c:v>
                </c:pt>
                <c:pt idx="8">
                  <c:v>187702.33800000002</c:v>
                </c:pt>
                <c:pt idx="9">
                  <c:v>98230.967999999993</c:v>
                </c:pt>
                <c:pt idx="10">
                  <c:v>728104.62199999997</c:v>
                </c:pt>
                <c:pt idx="11">
                  <c:v>1839912.4500000002</c:v>
                </c:pt>
                <c:pt idx="12">
                  <c:v>432581.95282786601</c:v>
                </c:pt>
                <c:pt idx="13">
                  <c:v>528541.13212284422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9-4D4C-98F7-1302F18530E5}"/>
            </c:ext>
          </c:extLst>
        </c:ser>
        <c:ser>
          <c:idx val="1"/>
          <c:order val="1"/>
          <c:tx>
            <c:strRef>
              <c:f>'4.1,4.2'!$C$24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'4.1,4.2'!$C$26:$C$39</c:f>
              <c:numCache>
                <c:formatCode>#\ ##0.0</c:formatCode>
                <c:ptCount val="14"/>
                <c:pt idx="0">
                  <c:v>991766.78258870216</c:v>
                </c:pt>
                <c:pt idx="1">
                  <c:v>2654332.0097692143</c:v>
                </c:pt>
                <c:pt idx="2">
                  <c:v>472116.81899999996</c:v>
                </c:pt>
                <c:pt idx="3">
                  <c:v>1340045.7870000002</c:v>
                </c:pt>
                <c:pt idx="4">
                  <c:v>1217916.9309999999</c:v>
                </c:pt>
                <c:pt idx="5">
                  <c:v>2423977.5410000002</c:v>
                </c:pt>
                <c:pt idx="6">
                  <c:v>1540560.783056716</c:v>
                </c:pt>
                <c:pt idx="7">
                  <c:v>950048.00400000019</c:v>
                </c:pt>
                <c:pt idx="8">
                  <c:v>1366598.2790000001</c:v>
                </c:pt>
                <c:pt idx="9">
                  <c:v>2956160.7880000002</c:v>
                </c:pt>
                <c:pt idx="10">
                  <c:v>2767095.1210000003</c:v>
                </c:pt>
                <c:pt idx="11">
                  <c:v>1570030.2250000001</c:v>
                </c:pt>
                <c:pt idx="12">
                  <c:v>1175603.6454058816</c:v>
                </c:pt>
                <c:pt idx="13">
                  <c:v>976475.36517948855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9-4D4C-98F7-1302F18530E5}"/>
            </c:ext>
          </c:extLst>
        </c:ser>
        <c:ser>
          <c:idx val="2"/>
          <c:order val="2"/>
          <c:tx>
            <c:strRef>
              <c:f>'4.1,4.2'!$D$24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'4.1,4.2'!$D$26:$D$39</c:f>
              <c:numCache>
                <c:formatCode>#\ ##0.0</c:formatCode>
                <c:ptCount val="14"/>
                <c:pt idx="0">
                  <c:v>674003.81531127682</c:v>
                </c:pt>
                <c:pt idx="1">
                  <c:v>694987.03186316742</c:v>
                </c:pt>
                <c:pt idx="2">
                  <c:v>239960.09299999996</c:v>
                </c:pt>
                <c:pt idx="3">
                  <c:v>496415.95399999991</c:v>
                </c:pt>
                <c:pt idx="4">
                  <c:v>345356.59199999995</c:v>
                </c:pt>
                <c:pt idx="5">
                  <c:v>672406.61600000004</c:v>
                </c:pt>
                <c:pt idx="6">
                  <c:v>373120.1647628824</c:v>
                </c:pt>
                <c:pt idx="7">
                  <c:v>397539.902</c:v>
                </c:pt>
                <c:pt idx="8">
                  <c:v>466973.51699999999</c:v>
                </c:pt>
                <c:pt idx="9">
                  <c:v>1106000</c:v>
                </c:pt>
                <c:pt idx="10">
                  <c:v>995654.0560000001</c:v>
                </c:pt>
                <c:pt idx="11">
                  <c:v>549719.96699999995</c:v>
                </c:pt>
                <c:pt idx="12">
                  <c:v>359173.04276487953</c:v>
                </c:pt>
                <c:pt idx="13">
                  <c:v>418116.28589675832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29-4D4C-98F7-1302F18530E5}"/>
            </c:ext>
          </c:extLst>
        </c:ser>
        <c:ser>
          <c:idx val="3"/>
          <c:order val="3"/>
          <c:tx>
            <c:strRef>
              <c:f>'4.1,4.2'!$E$24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'4.1,4.2'!$E$26:$E$39</c:f>
              <c:numCache>
                <c:formatCode>#\ ##0.0</c:formatCode>
                <c:ptCount val="14"/>
                <c:pt idx="0">
                  <c:v>1299528.0663508794</c:v>
                </c:pt>
                <c:pt idx="1">
                  <c:v>1363538.6368176052</c:v>
                </c:pt>
                <c:pt idx="2">
                  <c:v>390803.32199999999</c:v>
                </c:pt>
                <c:pt idx="3">
                  <c:v>998262.44900000002</c:v>
                </c:pt>
                <c:pt idx="4">
                  <c:v>773326.62699999998</c:v>
                </c:pt>
                <c:pt idx="5">
                  <c:v>1398763.317</c:v>
                </c:pt>
                <c:pt idx="6">
                  <c:v>844852.65236632864</c:v>
                </c:pt>
                <c:pt idx="7">
                  <c:v>755984.54099999997</c:v>
                </c:pt>
                <c:pt idx="8">
                  <c:v>919429.91299999983</c:v>
                </c:pt>
                <c:pt idx="9">
                  <c:v>1483437.7950000002</c:v>
                </c:pt>
                <c:pt idx="10">
                  <c:v>2924272.5379999997</c:v>
                </c:pt>
                <c:pt idx="11">
                  <c:v>1090755.003</c:v>
                </c:pt>
                <c:pt idx="12">
                  <c:v>770755.27339047589</c:v>
                </c:pt>
                <c:pt idx="13">
                  <c:v>958770.275475748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D4C-98F7-1302F185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592896"/>
        <c:axId val="148602880"/>
      </c:barChart>
      <c:catAx>
        <c:axId val="14859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8602880"/>
        <c:crosses val="autoZero"/>
        <c:auto val="1"/>
        <c:lblAlgn val="ctr"/>
        <c:lblOffset val="100"/>
        <c:noMultiLvlLbl val="0"/>
      </c:catAx>
      <c:valAx>
        <c:axId val="148602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8592896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9188858024048E-3"/>
          <c:y val="0.91107332837523003"/>
          <c:w val="0.9884171905567507"/>
          <c:h val="7.550385756174758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(GWh)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'3.1'!$B$5:$M$5</c:f>
              <c:numCache>
                <c:formatCode>#\ ##0.0</c:formatCode>
                <c:ptCount val="12"/>
                <c:pt idx="0">
                  <c:v>8055.8300949999975</c:v>
                </c:pt>
                <c:pt idx="1">
                  <c:v>7178.374576000002</c:v>
                </c:pt>
                <c:pt idx="2">
                  <c:v>6956.3251490000002</c:v>
                </c:pt>
                <c:pt idx="3">
                  <c:v>5617.5811380000023</c:v>
                </c:pt>
                <c:pt idx="4">
                  <c:v>6044.7570540000015</c:v>
                </c:pt>
                <c:pt idx="5">
                  <c:v>6119.5879300000024</c:v>
                </c:pt>
                <c:pt idx="6">
                  <c:v>5785.8481139999976</c:v>
                </c:pt>
                <c:pt idx="7">
                  <c:v>6578.5175040000013</c:v>
                </c:pt>
                <c:pt idx="8">
                  <c:v>6609.5085860000008</c:v>
                </c:pt>
                <c:pt idx="9">
                  <c:v>7049.4457949999996</c:v>
                </c:pt>
                <c:pt idx="10">
                  <c:v>7710.0794889999997</c:v>
                </c:pt>
                <c:pt idx="11">
                  <c:v>7737.5259409999981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0-4679-833D-B190DE31E35E}"/>
            </c:ext>
          </c:extLst>
        </c:ser>
        <c:ser>
          <c:idx val="1"/>
          <c:order val="1"/>
          <c:tx>
            <c:strRef>
              <c:f>'3.2'!$A$45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'3.2'!$B$45:$M$45</c:f>
              <c:numCache>
                <c:formatCode>#\ ##0.0</c:formatCode>
                <c:ptCount val="12"/>
                <c:pt idx="0">
                  <c:v>-6044.2859364092483</c:v>
                </c:pt>
                <c:pt idx="1">
                  <c:v>-5481.3902768396511</c:v>
                </c:pt>
                <c:pt idx="2">
                  <c:v>-5511.1139816478344</c:v>
                </c:pt>
                <c:pt idx="3">
                  <c:v>-4435.4236616752223</c:v>
                </c:pt>
                <c:pt idx="4">
                  <c:v>-4462.5510226391489</c:v>
                </c:pt>
                <c:pt idx="5">
                  <c:v>-4454.3468769999999</c:v>
                </c:pt>
                <c:pt idx="6">
                  <c:v>-4471.0547809999944</c:v>
                </c:pt>
                <c:pt idx="7">
                  <c:v>-4493.1109550000001</c:v>
                </c:pt>
                <c:pt idx="8">
                  <c:v>-4668.2317920000014</c:v>
                </c:pt>
                <c:pt idx="9">
                  <c:v>-5181.7103933373746</c:v>
                </c:pt>
                <c:pt idx="10">
                  <c:v>-5417.1443095027644</c:v>
                </c:pt>
                <c:pt idx="11">
                  <c:v>-5614.4782517862877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0-4679-833D-B190DE31E35E}"/>
            </c:ext>
          </c:extLst>
        </c:ser>
        <c:ser>
          <c:idx val="2"/>
          <c:order val="2"/>
          <c:tx>
            <c:strRef>
              <c:f>'3.2'!$A$27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'3.2'!$B$27:$M$27</c:f>
              <c:numCache>
                <c:formatCode>#\ ##0.0</c:formatCode>
                <c:ptCount val="12"/>
                <c:pt idx="0">
                  <c:v>-523.67747000000008</c:v>
                </c:pt>
                <c:pt idx="1">
                  <c:v>-464.18079599999999</c:v>
                </c:pt>
                <c:pt idx="2">
                  <c:v>-455.47847800000005</c:v>
                </c:pt>
                <c:pt idx="3">
                  <c:v>-367.56273700000008</c:v>
                </c:pt>
                <c:pt idx="4">
                  <c:v>-386.39251399999995</c:v>
                </c:pt>
                <c:pt idx="5">
                  <c:v>-399.92758100000009</c:v>
                </c:pt>
                <c:pt idx="6">
                  <c:v>-368.32425899999998</c:v>
                </c:pt>
                <c:pt idx="7">
                  <c:v>-439.3540129999999</c:v>
                </c:pt>
                <c:pt idx="8">
                  <c:v>-457.57021899999995</c:v>
                </c:pt>
                <c:pt idx="9">
                  <c:v>-467.92008199999987</c:v>
                </c:pt>
                <c:pt idx="10">
                  <c:v>-498.16625999999991</c:v>
                </c:pt>
                <c:pt idx="11">
                  <c:v>-488.64174799999984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0-4679-833D-B190DE31E35E}"/>
            </c:ext>
          </c:extLst>
        </c:ser>
        <c:ser>
          <c:idx val="3"/>
          <c:order val="3"/>
          <c:tx>
            <c:strRef>
              <c:f>'3.2'!$A$32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'3.2'!$B$32:$M$32</c:f>
              <c:numCache>
                <c:formatCode>#\ ##0.0</c:formatCode>
                <c:ptCount val="12"/>
                <c:pt idx="0">
                  <c:v>-469.40438000000006</c:v>
                </c:pt>
                <c:pt idx="1">
                  <c:v>-393.80685500000004</c:v>
                </c:pt>
                <c:pt idx="2">
                  <c:v>-364.85357899999997</c:v>
                </c:pt>
                <c:pt idx="3">
                  <c:v>-290.17513499999995</c:v>
                </c:pt>
                <c:pt idx="4">
                  <c:v>-293.57209599999999</c:v>
                </c:pt>
                <c:pt idx="5">
                  <c:v>-276.87141100000002</c:v>
                </c:pt>
                <c:pt idx="6">
                  <c:v>-279.23971899999998</c:v>
                </c:pt>
                <c:pt idx="7">
                  <c:v>-290.60398700000002</c:v>
                </c:pt>
                <c:pt idx="8">
                  <c:v>-292.27585299999998</c:v>
                </c:pt>
                <c:pt idx="9">
                  <c:v>-353.11308700000001</c:v>
                </c:pt>
                <c:pt idx="10">
                  <c:v>-407.48011899999995</c:v>
                </c:pt>
                <c:pt idx="11">
                  <c:v>-405.66161800000003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0-4679-833D-B190DE31E35E}"/>
            </c:ext>
          </c:extLst>
        </c:ser>
        <c:ser>
          <c:idx val="4"/>
          <c:order val="4"/>
          <c:tx>
            <c:strRef>
              <c:f>'3.2'!$A$43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'3.2'!$B$43:$M$43</c:f>
              <c:numCache>
                <c:formatCode>#\ ##0.0</c:formatCode>
                <c:ptCount val="12"/>
                <c:pt idx="0">
                  <c:v>-147.72478599999999</c:v>
                </c:pt>
                <c:pt idx="1">
                  <c:v>-146.72281999999998</c:v>
                </c:pt>
                <c:pt idx="2">
                  <c:v>-145.19722999999999</c:v>
                </c:pt>
                <c:pt idx="3">
                  <c:v>-178.91814499999998</c:v>
                </c:pt>
                <c:pt idx="4">
                  <c:v>-154.73869500000001</c:v>
                </c:pt>
                <c:pt idx="5">
                  <c:v>-79.452969999999993</c:v>
                </c:pt>
                <c:pt idx="6">
                  <c:v>-131.850965</c:v>
                </c:pt>
                <c:pt idx="7">
                  <c:v>-131.48238499999999</c:v>
                </c:pt>
                <c:pt idx="8">
                  <c:v>-135.25763499999999</c:v>
                </c:pt>
                <c:pt idx="9">
                  <c:v>-133.47447600000001</c:v>
                </c:pt>
                <c:pt idx="10">
                  <c:v>-140.47161299999999</c:v>
                </c:pt>
                <c:pt idx="11">
                  <c:v>-159.48133299999998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0-4679-833D-B190DE31E35E}"/>
            </c:ext>
          </c:extLst>
        </c:ser>
        <c:ser>
          <c:idx val="5"/>
          <c:order val="5"/>
          <c:tx>
            <c:strRef>
              <c:f>'3.2'!$A$4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'3.2'!$B$4:$M$4</c:f>
              <c:numCache>
                <c:formatCode>#\ ##0.0</c:formatCode>
                <c:ptCount val="12"/>
                <c:pt idx="0">
                  <c:v>-866.82555799999989</c:v>
                </c:pt>
                <c:pt idx="1">
                  <c:v>-672.92486199999996</c:v>
                </c:pt>
                <c:pt idx="2">
                  <c:v>-495.15287100000012</c:v>
                </c:pt>
                <c:pt idx="3">
                  <c:v>-394.56507400000004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-562.8291459999997</c:v>
                </c:pt>
                <c:pt idx="7">
                  <c:v>-1195.6530640000001</c:v>
                </c:pt>
                <c:pt idx="8">
                  <c:v>-1049.5627840000002</c:v>
                </c:pt>
                <c:pt idx="9">
                  <c:v>-891.51196800000002</c:v>
                </c:pt>
                <c:pt idx="10">
                  <c:v>-1219.167923</c:v>
                </c:pt>
                <c:pt idx="11">
                  <c:v>-1061.5588109999999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0-4679-833D-B190DE31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1472768"/>
        <c:axId val="151474560"/>
      </c:barChart>
      <c:catAx>
        <c:axId val="1514727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1474560"/>
        <c:crosses val="autoZero"/>
        <c:auto val="1"/>
        <c:lblAlgn val="ctr"/>
        <c:lblOffset val="100"/>
        <c:noMultiLvlLbl val="0"/>
      </c:catAx>
      <c:valAx>
        <c:axId val="1514745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147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873004699811581E-2"/>
          <c:y val="0.8486672141442442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927700577390216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9.1678491221031055E-2"/>
                  <c:y val="0.1056108075293555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C-4DA2-9C7B-44A2CD9A2E22}"/>
                </c:ext>
              </c:extLst>
            </c:dLbl>
            <c:dLbl>
              <c:idx val="3"/>
              <c:layout>
                <c:manualLayout>
                  <c:x val="7.961915416729512E-2"/>
                  <c:y val="0.14576308968245413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0-43C7-8226-3A832E4487CC}"/>
                </c:ext>
              </c:extLst>
            </c:dLbl>
            <c:dLbl>
              <c:idx val="4"/>
              <c:layout>
                <c:manualLayout>
                  <c:x val="3.0737251812488195E-2"/>
                  <c:y val="0.1713069555252492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C-4DA2-9C7B-44A2CD9A2E22}"/>
                </c:ext>
              </c:extLst>
            </c:dLbl>
            <c:dLbl>
              <c:idx val="7"/>
              <c:layout>
                <c:manualLayout>
                  <c:x val="-9.2985659707629665E-3"/>
                  <c:y val="-0.1472977357676073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E-4239-80E1-94C48F17E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'4.3'!$B$4:$I$4</c:f>
              <c:numCache>
                <c:formatCode>#\ ##0.0</c:formatCode>
                <c:ptCount val="8"/>
                <c:pt idx="0">
                  <c:v>20716071.783703405</c:v>
                </c:pt>
                <c:pt idx="1">
                  <c:v>4292105.7155929506</c:v>
                </c:pt>
                <c:pt idx="2">
                  <c:v>701948.20551851683</c:v>
                </c:pt>
                <c:pt idx="3">
                  <c:v>506302.0640852818</c:v>
                </c:pt>
                <c:pt idx="4">
                  <c:v>973099.3358910305</c:v>
                </c:pt>
                <c:pt idx="5">
                  <c:v>15973474.734401038</c:v>
                </c:pt>
                <c:pt idx="6">
                  <c:v>13450452.622576123</c:v>
                </c:pt>
                <c:pt idx="7">
                  <c:v>773299.98823165684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C-4DA2-9C7B-44A2CD9A2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256277592095376"/>
          <c:h val="0.699476728604028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 krajích ČR podle sektorů národního hospodářství (GWh)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'4.3'!$B$5:$B$18</c:f>
              <c:numCache>
                <c:formatCode>#\ ##0.0</c:formatCode>
                <c:ptCount val="14"/>
                <c:pt idx="0">
                  <c:v>1037746.0335895241</c:v>
                </c:pt>
                <c:pt idx="1">
                  <c:v>1894569.333740304</c:v>
                </c:pt>
                <c:pt idx="2">
                  <c:v>408813.70199999999</c:v>
                </c:pt>
                <c:pt idx="3">
                  <c:v>1233516.7740000002</c:v>
                </c:pt>
                <c:pt idx="4">
                  <c:v>1002280.7740000001</c:v>
                </c:pt>
                <c:pt idx="5">
                  <c:v>3547472.2510000002</c:v>
                </c:pt>
                <c:pt idx="6">
                  <c:v>1359478.9357109044</c:v>
                </c:pt>
                <c:pt idx="7">
                  <c:v>966453.09600000014</c:v>
                </c:pt>
                <c:pt idx="8">
                  <c:v>1013074.1</c:v>
                </c:pt>
                <c:pt idx="9">
                  <c:v>429926.31699999992</c:v>
                </c:pt>
                <c:pt idx="10">
                  <c:v>2703078.3570000003</c:v>
                </c:pt>
                <c:pt idx="11">
                  <c:v>2587643.38</c:v>
                </c:pt>
                <c:pt idx="12">
                  <c:v>1363869.4115572011</c:v>
                </c:pt>
                <c:pt idx="13">
                  <c:v>1168149.3181054716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9-4EFC-88D4-41ED6C062432}"/>
            </c:ext>
          </c:extLst>
        </c:ser>
        <c:ser>
          <c:idx val="1"/>
          <c:order val="1"/>
          <c:tx>
            <c:strRef>
              <c:f>'4.3'!$C$3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'4.3'!$C$5:$C$18</c:f>
              <c:numCache>
                <c:formatCode>#\ ##0.0</c:formatCode>
                <c:ptCount val="14"/>
                <c:pt idx="0">
                  <c:v>78243.713067082994</c:v>
                </c:pt>
                <c:pt idx="1">
                  <c:v>278473.10916122555</c:v>
                </c:pt>
                <c:pt idx="2">
                  <c:v>266200.538</c:v>
                </c:pt>
                <c:pt idx="3">
                  <c:v>264249.79399999999</c:v>
                </c:pt>
                <c:pt idx="4">
                  <c:v>123246.52499999999</c:v>
                </c:pt>
                <c:pt idx="5">
                  <c:v>1317045.4989999998</c:v>
                </c:pt>
                <c:pt idx="6">
                  <c:v>138333.79108637181</c:v>
                </c:pt>
                <c:pt idx="7">
                  <c:v>96671.150000000009</c:v>
                </c:pt>
                <c:pt idx="8">
                  <c:v>123864.355</c:v>
                </c:pt>
                <c:pt idx="9">
                  <c:v>231945.33300000001</c:v>
                </c:pt>
                <c:pt idx="10">
                  <c:v>380110.84699999995</c:v>
                </c:pt>
                <c:pt idx="11">
                  <c:v>372811.25699999998</c:v>
                </c:pt>
                <c:pt idx="12">
                  <c:v>72005.72573748033</c:v>
                </c:pt>
                <c:pt idx="13">
                  <c:v>548904.07854079001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9-4EFC-88D4-41ED6C062432}"/>
            </c:ext>
          </c:extLst>
        </c:ser>
        <c:ser>
          <c:idx val="2"/>
          <c:order val="2"/>
          <c:tx>
            <c:strRef>
              <c:f>'4.3'!$D$3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'4.3'!$D$5:$D$18</c:f>
              <c:numCache>
                <c:formatCode>#\ ##0.0</c:formatCode>
                <c:ptCount val="14"/>
                <c:pt idx="0">
                  <c:v>16478.833617234919</c:v>
                </c:pt>
                <c:pt idx="1">
                  <c:v>77942.45183777879</c:v>
                </c:pt>
                <c:pt idx="2">
                  <c:v>2935.261</c:v>
                </c:pt>
                <c:pt idx="3">
                  <c:v>24879.124000000003</c:v>
                </c:pt>
                <c:pt idx="4">
                  <c:v>15466.498000000001</c:v>
                </c:pt>
                <c:pt idx="5">
                  <c:v>51953.934999999998</c:v>
                </c:pt>
                <c:pt idx="6">
                  <c:v>13608.116453245319</c:v>
                </c:pt>
                <c:pt idx="7">
                  <c:v>19590.027999999998</c:v>
                </c:pt>
                <c:pt idx="8">
                  <c:v>30552.624999999996</c:v>
                </c:pt>
                <c:pt idx="9">
                  <c:v>351023.30600000004</c:v>
                </c:pt>
                <c:pt idx="10">
                  <c:v>36835.206999999995</c:v>
                </c:pt>
                <c:pt idx="11">
                  <c:v>37619.523999999998</c:v>
                </c:pt>
                <c:pt idx="12">
                  <c:v>8523.1457318644625</c:v>
                </c:pt>
                <c:pt idx="13">
                  <c:v>14540.149878393251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9-4EFC-88D4-41ED6C062432}"/>
            </c:ext>
          </c:extLst>
        </c:ser>
        <c:ser>
          <c:idx val="3"/>
          <c:order val="3"/>
          <c:tx>
            <c:strRef>
              <c:f>'4.3'!$E$3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'4.3'!$E$5:$E$18</c:f>
              <c:numCache>
                <c:formatCode>#\ ##0.0</c:formatCode>
                <c:ptCount val="14"/>
                <c:pt idx="0">
                  <c:v>15527.050176244353</c:v>
                </c:pt>
                <c:pt idx="1">
                  <c:v>58902.594879960416</c:v>
                </c:pt>
                <c:pt idx="2">
                  <c:v>19365.338</c:v>
                </c:pt>
                <c:pt idx="3">
                  <c:v>24656.743000000002</c:v>
                </c:pt>
                <c:pt idx="4">
                  <c:v>21540.707999999999</c:v>
                </c:pt>
                <c:pt idx="5">
                  <c:v>36355.481</c:v>
                </c:pt>
                <c:pt idx="6">
                  <c:v>40842.385358192667</c:v>
                </c:pt>
                <c:pt idx="7">
                  <c:v>20151.411999999997</c:v>
                </c:pt>
                <c:pt idx="8">
                  <c:v>22579.968000000001</c:v>
                </c:pt>
                <c:pt idx="9">
                  <c:v>95395.694000000003</c:v>
                </c:pt>
                <c:pt idx="10">
                  <c:v>73837.934999999998</c:v>
                </c:pt>
                <c:pt idx="11">
                  <c:v>43074.937000000005</c:v>
                </c:pt>
                <c:pt idx="12">
                  <c:v>18772.673267468988</c:v>
                </c:pt>
                <c:pt idx="13">
                  <c:v>15299.144403415317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9-4EFC-88D4-41ED6C062432}"/>
            </c:ext>
          </c:extLst>
        </c:ser>
        <c:ser>
          <c:idx val="4"/>
          <c:order val="4"/>
          <c:tx>
            <c:strRef>
              <c:f>'4.3'!$F$3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'4.3'!$F$5:$F$18</c:f>
              <c:numCache>
                <c:formatCode>#\ ##0.0</c:formatCode>
                <c:ptCount val="14"/>
                <c:pt idx="0">
                  <c:v>96535.970778927018</c:v>
                </c:pt>
                <c:pt idx="1">
                  <c:v>123926.41716963534</c:v>
                </c:pt>
                <c:pt idx="2">
                  <c:v>17020.740000000002</c:v>
                </c:pt>
                <c:pt idx="3">
                  <c:v>73261.683000000005</c:v>
                </c:pt>
                <c:pt idx="4">
                  <c:v>21443.78</c:v>
                </c:pt>
                <c:pt idx="5">
                  <c:v>45622.659999999996</c:v>
                </c:pt>
                <c:pt idx="6">
                  <c:v>68011.988584100924</c:v>
                </c:pt>
                <c:pt idx="7">
                  <c:v>82361.811000000002</c:v>
                </c:pt>
                <c:pt idx="8">
                  <c:v>74728.218999999997</c:v>
                </c:pt>
                <c:pt idx="9">
                  <c:v>12135.296</c:v>
                </c:pt>
                <c:pt idx="10">
                  <c:v>143561.47700000001</c:v>
                </c:pt>
                <c:pt idx="11">
                  <c:v>40286.951000000001</c:v>
                </c:pt>
                <c:pt idx="12">
                  <c:v>122623.22311574352</c:v>
                </c:pt>
                <c:pt idx="13">
                  <c:v>51579.119242623623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F9-4EFC-88D4-41ED6C062432}"/>
            </c:ext>
          </c:extLst>
        </c:ser>
        <c:ser>
          <c:idx val="5"/>
          <c:order val="5"/>
          <c:tx>
            <c:strRef>
              <c:f>'4.3'!$G$3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'4.3'!$G$5:$G$18</c:f>
              <c:numCache>
                <c:formatCode>#\ ##0.0</c:formatCode>
                <c:ptCount val="14"/>
                <c:pt idx="0">
                  <c:v>1299528.0663508794</c:v>
                </c:pt>
                <c:pt idx="1">
                  <c:v>1363544.7308176053</c:v>
                </c:pt>
                <c:pt idx="2">
                  <c:v>390847.22200000001</c:v>
                </c:pt>
                <c:pt idx="3">
                  <c:v>998292.56900000002</c:v>
                </c:pt>
                <c:pt idx="4">
                  <c:v>773326.62699999998</c:v>
                </c:pt>
                <c:pt idx="5">
                  <c:v>1398845.247</c:v>
                </c:pt>
                <c:pt idx="6">
                  <c:v>844852.65236632864</c:v>
                </c:pt>
                <c:pt idx="7">
                  <c:v>755996.10499999998</c:v>
                </c:pt>
                <c:pt idx="8">
                  <c:v>919429.91299999983</c:v>
                </c:pt>
                <c:pt idx="9">
                  <c:v>1484034.8690000002</c:v>
                </c:pt>
                <c:pt idx="10">
                  <c:v>2924435.9979999997</c:v>
                </c:pt>
                <c:pt idx="11">
                  <c:v>1090756.202</c:v>
                </c:pt>
                <c:pt idx="12">
                  <c:v>770808.15739047586</c:v>
                </c:pt>
                <c:pt idx="13">
                  <c:v>958776.37547574798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F9-4EFC-88D4-41ED6C062432}"/>
            </c:ext>
          </c:extLst>
        </c:ser>
        <c:ser>
          <c:idx val="6"/>
          <c:order val="6"/>
          <c:tx>
            <c:strRef>
              <c:f>'4.3'!$H$3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'4.3'!$H$5:$H$18</c:f>
              <c:numCache>
                <c:formatCode>#\ ##0.0</c:formatCode>
                <c:ptCount val="14"/>
                <c:pt idx="0">
                  <c:v>561365.69013383973</c:v>
                </c:pt>
                <c:pt idx="1">
                  <c:v>1276488.2044461465</c:v>
                </c:pt>
                <c:pt idx="2">
                  <c:v>351212.90600000002</c:v>
                </c:pt>
                <c:pt idx="3">
                  <c:v>832382.82399999991</c:v>
                </c:pt>
                <c:pt idx="4">
                  <c:v>481144.97300000006</c:v>
                </c:pt>
                <c:pt idx="5">
                  <c:v>1361353.405</c:v>
                </c:pt>
                <c:pt idx="6">
                  <c:v>660855.52448912966</c:v>
                </c:pt>
                <c:pt idx="7">
                  <c:v>483754.55500000005</c:v>
                </c:pt>
                <c:pt idx="8">
                  <c:v>762290.94199999992</c:v>
                </c:pt>
                <c:pt idx="9">
                  <c:v>2868699.82</c:v>
                </c:pt>
                <c:pt idx="10">
                  <c:v>1812641.679</c:v>
                </c:pt>
                <c:pt idx="11">
                  <c:v>1145370.848</c:v>
                </c:pt>
                <c:pt idx="12">
                  <c:v>392625.83050668868</c:v>
                </c:pt>
                <c:pt idx="13">
                  <c:v>460265.42100032093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F9-4EFC-88D4-41ED6C062432}"/>
            </c:ext>
          </c:extLst>
        </c:ser>
        <c:ser>
          <c:idx val="7"/>
          <c:order val="7"/>
          <c:tx>
            <c:strRef>
              <c:f>'4.3'!$I$3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'4.3'!$I$5:$I$18</c:f>
              <c:numCache>
                <c:formatCode>#\ ##0.0</c:formatCode>
                <c:ptCount val="14"/>
                <c:pt idx="0">
                  <c:v>61057.681364694079</c:v>
                </c:pt>
                <c:pt idx="1">
                  <c:v>51339.631619052801</c:v>
                </c:pt>
                <c:pt idx="2">
                  <c:v>51.28</c:v>
                </c:pt>
                <c:pt idx="3">
                  <c:v>1958.337</c:v>
                </c:pt>
                <c:pt idx="4">
                  <c:v>0</c:v>
                </c:pt>
                <c:pt idx="5">
                  <c:v>29242.441000000006</c:v>
                </c:pt>
                <c:pt idx="6">
                  <c:v>1480.9811376535488</c:v>
                </c:pt>
                <c:pt idx="7">
                  <c:v>4666.6669999999995</c:v>
                </c:pt>
                <c:pt idx="8">
                  <c:v>525.57100000000003</c:v>
                </c:pt>
                <c:pt idx="9">
                  <c:v>175970.50799999997</c:v>
                </c:pt>
                <c:pt idx="10">
                  <c:v>3006.498</c:v>
                </c:pt>
                <c:pt idx="11">
                  <c:v>423826.43599999999</c:v>
                </c:pt>
                <c:pt idx="12">
                  <c:v>10698.576082179756</c:v>
                </c:pt>
                <c:pt idx="13">
                  <c:v>9475.3800280766591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F9-4EFC-88D4-41ED6C06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964736"/>
        <c:axId val="158982912"/>
      </c:barChart>
      <c:catAx>
        <c:axId val="15896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982912"/>
        <c:crosses val="autoZero"/>
        <c:auto val="1"/>
        <c:lblAlgn val="ctr"/>
        <c:lblOffset val="100"/>
        <c:noMultiLvlLbl val="0"/>
      </c:catAx>
      <c:valAx>
        <c:axId val="1589829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96473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853B-4D94-BC22-BF88F96E49C0}"/>
              </c:ext>
            </c:extLst>
          </c:dPt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'4.4'!$B$5</c:f>
              <c:numCache>
                <c:formatCode>#\ ##0.0</c:formatCode>
                <c:ptCount val="1"/>
                <c:pt idx="0">
                  <c:v>177.92302399999997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3B-4D94-BC22-BF88F96E49C0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'4.4'!$B$6</c:f>
              <c:numCache>
                <c:formatCode>#\ ##0.0</c:formatCode>
                <c:ptCount val="1"/>
                <c:pt idx="0">
                  <c:v>15746.247810000001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3B-4D94-BC22-BF88F96E49C0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'4.4'!$B$7</c:f>
              <c:numCache>
                <c:formatCode>#\ ##0.0</c:formatCode>
                <c:ptCount val="1"/>
                <c:pt idx="0">
                  <c:v>83.937513999999879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3B-4D94-BC22-BF88F96E49C0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3B-4D94-BC22-BF88F96E49C0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D94-BC22-BF88F96E49C0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'4.4'!$B$10</c:f>
              <c:numCache>
                <c:formatCode>#\ ##0.0</c:formatCode>
                <c:ptCount val="1"/>
                <c:pt idx="0">
                  <c:v>253.81967300000031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3B-4D94-BC22-BF88F96E49C0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'4.4'!$B$11</c:f>
              <c:numCache>
                <c:formatCode>#\ ##0.0</c:formatCode>
                <c:ptCount val="1"/>
                <c:pt idx="0">
                  <c:v>268.31347700000117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3B-4D94-BC22-BF88F96E49C0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'4.4'!$B$12</c:f>
              <c:numCache>
                <c:formatCode>#\ ##0.0</c:formatCode>
                <c:ptCount val="1"/>
                <c:pt idx="0">
                  <c:v>216.90674700000002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3B-4D94-BC22-BF88F96E49C0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'4.4'!$B$13</c:f>
              <c:numCache>
                <c:formatCode>#\ ##0.0</c:formatCode>
                <c:ptCount val="1"/>
                <c:pt idx="0">
                  <c:v>234.77322400000031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B-4D94-BC22-BF88F96E49C0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3B-4D94-BC22-BF88F96E49C0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3B-4D94-BC22-BF88F96E49C0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B-4D94-BC22-BF88F96E49C0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3B-4D94-BC22-BF88F96E49C0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3B-4D94-BC22-BF88F96E49C0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'4.4'!$B$19</c:f>
              <c:numCache>
                <c:formatCode>#\ ##0.0</c:formatCode>
                <c:ptCount val="1"/>
                <c:pt idx="0">
                  <c:v>0.87525399999999975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3B-4D94-BC22-BF88F96E49C0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3B-4D94-BC22-BF88F96E49C0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3B-4D94-BC22-BF88F96E49C0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'4.4'!$B$2</c:f>
              <c:strCache>
                <c:ptCount val="1"/>
                <c:pt idx="0">
                  <c:v>Jihočeský (JHČ)</c:v>
                </c:pt>
              </c:strCache>
            </c:strRef>
          </c:cat>
          <c:val>
            <c:numRef>
              <c:f>'4.4'!$B$22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3B-4D94-BC22-BF88F96E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14880"/>
        <c:axId val="158733056"/>
      </c:barChart>
      <c:catAx>
        <c:axId val="1587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8733056"/>
        <c:crosses val="autoZero"/>
        <c:auto val="1"/>
        <c:lblAlgn val="ctr"/>
        <c:lblOffset val="100"/>
        <c:noMultiLvlLbl val="0"/>
      </c:catAx>
      <c:valAx>
        <c:axId val="158733056"/>
        <c:scaling>
          <c:orientation val="minMax"/>
          <c:max val="16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714880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1329-4711-917C-E364A2A36121}"/>
              </c:ext>
            </c:extLst>
          </c:dPt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'4.4'!$C$5</c:f>
              <c:numCache>
                <c:formatCode>#\ ##0.0</c:formatCode>
                <c:ptCount val="1"/>
                <c:pt idx="0">
                  <c:v>24.99822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711-917C-E364A2A36121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711-917C-E364A2A36121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'4.4'!$C$7</c:f>
              <c:numCache>
                <c:formatCode>#\ ##0.0</c:formatCode>
                <c:ptCount val="1"/>
                <c:pt idx="0">
                  <c:v>482.6920750000001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9-4711-917C-E364A2A36121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711-917C-E364A2A36121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29-4711-917C-E364A2A36121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'4.4'!$C$10</c:f>
              <c:numCache>
                <c:formatCode>#\ ##0.0</c:formatCode>
                <c:ptCount val="1"/>
                <c:pt idx="0">
                  <c:v>254.32207300000002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711-917C-E364A2A36121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'4.4'!$C$11</c:f>
              <c:numCache>
                <c:formatCode>#\ ##0.0</c:formatCode>
                <c:ptCount val="1"/>
                <c:pt idx="0">
                  <c:v>523.30169700000238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9-4711-917C-E364A2A36121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'4.4'!$C$12</c:f>
              <c:numCache>
                <c:formatCode>#\ ##0.0</c:formatCode>
                <c:ptCount val="1"/>
                <c:pt idx="0">
                  <c:v>306.66953000000001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711-917C-E364A2A36121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'4.4'!$C$13</c:f>
              <c:numCache>
                <c:formatCode>#\ ##0.0</c:formatCode>
                <c:ptCount val="1"/>
                <c:pt idx="0">
                  <c:v>83.010542999999984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711-917C-E364A2A36121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711-917C-E364A2A36121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'4.4'!$C$15</c:f>
              <c:numCache>
                <c:formatCode>#\ ##0.0</c:formatCode>
                <c:ptCount val="1"/>
                <c:pt idx="0">
                  <c:v>14.185010999999998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29-4711-917C-E364A2A36121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'4.4'!$C$16</c:f>
              <c:numCache>
                <c:formatCode>#\ ##0.0</c:formatCode>
                <c:ptCount val="1"/>
                <c:pt idx="0">
                  <c:v>35.087653200000005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711-917C-E364A2A36121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'4.4'!$C$17</c:f>
              <c:numCache>
                <c:formatCode>#\ ##0.0</c:formatCode>
                <c:ptCount val="1"/>
                <c:pt idx="0">
                  <c:v>29.602725800000009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29-4711-917C-E364A2A36121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711-917C-E364A2A36121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'4.4'!$C$19</c:f>
              <c:numCache>
                <c:formatCode>#\ ##0.0</c:formatCode>
                <c:ptCount val="1"/>
                <c:pt idx="0">
                  <c:v>1.0860310000000002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29-4711-917C-E364A2A36121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'4.4'!$C$20</c:f>
              <c:numCache>
                <c:formatCode>#\ ##0.0</c:formatCode>
                <c:ptCount val="1"/>
                <c:pt idx="0">
                  <c:v>1.07E-3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711-917C-E364A2A36121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'4.4'!$C$21</c:f>
              <c:numCache>
                <c:formatCode>#\ ##0.0</c:formatCode>
                <c:ptCount val="1"/>
                <c:pt idx="0">
                  <c:v>1.0156109999999998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711-917C-E364A2A36121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'4.4'!$C$2</c:f>
              <c:strCache>
                <c:ptCount val="1"/>
                <c:pt idx="0">
                  <c:v>Jihomoravský (JHM)</c:v>
                </c:pt>
              </c:strCache>
            </c:strRef>
          </c:cat>
          <c:val>
            <c:numRef>
              <c:f>'4.4'!$C$22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29-4711-917C-E364A2A36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85760"/>
        <c:axId val="158887296"/>
      </c:barChart>
      <c:catAx>
        <c:axId val="1588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8887296"/>
        <c:crosses val="autoZero"/>
        <c:auto val="1"/>
        <c:lblAlgn val="ctr"/>
        <c:lblOffset val="100"/>
        <c:noMultiLvlLbl val="0"/>
      </c:catAx>
      <c:valAx>
        <c:axId val="158887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885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0B20-405A-9467-C02FF1213D7F}"/>
              </c:ext>
            </c:extLst>
          </c:dPt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'4.4'!$D$5</c:f>
              <c:numCache>
                <c:formatCode>#\ ##0.0</c:formatCode>
                <c:ptCount val="1"/>
                <c:pt idx="0">
                  <c:v>1543.2308460000004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0-405A-9467-C02FF1213D7F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0-405A-9467-C02FF1213D7F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'4.4'!$D$7</c:f>
              <c:numCache>
                <c:formatCode>#\ ##0.0</c:formatCode>
                <c:ptCount val="1"/>
                <c:pt idx="0">
                  <c:v>1091.0158890000002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20-405A-9467-C02FF1213D7F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20-405A-9467-C02FF1213D7F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'4.4'!$D$9</c:f>
              <c:numCache>
                <c:formatCode>#\ ##0.0</c:formatCode>
                <c:ptCount val="1"/>
                <c:pt idx="0">
                  <c:v>1139.0548700000002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20-405A-9467-C02FF1213D7F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'4.4'!$D$10</c:f>
              <c:numCache>
                <c:formatCode>#\ ##0.0</c:formatCode>
                <c:ptCount val="1"/>
                <c:pt idx="0">
                  <c:v>36.339496000000004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20-405A-9467-C02FF1213D7F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'4.4'!$D$11</c:f>
              <c:numCache>
                <c:formatCode>#\ ##0.0</c:formatCode>
                <c:ptCount val="1"/>
                <c:pt idx="0">
                  <c:v>13.066255999999987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0-405A-9467-C02FF1213D7F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'4.4'!$D$12</c:f>
              <c:numCache>
                <c:formatCode>#\ ##0.0</c:formatCode>
                <c:ptCount val="1"/>
                <c:pt idx="0">
                  <c:v>5.8080429999999996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20-405A-9467-C02FF1213D7F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'4.4'!$D$13</c:f>
              <c:numCache>
                <c:formatCode>#\ ##0.0</c:formatCode>
                <c:ptCount val="1"/>
                <c:pt idx="0">
                  <c:v>20.173848000000014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20-405A-9467-C02FF1213D7F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20-405A-9467-C02FF1213D7F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'4.4'!$D$15</c:f>
              <c:numCache>
                <c:formatCode>#\ ##0.0</c:formatCode>
                <c:ptCount val="1"/>
                <c:pt idx="0">
                  <c:v>131.00674300000011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0-405A-9467-C02FF1213D7F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20-405A-9467-C02FF1213D7F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20-405A-9467-C02FF1213D7F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20-405A-9467-C02FF1213D7F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20-405A-9467-C02FF1213D7F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20-405A-9467-C02FF1213D7F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20-405A-9467-C02FF1213D7F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'4.4'!$D$2</c:f>
              <c:strCache>
                <c:ptCount val="1"/>
                <c:pt idx="0">
                  <c:v>Karlovarský (KVK)</c:v>
                </c:pt>
              </c:strCache>
            </c:strRef>
          </c:cat>
          <c:val>
            <c:numRef>
              <c:f>'4.4'!$D$22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20-405A-9467-C02FF121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89120"/>
        <c:axId val="159590656"/>
      </c:barChart>
      <c:catAx>
        <c:axId val="1595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590656"/>
        <c:crosses val="autoZero"/>
        <c:auto val="1"/>
        <c:lblAlgn val="ctr"/>
        <c:lblOffset val="100"/>
        <c:noMultiLvlLbl val="0"/>
      </c:catAx>
      <c:valAx>
        <c:axId val="1595906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89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292287649232359"/>
          <c:y val="3.8108032214958697E-2"/>
          <c:w val="0.6446753669740226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434D-4BBE-9CE2-8D4AAF8FF8AC}"/>
              </c:ext>
            </c:extLst>
          </c:dPt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'4.4'!$E$5</c:f>
              <c:numCache>
                <c:formatCode>#\ ##0.0</c:formatCode>
                <c:ptCount val="1"/>
                <c:pt idx="0">
                  <c:v>239.126713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D-4BBE-9CE2-8D4AAF8FF8AC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D-4BBE-9CE2-8D4AAF8FF8AC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'4.4'!$E$7</c:f>
              <c:numCache>
                <c:formatCode>#\ ##0.0</c:formatCode>
                <c:ptCount val="1"/>
                <c:pt idx="0">
                  <c:v>94.806621000000078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D-4BBE-9CE2-8D4AAF8FF8AC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'4.4'!$E$8</c:f>
              <c:numCache>
                <c:formatCode>#\ ##0.0</c:formatCode>
                <c:ptCount val="1"/>
                <c:pt idx="0">
                  <c:v>25.615969999999997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D-4BBE-9CE2-8D4AAF8FF8AC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D-4BBE-9CE2-8D4AAF8FF8AC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'4.4'!$E$10</c:f>
              <c:numCache>
                <c:formatCode>#\ ##0.0</c:formatCode>
                <c:ptCount val="1"/>
                <c:pt idx="0">
                  <c:v>236.53748300000007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D-4BBE-9CE2-8D4AAF8FF8AC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'4.4'!$E$11</c:f>
              <c:numCache>
                <c:formatCode>#\ ##0.0</c:formatCode>
                <c:ptCount val="1"/>
                <c:pt idx="0">
                  <c:v>95.308569999999904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D-4BBE-9CE2-8D4AAF8FF8AC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'4.4'!$E$12</c:f>
              <c:numCache>
                <c:formatCode>#\ ##0.0</c:formatCode>
                <c:ptCount val="1"/>
                <c:pt idx="0">
                  <c:v>266.20585300000005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4D-4BBE-9CE2-8D4AAF8FF8AC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'4.4'!$E$13</c:f>
              <c:numCache>
                <c:formatCode>#\ ##0.0</c:formatCode>
                <c:ptCount val="1"/>
                <c:pt idx="0">
                  <c:v>101.04801099999987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D-4BBE-9CE2-8D4AAF8FF8AC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4D-4BBE-9CE2-8D4AAF8FF8AC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'4.4'!$E$15</c:f>
              <c:numCache>
                <c:formatCode>#\ ##0.0</c:formatCode>
                <c:ptCount val="1"/>
                <c:pt idx="0">
                  <c:v>21.522955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4D-4BBE-9CE2-8D4AAF8FF8AC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D-4BBE-9CE2-8D4AAF8FF8AC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D-4BBE-9CE2-8D4AAF8FF8AC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D-4BBE-9CE2-8D4AAF8FF8AC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'4.4'!$E$19</c:f>
              <c:numCache>
                <c:formatCode>#\ ##0.0</c:formatCode>
                <c:ptCount val="1"/>
                <c:pt idx="0">
                  <c:v>0.97530300000000003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4D-4BBE-9CE2-8D4AAF8FF8AC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4D-4BBE-9CE2-8D4AAF8FF8AC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D-4BBE-9CE2-8D4AAF8FF8AC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'4.4'!$E$2</c:f>
              <c:strCache>
                <c:ptCount val="1"/>
                <c:pt idx="0">
                  <c:v>Královéhradecký (HKK)</c:v>
                </c:pt>
              </c:strCache>
            </c:strRef>
          </c:cat>
          <c:val>
            <c:numRef>
              <c:f>'4.4'!$E$22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4D-4BBE-9CE2-8D4AAF8FF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59744"/>
        <c:axId val="159765632"/>
      </c:barChart>
      <c:catAx>
        <c:axId val="15975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765632"/>
        <c:crosses val="autoZero"/>
        <c:auto val="1"/>
        <c:lblAlgn val="ctr"/>
        <c:lblOffset val="100"/>
        <c:noMultiLvlLbl val="0"/>
      </c:catAx>
      <c:valAx>
        <c:axId val="1597656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759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001909564660324"/>
          <c:y val="4.0557118935764455E-2"/>
          <c:w val="0.66395686437163004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42FD-457E-9C97-D9222BC13C06}"/>
              </c:ext>
            </c:extLst>
          </c:dPt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'4.4'!$F$5</c:f>
              <c:numCache>
                <c:formatCode>#\ ##0.0</c:formatCode>
                <c:ptCount val="1"/>
                <c:pt idx="0">
                  <c:v>1.1602779999999999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D-457E-9C97-D9222BC13C06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D-457E-9C97-D9222BC13C06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'4.4'!$F$7</c:f>
              <c:numCache>
                <c:formatCode>#\ ##0.0</c:formatCode>
                <c:ptCount val="1"/>
                <c:pt idx="0">
                  <c:v>101.05310200000007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D-457E-9C97-D9222BC13C06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FD-457E-9C97-D9222BC13C06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D-457E-9C97-D9222BC13C06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'4.4'!$F$10</c:f>
              <c:numCache>
                <c:formatCode>#\ ##0.0</c:formatCode>
                <c:ptCount val="1"/>
                <c:pt idx="0">
                  <c:v>26.304891000000005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FD-457E-9C97-D9222BC13C06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'4.4'!$F$11</c:f>
              <c:numCache>
                <c:formatCode>#\ ##0.0</c:formatCode>
                <c:ptCount val="1"/>
                <c:pt idx="0">
                  <c:v>114.15125500000011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FD-457E-9C97-D9222BC13C06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'4.4'!$F$12</c:f>
              <c:numCache>
                <c:formatCode>#\ ##0.0</c:formatCode>
                <c:ptCount val="1"/>
                <c:pt idx="0">
                  <c:v>0.14014499999999999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FD-457E-9C97-D9222BC13C06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'4.4'!$F$13</c:f>
              <c:numCache>
                <c:formatCode>#\ ##0.0</c:formatCode>
                <c:ptCount val="1"/>
                <c:pt idx="0">
                  <c:v>65.755889999999951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D-457E-9C97-D9222BC13C06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D-457E-9C97-D9222BC13C06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'4.4'!$F$15</c:f>
              <c:numCache>
                <c:formatCode>#\ ##0.0</c:formatCode>
                <c:ptCount val="1"/>
                <c:pt idx="0">
                  <c:v>125.87958399999992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FD-457E-9C97-D9222BC13C06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'4.4'!$F$16</c:f>
              <c:numCache>
                <c:formatCode>#\ ##0.0</c:formatCode>
                <c:ptCount val="1"/>
                <c:pt idx="0">
                  <c:v>15.796379999999999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FD-457E-9C97-D9222BC13C06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'4.4'!$F$17</c:f>
              <c:numCache>
                <c:formatCode>#\ ##0.0</c:formatCode>
                <c:ptCount val="1"/>
                <c:pt idx="0">
                  <c:v>10.53092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FD-457E-9C97-D9222BC13C06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FD-457E-9C97-D9222BC13C06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FD-457E-9C97-D9222BC13C06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FD-457E-9C97-D9222BC13C06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FD-457E-9C97-D9222BC13C06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'4.4'!$F$2</c:f>
              <c:strCache>
                <c:ptCount val="1"/>
                <c:pt idx="0">
                  <c:v>Liberecký (LBK)</c:v>
                </c:pt>
              </c:strCache>
            </c:strRef>
          </c:cat>
          <c:val>
            <c:numRef>
              <c:f>'4.4'!$F$22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FD-457E-9C97-D9222BC1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48704"/>
        <c:axId val="159858688"/>
      </c:barChart>
      <c:catAx>
        <c:axId val="15984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858688"/>
        <c:crosses val="autoZero"/>
        <c:auto val="1"/>
        <c:lblAlgn val="ctr"/>
        <c:lblOffset val="100"/>
        <c:noMultiLvlLbl val="0"/>
      </c:catAx>
      <c:valAx>
        <c:axId val="159858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848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910483921273503"/>
          <c:y val="3.8108032214958697E-2"/>
          <c:w val="0.74089516078726503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F03B-40F5-8732-49DECA6219BE}"/>
              </c:ext>
            </c:extLst>
          </c:dPt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'4.4'!$G$5</c:f>
              <c:numCache>
                <c:formatCode>#\ ##0.0</c:formatCode>
                <c:ptCount val="1"/>
                <c:pt idx="0">
                  <c:v>83.58708399999999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0F5-8732-49DECA6219BE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0F5-8732-49DECA6219BE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'4.4'!$G$7</c:f>
              <c:numCache>
                <c:formatCode>#\ ##0.0</c:formatCode>
                <c:ptCount val="1"/>
                <c:pt idx="0">
                  <c:v>104.69484999999992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0F5-8732-49DECA6219BE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'4.4'!$G$8</c:f>
              <c:numCache>
                <c:formatCode>#\ ##0.0</c:formatCode>
                <c:ptCount val="1"/>
                <c:pt idx="0">
                  <c:v>1780.6516419999998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B-40F5-8732-49DECA6219BE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'4.4'!$G$9</c:f>
              <c:numCache>
                <c:formatCode>#\ ##0.0</c:formatCode>
                <c:ptCount val="1"/>
                <c:pt idx="0">
                  <c:v>775.93607099999986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B-40F5-8732-49DECA6219BE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'4.4'!$G$10</c:f>
              <c:numCache>
                <c:formatCode>#\ ##0.0</c:formatCode>
                <c:ptCount val="1"/>
                <c:pt idx="0">
                  <c:v>154.50761199999997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3B-40F5-8732-49DECA6219BE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'4.4'!$G$11</c:f>
              <c:numCache>
                <c:formatCode>#\ ##0.0</c:formatCode>
                <c:ptCount val="1"/>
                <c:pt idx="0">
                  <c:v>62.88887099999959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3B-40F5-8732-49DECA6219BE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'4.4'!$G$12</c:f>
              <c:numCache>
                <c:formatCode>#\ ##0.0</c:formatCode>
                <c:ptCount val="1"/>
                <c:pt idx="0">
                  <c:v>444.71363600000024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3B-40F5-8732-49DECA6219BE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'4.4'!$G$13</c:f>
              <c:numCache>
                <c:formatCode>#\ ##0.0</c:formatCode>
                <c:ptCount val="1"/>
                <c:pt idx="0">
                  <c:v>64.455736999999942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3B-40F5-8732-49DECA6219BE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3B-40F5-8732-49DECA6219BE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'4.4'!$G$15</c:f>
              <c:numCache>
                <c:formatCode>#\ ##0.0</c:formatCode>
                <c:ptCount val="1"/>
                <c:pt idx="0">
                  <c:v>80.270526999999987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B-40F5-8732-49DECA6219BE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3B-40F5-8732-49DECA6219BE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'4.4'!$G$17</c:f>
              <c:numCache>
                <c:formatCode>#\ ##0.0</c:formatCode>
                <c:ptCount val="1"/>
                <c:pt idx="0">
                  <c:v>2.5571419999999998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3B-40F5-8732-49DECA6219BE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'4.4'!$G$18</c:f>
              <c:numCache>
                <c:formatCode>#\ ##0.0</c:formatCode>
                <c:ptCount val="1"/>
                <c:pt idx="0">
                  <c:v>28.098189999999999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3B-40F5-8732-49DECA6219BE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'4.4'!$G$19</c:f>
              <c:numCache>
                <c:formatCode>#\ ##0.0</c:formatCode>
                <c:ptCount val="1"/>
                <c:pt idx="0">
                  <c:v>1.4476319999999998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3B-40F5-8732-49DECA6219BE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3B-40F5-8732-49DECA6219BE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3B-40F5-8732-49DECA6219BE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'4.4'!$G$2</c:f>
              <c:strCache>
                <c:ptCount val="1"/>
                <c:pt idx="0">
                  <c:v>Moravskoslezský (MSK)</c:v>
                </c:pt>
              </c:strCache>
            </c:strRef>
          </c:cat>
          <c:val>
            <c:numRef>
              <c:f>'4.4'!$G$22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03B-40F5-8732-49DECA62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97408"/>
        <c:axId val="160098944"/>
      </c:barChart>
      <c:catAx>
        <c:axId val="1600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098944"/>
        <c:crosses val="autoZero"/>
        <c:auto val="1"/>
        <c:lblAlgn val="ctr"/>
        <c:lblOffset val="100"/>
        <c:noMultiLvlLbl val="0"/>
      </c:catAx>
      <c:valAx>
        <c:axId val="1600989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097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051757721320924"/>
          <c:y val="3.8108032214958697E-2"/>
          <c:w val="0.7594824227867907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979F-4AB3-96A4-5219481DAB55}"/>
              </c:ext>
            </c:extLst>
          </c:dPt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'4.4'!$H$5</c:f>
              <c:numCache>
                <c:formatCode>#\ ##0.0</c:formatCode>
                <c:ptCount val="1"/>
                <c:pt idx="0">
                  <c:v>143.58583599999997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F-4AB3-96A4-5219481DAB55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9F-4AB3-96A4-5219481DAB55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'4.4'!$H$7</c:f>
              <c:numCache>
                <c:formatCode>#\ ##0.0</c:formatCode>
                <c:ptCount val="1"/>
                <c:pt idx="0">
                  <c:v>72.601718000000034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9F-4AB3-96A4-5219481DAB55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'4.4'!$H$8</c:f>
              <c:numCache>
                <c:formatCode>#\ ##0.0</c:formatCode>
                <c:ptCount val="1"/>
                <c:pt idx="0">
                  <c:v>89.209387000000021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9F-4AB3-96A4-5219481DAB55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F-4AB3-96A4-5219481DAB55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'4.4'!$H$10</c:f>
              <c:numCache>
                <c:formatCode>#\ ##0.0</c:formatCode>
                <c:ptCount val="1"/>
                <c:pt idx="0">
                  <c:v>222.00071500000004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F-4AB3-96A4-5219481DAB55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'4.4'!$H$11</c:f>
              <c:numCache>
                <c:formatCode>#\ ##0.0</c:formatCode>
                <c:ptCount val="1"/>
                <c:pt idx="0">
                  <c:v>116.71650900000006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F-4AB3-96A4-5219481DAB55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'4.4'!$H$12</c:f>
              <c:numCache>
                <c:formatCode>#\ ##0.0</c:formatCode>
                <c:ptCount val="1"/>
                <c:pt idx="0">
                  <c:v>11.447499000000001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9F-4AB3-96A4-5219481DAB55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'4.4'!$H$13</c:f>
              <c:numCache>
                <c:formatCode>#\ ##0.0</c:formatCode>
                <c:ptCount val="1"/>
                <c:pt idx="0">
                  <c:v>43.631842999999932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9F-4AB3-96A4-5219481DAB55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'4.4'!$H$14</c:f>
              <c:numCache>
                <c:formatCode>#\ ##0.0</c:formatCode>
                <c:ptCount val="1"/>
                <c:pt idx="0">
                  <c:v>746.14490999999987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9F-4AB3-96A4-5219481DAB55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'4.4'!$H$15</c:f>
              <c:numCache>
                <c:formatCode>#\ ##0.0</c:formatCode>
                <c:ptCount val="1"/>
                <c:pt idx="0">
                  <c:v>91.746313000000029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9F-4AB3-96A4-5219481DAB55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9F-4AB3-96A4-5219481DAB55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'4.4'!$H$17</c:f>
              <c:numCache>
                <c:formatCode>#\ ##0.0</c:formatCode>
                <c:ptCount val="1"/>
                <c:pt idx="0">
                  <c:v>1.1967999999999999E-2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9F-4AB3-96A4-5219481DAB55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'4.4'!$H$18</c:f>
              <c:numCache>
                <c:formatCode>#\ ##0.0</c:formatCode>
                <c:ptCount val="1"/>
                <c:pt idx="0">
                  <c:v>17.373193000000001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9F-4AB3-96A4-5219481DAB55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'4.4'!$H$19</c:f>
              <c:numCache>
                <c:formatCode>#\ ##0.0</c:formatCode>
                <c:ptCount val="1"/>
                <c:pt idx="0">
                  <c:v>1.0567609999999998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9F-4AB3-96A4-5219481DAB55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9F-4AB3-96A4-5219481DAB55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9F-4AB3-96A4-5219481DAB55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'4.4'!$H$2</c:f>
              <c:strCache>
                <c:ptCount val="1"/>
                <c:pt idx="0">
                  <c:v>Olomoucký (OLK)</c:v>
                </c:pt>
              </c:strCache>
            </c:strRef>
          </c:cat>
          <c:val>
            <c:numRef>
              <c:f>'4.4'!$H$22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79F-4AB3-96A4-5219481D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12224"/>
        <c:axId val="159413760"/>
      </c:barChart>
      <c:catAx>
        <c:axId val="1594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413760"/>
        <c:crosses val="autoZero"/>
        <c:auto val="1"/>
        <c:lblAlgn val="ctr"/>
        <c:lblOffset val="100"/>
        <c:noMultiLvlLbl val="0"/>
      </c:catAx>
      <c:valAx>
        <c:axId val="1594137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12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23187884456274"/>
          <c:y val="3.8108032214958697E-2"/>
          <c:w val="0.690894768641655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6183-4A7C-9585-7107E5A718F5}"/>
              </c:ext>
            </c:extLst>
          </c:dPt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'4.4'!$J$5</c:f>
              <c:numCache>
                <c:formatCode>#\ ##0.0</c:formatCode>
                <c:ptCount val="1"/>
                <c:pt idx="0">
                  <c:v>520.52280500000006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3-4A7C-9585-7107E5A718F5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3-4A7C-9585-7107E5A718F5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'4.4'!$J$7</c:f>
              <c:numCache>
                <c:formatCode>#\ ##0.0</c:formatCode>
                <c:ptCount val="1"/>
                <c:pt idx="0">
                  <c:v>54.471557000000011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83-4A7C-9585-7107E5A718F5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83-4A7C-9585-7107E5A718F5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83-4A7C-9585-7107E5A718F5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'4.4'!$J$10</c:f>
              <c:numCache>
                <c:formatCode>#\ ##0.0</c:formatCode>
                <c:ptCount val="1"/>
                <c:pt idx="0">
                  <c:v>208.14604499999996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3-4A7C-9585-7107E5A718F5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'4.4'!$J$11</c:f>
              <c:numCache>
                <c:formatCode>#\ ##0.0</c:formatCode>
                <c:ptCount val="1"/>
                <c:pt idx="0">
                  <c:v>223.27775399999993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83-4A7C-9585-7107E5A718F5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'4.4'!$J$12</c:f>
              <c:numCache>
                <c:formatCode>#\ ##0.0</c:formatCode>
                <c:ptCount val="1"/>
                <c:pt idx="0">
                  <c:v>200.29238899999996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83-4A7C-9585-7107E5A718F5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'4.4'!$J$13</c:f>
              <c:numCache>
                <c:formatCode>#\ ##0.0</c:formatCode>
                <c:ptCount val="1"/>
                <c:pt idx="0">
                  <c:v>74.004807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3-4A7C-9585-7107E5A718F5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'4.4'!$J$14</c:f>
              <c:numCache>
                <c:formatCode>#\ ##0.0</c:formatCode>
                <c:ptCount val="1"/>
                <c:pt idx="0">
                  <c:v>1.639E-3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83-4A7C-9585-7107E5A718F5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'4.4'!$J$15</c:f>
              <c:numCache>
                <c:formatCode>#\ ##0.0</c:formatCode>
                <c:ptCount val="1"/>
                <c:pt idx="0">
                  <c:v>8.7753309999999995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83-4A7C-9585-7107E5A718F5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'4.4'!$J$16</c:f>
              <c:numCache>
                <c:formatCode>#\ ##0.0</c:formatCode>
                <c:ptCount val="1"/>
                <c:pt idx="0">
                  <c:v>34.748109600000006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183-4A7C-9585-7107E5A718F5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'4.4'!$J$17</c:f>
              <c:numCache>
                <c:formatCode>#\ ##0.0</c:formatCode>
                <c:ptCount val="1"/>
                <c:pt idx="0">
                  <c:v>23.483919400000005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83-4A7C-9585-7107E5A718F5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183-4A7C-9585-7107E5A718F5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'4.4'!$J$19</c:f>
              <c:numCache>
                <c:formatCode>#\ ##0.0</c:formatCode>
                <c:ptCount val="1"/>
                <c:pt idx="0">
                  <c:v>0.29052099999999997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83-4A7C-9585-7107E5A718F5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83-4A7C-9585-7107E5A718F5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83-4A7C-9585-7107E5A718F5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'4.4'!$J$2</c:f>
              <c:strCache>
                <c:ptCount val="1"/>
                <c:pt idx="0">
                  <c:v>Plzeňský (PLK)</c:v>
                </c:pt>
              </c:strCache>
            </c:strRef>
          </c:cat>
          <c:val>
            <c:numRef>
              <c:f>'4.4'!$J$22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83-4A7C-9585-7107E5A7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111232"/>
        <c:axId val="160117120"/>
      </c:barChart>
      <c:catAx>
        <c:axId val="16011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17120"/>
        <c:crosses val="autoZero"/>
        <c:auto val="1"/>
        <c:lblAlgn val="ctr"/>
        <c:lblOffset val="100"/>
        <c:noMultiLvlLbl val="0"/>
      </c:catAx>
      <c:valAx>
        <c:axId val="1601171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11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'3.3'!$A$18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'3.3'!$B$18:$K$18</c:f>
              <c:numCache>
                <c:formatCode>#\ ##0.0</c:formatCode>
                <c:ptCount val="10"/>
                <c:pt idx="0">
                  <c:v>28282.612000000005</c:v>
                </c:pt>
                <c:pt idx="1">
                  <c:v>30324.178</c:v>
                </c:pt>
                <c:pt idx="2">
                  <c:v>30745.3</c:v>
                </c:pt>
                <c:pt idx="3">
                  <c:v>30324.873359999998</c:v>
                </c:pt>
                <c:pt idx="4">
                  <c:v>26840.84765</c:v>
                </c:pt>
                <c:pt idx="5">
                  <c:v>24104.222150000001</c:v>
                </c:pt>
                <c:pt idx="6">
                  <c:v>28339.57704</c:v>
                </c:pt>
                <c:pt idx="7">
                  <c:v>29921.311170000001</c:v>
                </c:pt>
                <c:pt idx="8">
                  <c:v>30246.208839999999</c:v>
                </c:pt>
                <c:pt idx="9">
                  <c:v>30043.279770000001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F-45BB-AFF8-4974E81E9C21}"/>
            </c:ext>
          </c:extLst>
        </c:ser>
        <c:ser>
          <c:idx val="1"/>
          <c:order val="1"/>
          <c:tx>
            <c:strRef>
              <c:f>'3.3'!$A$19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'3.3'!$B$19:$K$19</c:f>
              <c:numCache>
                <c:formatCode>#\ ##0.0</c:formatCode>
                <c:ptCount val="10"/>
                <c:pt idx="0">
                  <c:v>49973.017663658815</c:v>
                </c:pt>
                <c:pt idx="1">
                  <c:v>47261.007437886903</c:v>
                </c:pt>
                <c:pt idx="2">
                  <c:v>44737</c:v>
                </c:pt>
                <c:pt idx="3">
                  <c:v>44420.480448999995</c:v>
                </c:pt>
                <c:pt idx="4">
                  <c:v>44819.83107</c:v>
                </c:pt>
                <c:pt idx="5">
                  <c:v>45704.070480000009</c:v>
                </c:pt>
                <c:pt idx="6">
                  <c:v>45431.680268000004</c:v>
                </c:pt>
                <c:pt idx="7">
                  <c:v>45070.754583999995</c:v>
                </c:pt>
                <c:pt idx="8">
                  <c:v>41386.690892000006</c:v>
                </c:pt>
                <c:pt idx="9">
                  <c:v>35197.584424000001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F-45BB-AFF8-4974E81E9C21}"/>
            </c:ext>
          </c:extLst>
        </c:ser>
        <c:ser>
          <c:idx val="2"/>
          <c:order val="2"/>
          <c:tx>
            <c:strRef>
              <c:f>'3.3'!$A$20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'3.3'!$B$20:$K$20</c:f>
              <c:numCache>
                <c:formatCode>#\ ##0.0</c:formatCode>
                <c:ptCount val="10"/>
                <c:pt idx="0">
                  <c:v>2344.4</c:v>
                </c:pt>
                <c:pt idx="1">
                  <c:v>2200.4</c:v>
                </c:pt>
                <c:pt idx="2">
                  <c:v>2092.8000000000002</c:v>
                </c:pt>
                <c:pt idx="3">
                  <c:v>2204.6749</c:v>
                </c:pt>
                <c:pt idx="4">
                  <c:v>2749.0231000000003</c:v>
                </c:pt>
                <c:pt idx="5">
                  <c:v>4049.2436780000003</c:v>
                </c:pt>
                <c:pt idx="6">
                  <c:v>3722.4054339999998</c:v>
                </c:pt>
                <c:pt idx="7">
                  <c:v>3690.8718700000009</c:v>
                </c:pt>
                <c:pt idx="8">
                  <c:v>5518.5206710000002</c:v>
                </c:pt>
                <c:pt idx="9">
                  <c:v>6041.2675499999996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F-45BB-AFF8-4974E81E9C21}"/>
            </c:ext>
          </c:extLst>
        </c:ser>
        <c:ser>
          <c:idx val="3"/>
          <c:order val="3"/>
          <c:tx>
            <c:strRef>
              <c:f>'3.3'!$A$21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'3.3'!$B$21:$K$21</c:f>
              <c:numCache>
                <c:formatCode>#\ ##0.0</c:formatCode>
                <c:ptCount val="10"/>
                <c:pt idx="0">
                  <c:v>1610.7</c:v>
                </c:pt>
                <c:pt idx="1">
                  <c:v>2234.6999999999998</c:v>
                </c:pt>
                <c:pt idx="2">
                  <c:v>3179.6</c:v>
                </c:pt>
                <c:pt idx="3">
                  <c:v>3498.2941010000004</c:v>
                </c:pt>
                <c:pt idx="4">
                  <c:v>3572.8122870000002</c:v>
                </c:pt>
                <c:pt idx="5">
                  <c:v>3613.8820269999974</c:v>
                </c:pt>
                <c:pt idx="6">
                  <c:v>3719.6895780000023</c:v>
                </c:pt>
                <c:pt idx="7">
                  <c:v>3690.4131100000004</c:v>
                </c:pt>
                <c:pt idx="8">
                  <c:v>3676.6971499999986</c:v>
                </c:pt>
                <c:pt idx="9">
                  <c:v>3790.0822900000003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F-45BB-AFF8-4974E81E9C21}"/>
            </c:ext>
          </c:extLst>
        </c:ser>
        <c:ser>
          <c:idx val="4"/>
          <c:order val="4"/>
          <c:tx>
            <c:strRef>
              <c:f>'3.3'!$A$22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2134.13170101789</c:v>
                </c:pt>
                <c:pt idx="1">
                  <c:v>2231.5493615839096</c:v>
                </c:pt>
                <c:pt idx="2">
                  <c:v>2856.3917619999997</c:v>
                </c:pt>
                <c:pt idx="3">
                  <c:v>1909.7606069999999</c:v>
                </c:pt>
                <c:pt idx="4">
                  <c:v>1795.385714</c:v>
                </c:pt>
                <c:pt idx="5">
                  <c:v>2001.483921</c:v>
                </c:pt>
                <c:pt idx="6">
                  <c:v>1869.5299099999997</c:v>
                </c:pt>
                <c:pt idx="7">
                  <c:v>1627.5154729999997</c:v>
                </c:pt>
                <c:pt idx="8">
                  <c:v>2008.651597</c:v>
                </c:pt>
                <c:pt idx="9">
                  <c:v>2143.8840270000001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FF-45BB-AFF8-4974E81E9C21}"/>
            </c:ext>
          </c:extLst>
        </c:ser>
        <c:ser>
          <c:idx val="5"/>
          <c:order val="5"/>
          <c:tx>
            <c:strRef>
              <c:f>'3.3'!$A$23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'3.3'!$B$23:$K$23</c:f>
              <c:numCache>
                <c:formatCode>#\ ##0.0</c:formatCode>
                <c:ptCount val="10"/>
                <c:pt idx="0">
                  <c:v>700.899091</c:v>
                </c:pt>
                <c:pt idx="1">
                  <c:v>731.44974200000001</c:v>
                </c:pt>
                <c:pt idx="2">
                  <c:v>905.30823799999996</c:v>
                </c:pt>
                <c:pt idx="3">
                  <c:v>1051.5262420000001</c:v>
                </c:pt>
                <c:pt idx="4">
                  <c:v>1275.9619400000001</c:v>
                </c:pt>
                <c:pt idx="5">
                  <c:v>1201.5475300000003</c:v>
                </c:pt>
                <c:pt idx="6">
                  <c:v>1170.455101</c:v>
                </c:pt>
                <c:pt idx="7">
                  <c:v>1050.5881869999998</c:v>
                </c:pt>
                <c:pt idx="8">
                  <c:v>1166.6572390000001</c:v>
                </c:pt>
                <c:pt idx="9">
                  <c:v>1293.078659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F-45BB-AFF8-4974E81E9C21}"/>
            </c:ext>
          </c:extLst>
        </c:ser>
        <c:ser>
          <c:idx val="6"/>
          <c:order val="6"/>
          <c:tx>
            <c:strRef>
              <c:f>'3.3'!$A$24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'3.3'!$B$24:$K$24</c:f>
              <c:numCache>
                <c:formatCode>#\ ##0.0</c:formatCode>
                <c:ptCount val="10"/>
                <c:pt idx="0">
                  <c:v>396.83279189143764</c:v>
                </c:pt>
                <c:pt idx="1">
                  <c:v>417.32282571972775</c:v>
                </c:pt>
                <c:pt idx="2">
                  <c:v>478.3</c:v>
                </c:pt>
                <c:pt idx="3">
                  <c:v>476.54452800000013</c:v>
                </c:pt>
                <c:pt idx="4">
                  <c:v>572.61156800000003</c:v>
                </c:pt>
                <c:pt idx="5">
                  <c:v>496.96035199999994</c:v>
                </c:pt>
                <c:pt idx="6">
                  <c:v>591.03834400000005</c:v>
                </c:pt>
                <c:pt idx="7">
                  <c:v>609.32970900000009</c:v>
                </c:pt>
                <c:pt idx="8">
                  <c:v>700.03396199999997</c:v>
                </c:pt>
                <c:pt idx="9">
                  <c:v>699.08349399999986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FF-45BB-AFF8-4974E81E9C21}"/>
            </c:ext>
          </c:extLst>
        </c:ser>
        <c:ser>
          <c:idx val="7"/>
          <c:order val="7"/>
          <c:tx>
            <c:strRef>
              <c:f>'3.3'!$A$25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'3.3'!$B$25:$K$25</c:f>
              <c:numCache>
                <c:formatCode>#\ ##0.0</c:formatCode>
                <c:ptCount val="10"/>
                <c:pt idx="0">
                  <c:v>2117.9738562130624</c:v>
                </c:pt>
                <c:pt idx="1">
                  <c:v>2173.1242229482714</c:v>
                </c:pt>
                <c:pt idx="2">
                  <c:v>2070.1999999999998</c:v>
                </c:pt>
                <c:pt idx="3">
                  <c:v>2127.2028551999992</c:v>
                </c:pt>
                <c:pt idx="4">
                  <c:v>2267.1159572999982</c:v>
                </c:pt>
                <c:pt idx="5">
                  <c:v>2134.040784999996</c:v>
                </c:pt>
                <c:pt idx="6">
                  <c:v>2196.6528549999903</c:v>
                </c:pt>
                <c:pt idx="7">
                  <c:v>2341.2052279999934</c:v>
                </c:pt>
                <c:pt idx="8">
                  <c:v>2287.043370999997</c:v>
                </c:pt>
                <c:pt idx="9">
                  <c:v>2235.1211570000009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FF-45BB-AFF8-4974E81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479040"/>
        <c:axId val="153480576"/>
      </c:barChart>
      <c:catAx>
        <c:axId val="1534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3480576"/>
        <c:crosses val="autoZero"/>
        <c:auto val="1"/>
        <c:lblAlgn val="ctr"/>
        <c:lblOffset val="100"/>
        <c:noMultiLvlLbl val="0"/>
      </c:catAx>
      <c:valAx>
        <c:axId val="153480576"/>
        <c:scaling>
          <c:orientation val="minMax"/>
          <c:max val="9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3479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224837617852"/>
          <c:y val="3.8108032214958697E-2"/>
          <c:w val="0.672904323015172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BF9A-4D82-BDC9-89E0DDF1A998}"/>
              </c:ext>
            </c:extLst>
          </c:dPt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A-4D82-BDC9-89E0DDF1A998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A-4D82-BDC9-89E0DDF1A998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'4.4'!$K$7</c:f>
              <c:numCache>
                <c:formatCode>#\ ##0.0</c:formatCode>
                <c:ptCount val="1"/>
                <c:pt idx="0">
                  <c:v>25.628682999999981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9A-4D82-BDC9-89E0DDF1A998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A-4D82-BDC9-89E0DDF1A998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9A-4D82-BDC9-89E0DDF1A998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'4.4'!$K$10</c:f>
              <c:numCache>
                <c:formatCode>#\ ##0.0</c:formatCode>
                <c:ptCount val="1"/>
                <c:pt idx="0">
                  <c:v>45.503922000000003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A-4D82-BDC9-89E0DDF1A998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'4.4'!$K$11</c:f>
              <c:numCache>
                <c:formatCode>#\ ##0.0</c:formatCode>
                <c:ptCount val="1"/>
                <c:pt idx="0">
                  <c:v>21.625017000000092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9A-4D82-BDC9-89E0DDF1A998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A-4D82-BDC9-89E0DDF1A998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'4.4'!$K$13</c:f>
              <c:numCache>
                <c:formatCode>#\ ##0.0</c:formatCode>
                <c:ptCount val="1"/>
                <c:pt idx="0">
                  <c:v>40.911733999999974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A-4D82-BDC9-89E0DDF1A998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A-4D82-BDC9-89E0DDF1A998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A-4D82-BDC9-89E0DDF1A998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'4.4'!$K$16</c:f>
              <c:numCache>
                <c:formatCode>#\ ##0.0</c:formatCode>
                <c:ptCount val="1"/>
                <c:pt idx="0">
                  <c:v>33.745965600000005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A-4D82-BDC9-89E0DDF1A998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'4.4'!$K$17</c:f>
              <c:numCache>
                <c:formatCode>#\ ##0.0</c:formatCode>
                <c:ptCount val="1"/>
                <c:pt idx="0">
                  <c:v>22.497310400000003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9A-4D82-BDC9-89E0DDF1A998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A-4D82-BDC9-89E0DDF1A998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9A-4D82-BDC9-89E0DDF1A998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A-4D82-BDC9-89E0DDF1A998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A-4D82-BDC9-89E0DDF1A998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'4.4'!$K$2</c:f>
              <c:strCache>
                <c:ptCount val="1"/>
                <c:pt idx="0">
                  <c:v>Praha (PHA)</c:v>
                </c:pt>
              </c:strCache>
            </c:strRef>
          </c:cat>
          <c:val>
            <c:numRef>
              <c:f>'4.4'!$K$22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9A-4D82-BDC9-89E0DDF1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78720"/>
        <c:axId val="160480256"/>
      </c:barChart>
      <c:catAx>
        <c:axId val="1604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480256"/>
        <c:crosses val="autoZero"/>
        <c:auto val="1"/>
        <c:lblAlgn val="ctr"/>
        <c:lblOffset val="100"/>
        <c:noMultiLvlLbl val="0"/>
      </c:catAx>
      <c:valAx>
        <c:axId val="1604802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78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68711562620153"/>
          <c:y val="3.8108032214958697E-2"/>
          <c:w val="0.64894834895336406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2611-43FD-9B44-E0D09C60A743}"/>
              </c:ext>
            </c:extLst>
          </c:dPt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'4.4'!$L$5</c:f>
              <c:numCache>
                <c:formatCode>#\ ##0.0</c:formatCode>
                <c:ptCount val="1"/>
                <c:pt idx="0">
                  <c:v>4664.8341590000027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1-43FD-9B44-E0D09C60A743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1-43FD-9B44-E0D09C60A743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'4.4'!$L$7</c:f>
              <c:numCache>
                <c:formatCode>#\ ##0.0</c:formatCode>
                <c:ptCount val="1"/>
                <c:pt idx="0">
                  <c:v>522.38956999999994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1-43FD-9B44-E0D09C60A743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11-43FD-9B44-E0D09C60A743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'4.4'!$L$9</c:f>
              <c:numCache>
                <c:formatCode>#\ ##0.0</c:formatCode>
                <c:ptCount val="1"/>
                <c:pt idx="0">
                  <c:v>60.029299999999992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11-43FD-9B44-E0D09C60A743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'4.4'!$L$10</c:f>
              <c:numCache>
                <c:formatCode>#\ ##0.0</c:formatCode>
                <c:ptCount val="1"/>
                <c:pt idx="0">
                  <c:v>298.74956700000007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11-43FD-9B44-E0D09C60A743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'4.4'!$L$11</c:f>
              <c:numCache>
                <c:formatCode>#\ ##0.0</c:formatCode>
                <c:ptCount val="1"/>
                <c:pt idx="0">
                  <c:v>264.41939699999989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11-43FD-9B44-E0D09C60A743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'4.4'!$L$12</c:f>
              <c:numCache>
                <c:formatCode>#\ ##0.0</c:formatCode>
                <c:ptCount val="1"/>
                <c:pt idx="0">
                  <c:v>308.16923199999991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11-43FD-9B44-E0D09C60A743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'4.4'!$L$13</c:f>
              <c:numCache>
                <c:formatCode>#\ ##0.0</c:formatCode>
                <c:ptCount val="1"/>
                <c:pt idx="0">
                  <c:v>916.33913099999995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11-43FD-9B44-E0D09C60A743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'4.4'!$L$14</c:f>
              <c:numCache>
                <c:formatCode>#\ ##0.0</c:formatCode>
                <c:ptCount val="1"/>
                <c:pt idx="0">
                  <c:v>22.180689999999998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11-43FD-9B44-E0D09C60A743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'4.4'!$L$15</c:f>
              <c:numCache>
                <c:formatCode>#\ ##0.0</c:formatCode>
                <c:ptCount val="1"/>
                <c:pt idx="0">
                  <c:v>8.3166219999999988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1-43FD-9B44-E0D09C60A743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11-43FD-9B44-E0D09C60A743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11-43FD-9B44-E0D09C60A743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'4.4'!$L$18</c:f>
              <c:numCache>
                <c:formatCode>#\ ##0.0</c:formatCode>
                <c:ptCount val="1"/>
                <c:pt idx="0">
                  <c:v>0.9057329999999999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11-43FD-9B44-E0D09C60A743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'4.4'!$L$19</c:f>
              <c:numCache>
                <c:formatCode>#\ ##0.0</c:formatCode>
                <c:ptCount val="1"/>
                <c:pt idx="0">
                  <c:v>10.482944999999999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11-43FD-9B44-E0D09C60A743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'4.4'!$L$20</c:f>
              <c:numCache>
                <c:formatCode>#\ ##0.0</c:formatCode>
                <c:ptCount val="1"/>
                <c:pt idx="0">
                  <c:v>4.1722709999999994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11-43FD-9B44-E0D09C60A743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11-43FD-9B44-E0D09C60A743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'4.4'!$L$2</c:f>
              <c:strCache>
                <c:ptCount val="1"/>
                <c:pt idx="0">
                  <c:v>Středočeský (STČ)</c:v>
                </c:pt>
              </c:strCache>
            </c:strRef>
          </c:cat>
          <c:val>
            <c:numRef>
              <c:f>'4.4'!$L$22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611-43FD-9B44-E0D09C60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18528"/>
        <c:axId val="160520064"/>
      </c:barChart>
      <c:catAx>
        <c:axId val="1605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520064"/>
        <c:crosses val="autoZero"/>
        <c:auto val="1"/>
        <c:lblAlgn val="ctr"/>
        <c:lblOffset val="100"/>
        <c:noMultiLvlLbl val="0"/>
      </c:catAx>
      <c:valAx>
        <c:axId val="1605200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18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204B-40D2-BDC1-8B354859C7C8}"/>
              </c:ext>
            </c:extLst>
          </c:dPt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'4.4'!$M$5</c:f>
              <c:numCache>
                <c:formatCode>#\ ##0.0</c:formatCode>
                <c:ptCount val="1"/>
                <c:pt idx="0">
                  <c:v>17820.303707999996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B-40D2-BDC1-8B354859C7C8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B-40D2-BDC1-8B354859C7C8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'4.4'!$M$7</c:f>
              <c:numCache>
                <c:formatCode>#\ ##0.0</c:formatCode>
                <c:ptCount val="1"/>
                <c:pt idx="0">
                  <c:v>3723.6770679999981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4B-40D2-BDC1-8B354859C7C8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4B-40D2-BDC1-8B354859C7C8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'4.4'!$M$9</c:f>
              <c:numCache>
                <c:formatCode>#\ ##0.0</c:formatCode>
                <c:ptCount val="1"/>
                <c:pt idx="0">
                  <c:v>46.982199999999999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B-40D2-BDC1-8B354859C7C8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'4.4'!$M$10</c:f>
              <c:numCache>
                <c:formatCode>#\ ##0.0</c:formatCode>
                <c:ptCount val="1"/>
                <c:pt idx="0">
                  <c:v>82.390637000000027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4B-40D2-BDC1-8B354859C7C8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'4.4'!$M$11</c:f>
              <c:numCache>
                <c:formatCode>#\ ##0.0</c:formatCode>
                <c:ptCount val="1"/>
                <c:pt idx="0">
                  <c:v>160.45382300000063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4B-40D2-BDC1-8B354859C7C8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'4.4'!$M$12</c:f>
              <c:numCache>
                <c:formatCode>#\ ##0.0</c:formatCode>
                <c:ptCount val="1"/>
                <c:pt idx="0">
                  <c:v>682.937814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4B-40D2-BDC1-8B354859C7C8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'4.4'!$M$13</c:f>
              <c:numCache>
                <c:formatCode>#\ ##0.0</c:formatCode>
                <c:ptCount val="1"/>
                <c:pt idx="0">
                  <c:v>297.04440199999982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4B-40D2-BDC1-8B354859C7C8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B-40D2-BDC1-8B354859C7C8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'4.4'!$M$15</c:f>
              <c:numCache>
                <c:formatCode>#\ ##0.0</c:formatCode>
                <c:ptCount val="1"/>
                <c:pt idx="0">
                  <c:v>180.89571900000001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4B-40D2-BDC1-8B354859C7C8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4B-40D2-BDC1-8B354859C7C8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'4.4'!$M$17</c:f>
              <c:numCache>
                <c:formatCode>#\ ##0.0</c:formatCode>
                <c:ptCount val="1"/>
                <c:pt idx="0">
                  <c:v>0.11700000000000001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4B-40D2-BDC1-8B354859C7C8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4B-40D2-BDC1-8B354859C7C8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'4.4'!$M$19</c:f>
              <c:numCache>
                <c:formatCode>#\ ##0.0</c:formatCode>
                <c:ptCount val="1"/>
                <c:pt idx="0">
                  <c:v>2.2959910000000003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4B-40D2-BDC1-8B354859C7C8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4B-40D2-BDC1-8B354859C7C8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4B-40D2-BDC1-8B354859C7C8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'4.4'!$M$2</c:f>
              <c:strCache>
                <c:ptCount val="1"/>
                <c:pt idx="0">
                  <c:v>Ústecký (ULK)</c:v>
                </c:pt>
              </c:strCache>
            </c:strRef>
          </c:cat>
          <c:val>
            <c:numRef>
              <c:f>'4.4'!$M$22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04B-40D2-BDC1-8B354859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79552"/>
        <c:axId val="160285440"/>
      </c:barChart>
      <c:catAx>
        <c:axId val="1602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285440"/>
        <c:crosses val="autoZero"/>
        <c:auto val="1"/>
        <c:lblAlgn val="ctr"/>
        <c:lblOffset val="100"/>
        <c:noMultiLvlLbl val="0"/>
      </c:catAx>
      <c:valAx>
        <c:axId val="160285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7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150659990896681"/>
          <c:y val="3.8108032214958697E-2"/>
          <c:w val="0.6357777485333870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BC48-47C7-A6CD-7CE9675A2D3A}"/>
              </c:ext>
            </c:extLst>
          </c:dPt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'4.4'!$N$5</c:f>
              <c:numCache>
                <c:formatCode>#\ ##0.0</c:formatCode>
                <c:ptCount val="1"/>
                <c:pt idx="0">
                  <c:v>15.724822999999999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8-47C7-A6CD-7CE9675A2D3A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'4.4'!$N$6</c:f>
              <c:numCache>
                <c:formatCode>#\ ##0.0</c:formatCode>
                <c:ptCount val="1"/>
                <c:pt idx="0">
                  <c:v>14297.031959999998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8-47C7-A6CD-7CE9675A2D3A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'4.4'!$N$7</c:f>
              <c:numCache>
                <c:formatCode>#\ ##0.0</c:formatCode>
                <c:ptCount val="1"/>
                <c:pt idx="0">
                  <c:v>76.860829000000024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8-47C7-A6CD-7CE9675A2D3A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8-47C7-A6CD-7CE9675A2D3A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8-47C7-A6CD-7CE9675A2D3A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'4.4'!$N$10</c:f>
              <c:numCache>
                <c:formatCode>#\ ##0.0</c:formatCode>
                <c:ptCount val="1"/>
                <c:pt idx="0">
                  <c:v>415.7645939999997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8-47C7-A6CD-7CE9675A2D3A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'4.4'!$N$11</c:f>
              <c:numCache>
                <c:formatCode>#\ ##0.0</c:formatCode>
                <c:ptCount val="1"/>
                <c:pt idx="0">
                  <c:v>97.912362999999658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48-47C7-A6CD-7CE9675A2D3A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'4.4'!$N$12</c:f>
              <c:numCache>
                <c:formatCode>#\ ##0.0</c:formatCode>
                <c:ptCount val="1"/>
                <c:pt idx="0">
                  <c:v>46.857048999999996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8-47C7-A6CD-7CE9675A2D3A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'4.4'!$N$13</c:f>
              <c:numCache>
                <c:formatCode>#\ ##0.0</c:formatCode>
                <c:ptCount val="1"/>
                <c:pt idx="0">
                  <c:v>89.004587000000086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8-47C7-A6CD-7CE9675A2D3A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'4.4'!$N$14</c:f>
              <c:numCache>
                <c:formatCode>#\ ##0.0</c:formatCode>
                <c:ptCount val="1"/>
                <c:pt idx="0">
                  <c:v>524.75142000000005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8-47C7-A6CD-7CE9675A2D3A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'4.4'!$N$15</c:f>
              <c:numCache>
                <c:formatCode>#\ ##0.0</c:formatCode>
                <c:ptCount val="1"/>
                <c:pt idx="0">
                  <c:v>19.879176000000008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48-47C7-A6CD-7CE9675A2D3A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8-47C7-A6CD-7CE9675A2D3A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'4.4'!$N$17</c:f>
              <c:numCache>
                <c:formatCode>#\ ##0.0</c:formatCode>
                <c:ptCount val="1"/>
                <c:pt idx="0">
                  <c:v>7.2180000000000008E-2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48-47C7-A6CD-7CE9675A2D3A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'4.4'!$N$18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8-47C7-A6CD-7CE9675A2D3A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'4.4'!$N$19</c:f>
              <c:numCache>
                <c:formatCode>#\ ##0.0</c:formatCode>
                <c:ptCount val="1"/>
                <c:pt idx="0">
                  <c:v>1.4972589999999999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48-47C7-A6CD-7CE9675A2D3A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'4.4'!$N$20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8-47C7-A6CD-7CE9675A2D3A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8-47C7-A6CD-7CE9675A2D3A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'4.4'!$N$2</c:f>
              <c:strCache>
                <c:ptCount val="1"/>
                <c:pt idx="0">
                  <c:v>Vysočina (VYS)</c:v>
                </c:pt>
              </c:strCache>
            </c:strRef>
          </c:cat>
          <c:val>
            <c:numRef>
              <c:f>'4.4'!$N$22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C48-47C7-A6CD-7CE9675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93088"/>
        <c:axId val="160394624"/>
      </c:barChart>
      <c:catAx>
        <c:axId val="1603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394624"/>
        <c:crosses val="autoZero"/>
        <c:auto val="1"/>
        <c:lblAlgn val="ctr"/>
        <c:lblOffset val="100"/>
        <c:noMultiLvlLbl val="0"/>
      </c:catAx>
      <c:valAx>
        <c:axId val="160394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43542737317"/>
          <c:y val="3.8108032214958697E-2"/>
          <c:w val="0.7482656457262681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F1F0-435D-AAFF-C7792CE3FEDE}"/>
              </c:ext>
            </c:extLst>
          </c:dPt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'4.4'!$O$5</c:f>
              <c:numCache>
                <c:formatCode>#\ ##0.0</c:formatCode>
                <c:ptCount val="1"/>
                <c:pt idx="0">
                  <c:v>217.96284400000005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0-435D-AAFF-C7792CE3FEDE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0-435D-AAFF-C7792CE3FEDE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'4.4'!$O$7</c:f>
              <c:numCache>
                <c:formatCode>#\ ##0.0</c:formatCode>
                <c:ptCount val="1"/>
                <c:pt idx="0">
                  <c:v>91.361023999999958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0-435D-AAFF-C7792CE3FEDE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'4.4'!$O$8</c:f>
              <c:numCache>
                <c:formatCode>#\ ##0.0</c:formatCode>
                <c:ptCount val="1"/>
                <c:pt idx="0">
                  <c:v>4.56759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0-435D-AAFF-C7792CE3FEDE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'4.4'!$O$9</c:f>
              <c:numCache>
                <c:formatCode>#\ ##0.0</c:formatCode>
                <c:ptCount val="1"/>
                <c:pt idx="0">
                  <c:v>13.077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0-435D-AAFF-C7792CE3FEDE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'4.4'!$O$10</c:f>
              <c:numCache>
                <c:formatCode>#\ ##0.0</c:formatCode>
                <c:ptCount val="1"/>
                <c:pt idx="0">
                  <c:v>67.846698999999973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0-435D-AAFF-C7792CE3FEDE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'4.4'!$O$11</c:f>
              <c:numCache>
                <c:formatCode>#\ ##0.0</c:formatCode>
                <c:ptCount val="1"/>
                <c:pt idx="0">
                  <c:v>177.07838199999983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0-435D-AAFF-C7792CE3FEDE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'4.4'!$O$12</c:f>
              <c:numCache>
                <c:formatCode>#\ ##0.0</c:formatCode>
                <c:ptCount val="1"/>
                <c:pt idx="0">
                  <c:v>8.3323119999999999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F0-435D-AAFF-C7792CE3FEDE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'4.4'!$O$13</c:f>
              <c:numCache>
                <c:formatCode>#\ ##0.0</c:formatCode>
                <c:ptCount val="1"/>
                <c:pt idx="0">
                  <c:v>32.028785999999997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F0-435D-AAFF-C7792CE3FEDE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F0-435D-AAFF-C7792CE3FEDE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'4.4'!$O$15</c:f>
              <c:numCache>
                <c:formatCode>#\ ##0.0</c:formatCode>
                <c:ptCount val="1"/>
                <c:pt idx="0">
                  <c:v>0.14951800000000001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F0-435D-AAFF-C7792CE3FEDE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F0-435D-AAFF-C7792CE3FEDE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'4.4'!$O$17</c:f>
              <c:numCache>
                <c:formatCode>#\ ##0.0</c:formatCode>
                <c:ptCount val="1"/>
                <c:pt idx="0">
                  <c:v>0.82399999999999995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F0-435D-AAFF-C7792CE3FEDE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'4.4'!$O$18</c:f>
              <c:numCache>
                <c:formatCode>#\ ##0.0</c:formatCode>
                <c:ptCount val="1"/>
                <c:pt idx="0">
                  <c:v>2.956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F0-435D-AAFF-C7792CE3FEDE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'4.4'!$O$19</c:f>
              <c:numCache>
                <c:formatCode>#\ ##0.0</c:formatCode>
                <c:ptCount val="1"/>
                <c:pt idx="0">
                  <c:v>0.64222400000000002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0-435D-AAFF-C7792CE3FEDE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'4.4'!$O$20</c:f>
              <c:numCache>
                <c:formatCode>#\ ##0.0</c:formatCode>
                <c:ptCount val="1"/>
                <c:pt idx="0">
                  <c:v>17.597999999999999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F0-435D-AAFF-C7792CE3FEDE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F0-435D-AAFF-C7792CE3FEDE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'4.4'!$O$2</c:f>
              <c:strCache>
                <c:ptCount val="1"/>
                <c:pt idx="0">
                  <c:v>Zlínský (ZLK)</c:v>
                </c:pt>
              </c:strCache>
            </c:strRef>
          </c:cat>
          <c:val>
            <c:numRef>
              <c:f>'4.4'!$O$22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F0-435D-AAFF-C7792CE3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26816"/>
        <c:axId val="161028352"/>
      </c:barChart>
      <c:catAx>
        <c:axId val="16102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1028352"/>
        <c:crosses val="autoZero"/>
        <c:auto val="1"/>
        <c:lblAlgn val="ctr"/>
        <c:lblOffset val="100"/>
        <c:noMultiLvlLbl val="0"/>
      </c:catAx>
      <c:valAx>
        <c:axId val="1610283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2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'4.4'!$A$5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1-D733-47EE-911F-D9C381D5012C}"/>
              </c:ext>
            </c:extLst>
          </c:dPt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'4.4'!$I$5</c:f>
              <c:numCache>
                <c:formatCode>#\ ##0.0</c:formatCode>
                <c:ptCount val="1"/>
                <c:pt idx="0">
                  <c:v>3620.6038130000002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3-47EE-911F-D9C381D5012C}"/>
            </c:ext>
          </c:extLst>
        </c:ser>
        <c:ser>
          <c:idx val="1"/>
          <c:order val="1"/>
          <c:tx>
            <c:strRef>
              <c:f>'4.4'!$A$6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3-47EE-911F-D9C381D5012C}"/>
            </c:ext>
          </c:extLst>
        </c:ser>
        <c:ser>
          <c:idx val="2"/>
          <c:order val="2"/>
          <c:tx>
            <c:strRef>
              <c:f>'4.4'!$A$7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'4.4'!$I$7</c:f>
              <c:numCache>
                <c:formatCode>#\ ##0.0</c:formatCode>
                <c:ptCount val="1"/>
                <c:pt idx="0">
                  <c:v>61.676586999999998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3-47EE-911F-D9C381D5012C}"/>
            </c:ext>
          </c:extLst>
        </c:ser>
        <c:ser>
          <c:idx val="3"/>
          <c:order val="3"/>
          <c:tx>
            <c:strRef>
              <c:f>'4.4'!$A$8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'4.4'!$I$8</c:f>
              <c:numCache>
                <c:formatCode>#\ ##0.0</c:formatCode>
                <c:ptCount val="1"/>
                <c:pt idx="0">
                  <c:v>14.141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3-47EE-911F-D9C381D5012C}"/>
            </c:ext>
          </c:extLst>
        </c:ser>
        <c:ser>
          <c:idx val="4"/>
          <c:order val="4"/>
          <c:tx>
            <c:strRef>
              <c:f>'4.4'!$A$9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3-47EE-911F-D9C381D5012C}"/>
            </c:ext>
          </c:extLst>
        </c:ser>
        <c:ser>
          <c:idx val="5"/>
          <c:order val="5"/>
          <c:tx>
            <c:strRef>
              <c:f>'4.4'!$A$10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'4.4'!$I$10</c:f>
              <c:numCache>
                <c:formatCode>#\ ##0.0</c:formatCode>
                <c:ptCount val="1"/>
                <c:pt idx="0">
                  <c:v>292.45284499999997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3-47EE-911F-D9C381D5012C}"/>
            </c:ext>
          </c:extLst>
        </c:ser>
        <c:ser>
          <c:idx val="6"/>
          <c:order val="6"/>
          <c:tx>
            <c:strRef>
              <c:f>'4.4'!$A$11</c:f>
              <c:strCache>
                <c:ptCount val="1"/>
                <c:pt idx="0">
                  <c:v>Fotovoltaické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'4.4'!$I$11</c:f>
              <c:numCache>
                <c:formatCode>#\ ##0.0</c:formatCode>
                <c:ptCount val="1"/>
                <c:pt idx="0">
                  <c:v>96.607785999999933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3-47EE-911F-D9C381D5012C}"/>
            </c:ext>
          </c:extLst>
        </c:ser>
        <c:ser>
          <c:idx val="7"/>
          <c:order val="7"/>
          <c:tx>
            <c:strRef>
              <c:f>'4.4'!$A$12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'4.4'!$I$12</c:f>
              <c:numCache>
                <c:formatCode>#\ ##0.0</c:formatCode>
                <c:ptCount val="1"/>
                <c:pt idx="0">
                  <c:v>0.44123700000000005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33-47EE-911F-D9C381D5012C}"/>
            </c:ext>
          </c:extLst>
        </c:ser>
        <c:ser>
          <c:idx val="8"/>
          <c:order val="8"/>
          <c:tx>
            <c:strRef>
              <c:f>'4.4'!$A$13</c:f>
              <c:strCache>
                <c:ptCount val="1"/>
                <c:pt idx="0">
                  <c:v>Vodní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'4.4'!$I$13</c:f>
              <c:numCache>
                <c:formatCode>#\ ##0.0</c:formatCode>
                <c:ptCount val="1"/>
                <c:pt idx="0">
                  <c:v>81.701483999999908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33-47EE-911F-D9C381D5012C}"/>
            </c:ext>
          </c:extLst>
        </c:ser>
        <c:ser>
          <c:idx val="9"/>
          <c:order val="9"/>
          <c:tx>
            <c:strRef>
              <c:f>'4.4'!$A$14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33-47EE-911F-D9C381D5012C}"/>
            </c:ext>
          </c:extLst>
        </c:ser>
        <c:ser>
          <c:idx val="10"/>
          <c:order val="10"/>
          <c:tx>
            <c:strRef>
              <c:f>'4.4'!$A$15</c:f>
              <c:strCache>
                <c:ptCount val="1"/>
                <c:pt idx="0">
                  <c:v>Větrné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'4.4'!$I$15</c:f>
              <c:numCache>
                <c:formatCode>#\ ##0.0</c:formatCode>
                <c:ptCount val="1"/>
                <c:pt idx="0">
                  <c:v>16.455994999999987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33-47EE-911F-D9C381D5012C}"/>
            </c:ext>
          </c:extLst>
        </c:ser>
        <c:ser>
          <c:idx val="11"/>
          <c:order val="11"/>
          <c:tx>
            <c:strRef>
              <c:f>'4.4'!$A$16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33-47EE-911F-D9C381D5012C}"/>
            </c:ext>
          </c:extLst>
        </c:ser>
        <c:ser>
          <c:idx val="12"/>
          <c:order val="12"/>
          <c:tx>
            <c:strRef>
              <c:f>'4.4'!$A$17</c:f>
              <c:strCache>
                <c:ptCount val="1"/>
                <c:pt idx="0">
                  <c:v>Ostatní pevná paliva (mimo BRKO)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33-47EE-911F-D9C381D5012C}"/>
            </c:ext>
          </c:extLst>
        </c:ser>
        <c:ser>
          <c:idx val="13"/>
          <c:order val="13"/>
          <c:tx>
            <c:strRef>
              <c:f>'4.4'!$A$18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'4.4'!$I$18</c:f>
              <c:numCache>
                <c:formatCode>#\ ##0.0</c:formatCode>
                <c:ptCount val="1"/>
                <c:pt idx="0">
                  <c:v>20.928000000000001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33-47EE-911F-D9C381D5012C}"/>
            </c:ext>
          </c:extLst>
        </c:ser>
        <c:ser>
          <c:idx val="14"/>
          <c:order val="14"/>
          <c:tx>
            <c:strRef>
              <c:f>'4.4'!$A$19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'4.4'!$I$19</c:f>
              <c:numCache>
                <c:formatCode>#\ ##0.0</c:formatCode>
                <c:ptCount val="1"/>
                <c:pt idx="0">
                  <c:v>2.8450299999999982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733-47EE-911F-D9C381D5012C}"/>
            </c:ext>
          </c:extLst>
        </c:ser>
        <c:ser>
          <c:idx val="15"/>
          <c:order val="15"/>
          <c:tx>
            <c:strRef>
              <c:f>'4.4'!$A$20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'4.4'!$I$20</c:f>
              <c:numCache>
                <c:formatCode>#\ ##0.0</c:formatCode>
                <c:ptCount val="1"/>
                <c:pt idx="0">
                  <c:v>2.313E-3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33-47EE-911F-D9C381D5012C}"/>
            </c:ext>
          </c:extLst>
        </c:ser>
        <c:ser>
          <c:idx val="16"/>
          <c:order val="16"/>
          <c:tx>
            <c:strRef>
              <c:f>'4.4'!$A$21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'4.4'!$I$21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733-47EE-911F-D9C381D5012C}"/>
            </c:ext>
          </c:extLst>
        </c:ser>
        <c:ser>
          <c:idx val="17"/>
          <c:order val="17"/>
          <c:tx>
            <c:strRef>
              <c:f>'4.4'!$A$22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'4.4'!$I$2</c:f>
              <c:strCache>
                <c:ptCount val="1"/>
                <c:pt idx="0">
                  <c:v>Pardubický (PAK)</c:v>
                </c:pt>
              </c:strCache>
            </c:strRef>
          </c:cat>
          <c:val>
            <c:numRef>
              <c:f>'4.4'!$I$22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733-47EE-911F-D9C381D5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22944"/>
        <c:axId val="161132928"/>
      </c:barChart>
      <c:catAx>
        <c:axId val="1611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1132928"/>
        <c:crosses val="autoZero"/>
        <c:auto val="1"/>
        <c:lblAlgn val="ctr"/>
        <c:lblOffset val="100"/>
        <c:noMultiLvlLbl val="0"/>
      </c:catAx>
      <c:valAx>
        <c:axId val="1611329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22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'4.4'!$Q$5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0F4-429D-8BF4-15C11434A0AF}"/>
            </c:ext>
          </c:extLst>
        </c:ser>
        <c:ser>
          <c:idx val="1"/>
          <c:order val="1"/>
          <c:tx>
            <c:strRef>
              <c:f>'4.4'!$Q$6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0F4-429D-8BF4-15C11434A0AF}"/>
            </c:ext>
          </c:extLst>
        </c:ser>
        <c:ser>
          <c:idx val="2"/>
          <c:order val="2"/>
          <c:tx>
            <c:strRef>
              <c:f>'4.4'!$Q$7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0F4-429D-8BF4-15C11434A0AF}"/>
            </c:ext>
          </c:extLst>
        </c:ser>
        <c:ser>
          <c:idx val="3"/>
          <c:order val="3"/>
          <c:tx>
            <c:strRef>
              <c:f>'4.4'!$Q$8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0F4-429D-8BF4-15C11434A0AF}"/>
            </c:ext>
          </c:extLst>
        </c:ser>
        <c:ser>
          <c:idx val="4"/>
          <c:order val="4"/>
          <c:tx>
            <c:strRef>
              <c:f>'4.4'!$Q$9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0F4-429D-8BF4-15C11434A0AF}"/>
            </c:ext>
          </c:extLst>
        </c:ser>
        <c:ser>
          <c:idx val="5"/>
          <c:order val="5"/>
          <c:tx>
            <c:strRef>
              <c:f>'4.4'!$Q$10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0F4-429D-8BF4-15C11434A0AF}"/>
            </c:ext>
          </c:extLst>
        </c:ser>
        <c:ser>
          <c:idx val="6"/>
          <c:order val="6"/>
          <c:tx>
            <c:strRef>
              <c:f>'4.4'!$Q$11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0F4-429D-8BF4-15C11434A0AF}"/>
            </c:ext>
          </c:extLst>
        </c:ser>
        <c:ser>
          <c:idx val="7"/>
          <c:order val="7"/>
          <c:tx>
            <c:strRef>
              <c:f>'4.4'!$Q$12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0F4-429D-8BF4-15C11434A0AF}"/>
            </c:ext>
          </c:extLst>
        </c:ser>
        <c:ser>
          <c:idx val="8"/>
          <c:order val="8"/>
          <c:tx>
            <c:strRef>
              <c:f>'4.4'!$Q$13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0F4-429D-8BF4-15C11434A0AF}"/>
            </c:ext>
          </c:extLst>
        </c:ser>
        <c:ser>
          <c:idx val="9"/>
          <c:order val="9"/>
          <c:tx>
            <c:strRef>
              <c:f>'4.4'!$Q$14</c:f>
              <c:strCache>
                <c:ptCount val="1"/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0F4-429D-8BF4-15C11434A0AF}"/>
            </c:ext>
          </c:extLst>
        </c:ser>
        <c:ser>
          <c:idx val="10"/>
          <c:order val="10"/>
          <c:tx>
            <c:strRef>
              <c:f>'4.4'!$Q$15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0F4-429D-8BF4-15C11434A0AF}"/>
            </c:ext>
          </c:extLst>
        </c:ser>
        <c:ser>
          <c:idx val="11"/>
          <c:order val="11"/>
          <c:tx>
            <c:strRef>
              <c:f>'4.4'!$Q$16</c:f>
              <c:strCache>
                <c:ptCount val="1"/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0F4-429D-8BF4-15C11434A0AF}"/>
            </c:ext>
          </c:extLst>
        </c:ser>
        <c:ser>
          <c:idx val="12"/>
          <c:order val="12"/>
          <c:tx>
            <c:strRef>
              <c:f>'4.4'!$Q$17</c:f>
              <c:strCache>
                <c:ptCount val="1"/>
              </c:strCache>
            </c:strRef>
          </c:tx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70F4-429D-8BF4-15C11434A0AF}"/>
            </c:ext>
          </c:extLst>
        </c:ser>
        <c:ser>
          <c:idx val="13"/>
          <c:order val="13"/>
          <c:tx>
            <c:strRef>
              <c:f>'4.4'!$Q$18</c:f>
              <c:strCache>
                <c:ptCount val="1"/>
              </c:strCache>
            </c:strRef>
          </c:tx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70F4-429D-8BF4-15C11434A0AF}"/>
            </c:ext>
          </c:extLst>
        </c:ser>
        <c:ser>
          <c:idx val="14"/>
          <c:order val="14"/>
          <c:tx>
            <c:strRef>
              <c:f>'4.4'!$Q$19</c:f>
              <c:strCache>
                <c:ptCount val="1"/>
              </c:strCache>
            </c:strRef>
          </c:tx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70F4-429D-8BF4-15C11434A0AF}"/>
            </c:ext>
          </c:extLst>
        </c:ser>
        <c:ser>
          <c:idx val="15"/>
          <c:order val="15"/>
          <c:tx>
            <c:strRef>
              <c:f>'4.4'!$Q$20</c:f>
              <c:strCache>
                <c:ptCount val="1"/>
              </c:strCache>
            </c:strRef>
          </c:tx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70F4-429D-8BF4-15C11434A0AF}"/>
            </c:ext>
          </c:extLst>
        </c:ser>
        <c:ser>
          <c:idx val="16"/>
          <c:order val="16"/>
          <c:tx>
            <c:strRef>
              <c:f>'4.4'!$Q$21</c:f>
              <c:strCache>
                <c:ptCount val="1"/>
              </c:strCache>
            </c:strRef>
          </c:tx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0-70F4-429D-8BF4-15C11434A0AF}"/>
            </c:ext>
          </c:extLst>
        </c:ser>
        <c:ser>
          <c:idx val="17"/>
          <c:order val="17"/>
          <c:tx>
            <c:strRef>
              <c:f>'4.4'!$Q$22</c:f>
              <c:strCache>
                <c:ptCount val="1"/>
              </c:strCache>
            </c:strRef>
          </c:tx>
          <c:invertIfNegative val="0"/>
          <c:cat>
            <c:numRef>
              <c:f>'4.4'!$R$4</c:f>
              <c:numCache>
                <c:formatCode>General</c:formatCode>
                <c:ptCount val="1"/>
              </c:numCache>
            </c:numRef>
          </c:cat>
          <c:val>
            <c:numRef>
              <c:f>'4.4'!$R$22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1-70F4-429D-8BF4-15C11434A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27520"/>
        <c:axId val="161229056"/>
      </c:barChart>
      <c:catAx>
        <c:axId val="16122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229056"/>
        <c:crosses val="autoZero"/>
        <c:auto val="1"/>
        <c:lblAlgn val="ctr"/>
        <c:lblOffset val="100"/>
        <c:noMultiLvlLbl val="0"/>
      </c:catAx>
      <c:valAx>
        <c:axId val="161229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2275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20560975609756096"/>
          <c:y val="1.48698884758364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'4.5'!$A$9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'4.5'!$B$9:$M$9</c:f>
              <c:numCache>
                <c:formatCode>#\ ##0.0</c:formatCode>
                <c:ptCount val="12"/>
                <c:pt idx="0">
                  <c:v>3511439.7860000003</c:v>
                </c:pt>
                <c:pt idx="1">
                  <c:v>3185113.2930000001</c:v>
                </c:pt>
                <c:pt idx="2">
                  <c:v>3187524.6859999998</c:v>
                </c:pt>
                <c:pt idx="3">
                  <c:v>2508426.7319999998</c:v>
                </c:pt>
                <c:pt idx="4">
                  <c:v>2535981.5329999998</c:v>
                </c:pt>
                <c:pt idx="5">
                  <c:v>2523974.9900000002</c:v>
                </c:pt>
                <c:pt idx="6">
                  <c:v>2542010.378</c:v>
                </c:pt>
                <c:pt idx="7">
                  <c:v>2547709.3190000001</c:v>
                </c:pt>
                <c:pt idx="8">
                  <c:v>2716433.2749999999</c:v>
                </c:pt>
                <c:pt idx="9">
                  <c:v>3027139.432</c:v>
                </c:pt>
                <c:pt idx="10">
                  <c:v>3152210.4420000003</c:v>
                </c:pt>
                <c:pt idx="11">
                  <c:v>3238500.5779999997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8-4B4A-80AF-B504D9E0F7F3}"/>
            </c:ext>
          </c:extLst>
        </c:ser>
        <c:ser>
          <c:idx val="1"/>
          <c:order val="1"/>
          <c:tx>
            <c:strRef>
              <c:f>'4.5'!$A$14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'4.5'!$B$14:$M$14</c:f>
              <c:numCache>
                <c:formatCode>#\ ##0.0</c:formatCode>
                <c:ptCount val="12"/>
                <c:pt idx="0">
                  <c:v>1313038.4450000003</c:v>
                </c:pt>
                <c:pt idx="1">
                  <c:v>1180818.0440000002</c:v>
                </c:pt>
                <c:pt idx="2">
                  <c:v>1182970.656</c:v>
                </c:pt>
                <c:pt idx="3">
                  <c:v>951925.428000001</c:v>
                </c:pt>
                <c:pt idx="4">
                  <c:v>982024.43199999898</c:v>
                </c:pt>
                <c:pt idx="5">
                  <c:v>982823.97300000105</c:v>
                </c:pt>
                <c:pt idx="6">
                  <c:v>984092.84299999801</c:v>
                </c:pt>
                <c:pt idx="7">
                  <c:v>1009044.7569999991</c:v>
                </c:pt>
                <c:pt idx="8">
                  <c:v>1028842.027</c:v>
                </c:pt>
                <c:pt idx="9">
                  <c:v>1146691.9010000001</c:v>
                </c:pt>
                <c:pt idx="10">
                  <c:v>1199154.1159999999</c:v>
                </c:pt>
                <c:pt idx="11">
                  <c:v>1224822.3190000011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8-4B4A-80AF-B504D9E0F7F3}"/>
            </c:ext>
          </c:extLst>
        </c:ser>
        <c:ser>
          <c:idx val="2"/>
          <c:order val="2"/>
          <c:tx>
            <c:strRef>
              <c:f>'4.5'!$A$19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'4.5'!$B$19:$M$19</c:f>
              <c:numCache>
                <c:formatCode>#\ ##0.0</c:formatCode>
                <c:ptCount val="12"/>
                <c:pt idx="0">
                  <c:v>574697.88300000003</c:v>
                </c:pt>
                <c:pt idx="1">
                  <c:v>519706.06700000004</c:v>
                </c:pt>
                <c:pt idx="2">
                  <c:v>505349.13099999999</c:v>
                </c:pt>
                <c:pt idx="3">
                  <c:v>408268.80300000001</c:v>
                </c:pt>
                <c:pt idx="4">
                  <c:v>419898.261</c:v>
                </c:pt>
                <c:pt idx="5">
                  <c:v>424504.96499999997</c:v>
                </c:pt>
                <c:pt idx="6">
                  <c:v>434589.62699999998</c:v>
                </c:pt>
                <c:pt idx="7">
                  <c:v>447489.94500000001</c:v>
                </c:pt>
                <c:pt idx="8">
                  <c:v>438012.74299999996</c:v>
                </c:pt>
                <c:pt idx="9">
                  <c:v>470962.62400000001</c:v>
                </c:pt>
                <c:pt idx="10">
                  <c:v>476740.64</c:v>
                </c:pt>
                <c:pt idx="11">
                  <c:v>523608.86199999996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8-4B4A-80AF-B504D9E0F7F3}"/>
            </c:ext>
          </c:extLst>
        </c:ser>
        <c:ser>
          <c:idx val="3"/>
          <c:order val="3"/>
          <c:tx>
            <c:strRef>
              <c:f>'4.5'!$A$24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'4.5'!$B$24:$M$24</c:f>
              <c:numCache>
                <c:formatCode>#\ ##0.0</c:formatCode>
                <c:ptCount val="12"/>
                <c:pt idx="0">
                  <c:v>4983.5930000000008</c:v>
                </c:pt>
                <c:pt idx="1">
                  <c:v>5521.9160000000002</c:v>
                </c:pt>
                <c:pt idx="2">
                  <c:v>5338.8040000000001</c:v>
                </c:pt>
                <c:pt idx="3">
                  <c:v>5092.9189999999999</c:v>
                </c:pt>
                <c:pt idx="4">
                  <c:v>5146.4120000000003</c:v>
                </c:pt>
                <c:pt idx="5">
                  <c:v>4486.0250000000005</c:v>
                </c:pt>
                <c:pt idx="6">
                  <c:v>2441.319</c:v>
                </c:pt>
                <c:pt idx="7">
                  <c:v>4341.3819999999996</c:v>
                </c:pt>
                <c:pt idx="8">
                  <c:v>4973.0509999999995</c:v>
                </c:pt>
                <c:pt idx="9">
                  <c:v>5035.8450000000003</c:v>
                </c:pt>
                <c:pt idx="10">
                  <c:v>5103.0009999999993</c:v>
                </c:pt>
                <c:pt idx="11">
                  <c:v>3492.18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8-4B4A-80AF-B504D9E0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095808"/>
        <c:axId val="159097600"/>
      </c:barChart>
      <c:catAx>
        <c:axId val="1590958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097600"/>
        <c:crosses val="autoZero"/>
        <c:auto val="1"/>
        <c:lblAlgn val="ctr"/>
        <c:lblOffset val="100"/>
        <c:noMultiLvlLbl val="0"/>
      </c:catAx>
      <c:valAx>
        <c:axId val="159097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095808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celkem - ČEZ 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1298323326022603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04812312104991"/>
          <c:y val="0.31459043214052873"/>
          <c:w val="0.33677572514660664"/>
          <c:h val="0.68084299054985342"/>
        </c:manualLayout>
      </c:layout>
      <c:doughnutChart>
        <c:varyColors val="1"/>
        <c:ser>
          <c:idx val="0"/>
          <c:order val="0"/>
          <c:cat>
            <c:strRef>
              <c:f>'4.5'!$A$10:$A$13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'4.5'!$N$10:$N$13</c:f>
              <c:numCache>
                <c:formatCode>#\ ##0.0</c:formatCode>
                <c:ptCount val="4"/>
                <c:pt idx="0">
                  <c:v>6005219.8480000002</c:v>
                </c:pt>
                <c:pt idx="1">
                  <c:v>13715099.58</c:v>
                </c:pt>
                <c:pt idx="2">
                  <c:v>4658715.2979999995</c:v>
                </c:pt>
                <c:pt idx="3">
                  <c:v>10297429.718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0-44E8-A2D9-7ED7AE67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celkem -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1298323326022603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91038189112188"/>
          <c:y val="0.31470391411444765"/>
          <c:w val="0.33566362539837369"/>
          <c:h val="0.68072938172464037"/>
        </c:manualLayout>
      </c:layout>
      <c:doughnutChart>
        <c:varyColors val="1"/>
        <c:ser>
          <c:idx val="0"/>
          <c:order val="0"/>
          <c:cat>
            <c:strRef>
              <c:f>'4.5'!$A$20:$A$23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'4.5'!$N$20:$N$23</c:f>
              <c:numCache>
                <c:formatCode>#\ ##0.0</c:formatCode>
                <c:ptCount val="4"/>
                <c:pt idx="0">
                  <c:v>98230.967999999993</c:v>
                </c:pt>
                <c:pt idx="1">
                  <c:v>2956160.7880000002</c:v>
                </c:pt>
                <c:pt idx="2">
                  <c:v>1106000</c:v>
                </c:pt>
                <c:pt idx="3">
                  <c:v>1483437.7950000002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6-427B-B689-DF4F6BB9F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cs-CZ" sz="1050"/>
              <a:t>Meziroční přírůstky a úbytky výroby elektřiny brutto podle technologií</a:t>
            </a:r>
            <a:r>
              <a:rPr lang="cs-CZ" sz="1050" baseline="0"/>
              <a:t> (GWh)</a:t>
            </a:r>
            <a:endParaRPr lang="cs-CZ" sz="1050"/>
          </a:p>
        </c:rich>
      </c:tx>
      <c:layout>
        <c:manualLayout>
          <c:xMode val="edge"/>
          <c:yMode val="edge"/>
          <c:x val="8.3807387681515494E-2"/>
          <c:y val="2.542490793480679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'3.3'!$D$27</c:f>
              <c:strCache>
                <c:ptCount val="1"/>
                <c:pt idx="0">
                  <c:v>Celkem</c:v>
                </c:pt>
              </c:strCache>
            </c:strRef>
          </c:tx>
          <c:spPr>
            <a:gradFill>
              <a:gsLst>
                <a:gs pos="74000">
                  <a:schemeClr val="accent1"/>
                </a:gs>
                <a:gs pos="0">
                  <a:schemeClr val="accent1"/>
                </a:gs>
                <a:gs pos="97000">
                  <a:schemeClr val="bg1"/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'3.3'!$B$28:$B$37</c:f>
              <c:strCache>
                <c:ptCount val="10"/>
                <c:pt idx="0">
                  <c:v>2019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2020</c:v>
                </c:pt>
              </c:strCache>
            </c:strRef>
          </c:cat>
          <c:val>
            <c:numRef>
              <c:f>'3.3'!$D$28:$D$37</c:f>
              <c:numCache>
                <c:formatCode>#,##0</c:formatCode>
                <c:ptCount val="10"/>
                <c:pt idx="0">
                  <c:v>86990.503721999994</c:v>
                </c:pt>
                <c:pt idx="9">
                  <c:v>81443.38137100001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800-85AB-2CB66288E8D7}"/>
            </c:ext>
          </c:extLst>
        </c:ser>
        <c:ser>
          <c:idx val="1"/>
          <c:order val="1"/>
          <c:tx>
            <c:strRef>
              <c:f>'3.3'!$E$27</c:f>
              <c:strCache>
                <c:ptCount val="1"/>
                <c:pt idx="0">
                  <c:v>Pomocné</c:v>
                </c:pt>
              </c:strCache>
            </c:strRef>
          </c:tx>
          <c:spPr>
            <a:noFill/>
          </c:spPr>
          <c:invertIfNegative val="0"/>
          <c:cat>
            <c:strRef>
              <c:f>'3.3'!$B$28:$B$37</c:f>
              <c:strCache>
                <c:ptCount val="10"/>
                <c:pt idx="0">
                  <c:v>2019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2020</c:v>
                </c:pt>
              </c:strCache>
            </c:strRef>
          </c:cat>
          <c:val>
            <c:numRef>
              <c:f>'3.3'!$E$28:$E$37</c:f>
              <c:numCache>
                <c:formatCode>#,##0</c:formatCode>
                <c:ptCount val="10"/>
                <c:pt idx="1">
                  <c:v>86787.574651999996</c:v>
                </c:pt>
                <c:pt idx="2">
                  <c:v>80598.468183999998</c:v>
                </c:pt>
                <c:pt idx="3">
                  <c:v>80598.468183999998</c:v>
                </c:pt>
                <c:pt idx="4">
                  <c:v>81121.215062999996</c:v>
                </c:pt>
                <c:pt idx="5">
                  <c:v>81234.600202999995</c:v>
                </c:pt>
                <c:pt idx="6">
                  <c:v>81369.832632999998</c:v>
                </c:pt>
                <c:pt idx="7">
                  <c:v>81495.303585000001</c:v>
                </c:pt>
                <c:pt idx="8">
                  <c:v>81443.38137100001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800-85AB-2CB66288E8D7}"/>
            </c:ext>
          </c:extLst>
        </c:ser>
        <c:ser>
          <c:idx val="2"/>
          <c:order val="2"/>
          <c:tx>
            <c:strRef>
              <c:f>'3.3'!$F$27</c:f>
              <c:strCache>
                <c:ptCount val="1"/>
                <c:pt idx="0">
                  <c:v>Nárůst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2.7943188271688148E-3"/>
                  <c:y val="-9.7298653580958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+325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0-4800-85AB-2CB66288E8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0-4800-85AB-2CB66288E8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0-4800-85AB-2CB66288E8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0-4800-85AB-2CB66288E8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0-4800-85AB-2CB66288E8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0-4800-85AB-2CB66288E8D7}"/>
                </c:ext>
              </c:extLst>
            </c:dLbl>
            <c:dLbl>
              <c:idx val="7"/>
              <c:layout>
                <c:manualLayout>
                  <c:x val="0"/>
                  <c:y val="-3.81049968619257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+91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0-4800-85AB-2CB66288E8D7}"/>
                </c:ext>
              </c:extLst>
            </c:dLbl>
            <c:dLbl>
              <c:idx val="8"/>
              <c:layout>
                <c:manualLayout>
                  <c:x val="0"/>
                  <c:y val="4.24262302302155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'3.3'!$B$28:$B$37</c:f>
              <c:strCache>
                <c:ptCount val="10"/>
                <c:pt idx="0">
                  <c:v>2019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2020</c:v>
                </c:pt>
              </c:strCache>
            </c:strRef>
          </c:cat>
          <c:val>
            <c:numRef>
              <c:f>'3.3'!$F$28:$F$37</c:f>
              <c:numCache>
                <c:formatCode>#,##0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522.74687899999935</c:v>
                </c:pt>
                <c:pt idx="4">
                  <c:v>113.38514000000168</c:v>
                </c:pt>
                <c:pt idx="5">
                  <c:v>135.23243000000002</c:v>
                </c:pt>
                <c:pt idx="6">
                  <c:v>126.4214199999999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0-4800-85AB-2CB66288E8D7}"/>
            </c:ext>
          </c:extLst>
        </c:ser>
        <c:ser>
          <c:idx val="3"/>
          <c:order val="3"/>
          <c:tx>
            <c:strRef>
              <c:f>'3.3'!$G$27</c:f>
              <c:strCache>
                <c:ptCount val="1"/>
                <c:pt idx="0">
                  <c:v>Pokles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0-4800-85AB-2CB66288E8D7}"/>
                </c:ext>
              </c:extLst>
            </c:dLbl>
            <c:dLbl>
              <c:idx val="2"/>
              <c:layout>
                <c:manualLayout>
                  <c:x val="-2.7614879726012387E-3"/>
                  <c:y val="0.296572542233875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-3 684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0-4800-85AB-2CB66288E8D7}"/>
                </c:ext>
              </c:extLst>
            </c:dLbl>
            <c:dLbl>
              <c:idx val="3"/>
              <c:layout>
                <c:manualLayout>
                  <c:x val="-5.0622708613744262E-17"/>
                  <c:y val="-4.66356874284507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r>
                      <a:rPr lang="en-US" baseline="0"/>
                      <a:t> 1 828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0-4800-85AB-2CB66288E8D7}"/>
                </c:ext>
              </c:extLst>
            </c:dLbl>
            <c:dLbl>
              <c:idx val="4"/>
              <c:layout>
                <c:manualLayout>
                  <c:x val="0"/>
                  <c:y val="3.80952380952381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0-4800-85AB-2CB66288E8D7}"/>
                </c:ext>
              </c:extLst>
            </c:dLbl>
            <c:dLbl>
              <c:idx val="5"/>
              <c:layout>
                <c:manualLayout>
                  <c:x val="0"/>
                  <c:y val="-4.66543724001614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-+381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0-4800-85AB-2CB66288E8D7}"/>
                </c:ext>
              </c:extLst>
            </c:dLbl>
            <c:dLbl>
              <c:idx val="6"/>
              <c:layout>
                <c:manualLayout>
                  <c:x val="0"/>
                  <c:y val="-4.2412216501432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1-4251-973B-33155A562D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0-4800-85AB-2CB66288E8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'3.3'!$B$28:$B$37</c:f>
              <c:strCache>
                <c:ptCount val="10"/>
                <c:pt idx="0">
                  <c:v>2019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2020</c:v>
                </c:pt>
              </c:strCache>
            </c:strRef>
          </c:cat>
          <c:val>
            <c:numRef>
              <c:f>'3.3'!$G$28:$G$37</c:f>
              <c:numCache>
                <c:formatCode>#,##0</c:formatCode>
                <c:ptCount val="10"/>
                <c:pt idx="1">
                  <c:v>202.92906999999832</c:v>
                </c:pt>
                <c:pt idx="2">
                  <c:v>6189.1064680000054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0.95046800000011444</c:v>
                </c:pt>
                <c:pt idx="8">
                  <c:v>51.922213999996075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2B0-4800-85AB-2CB66288E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435712"/>
        <c:axId val="148437248"/>
      </c:barChart>
      <c:catAx>
        <c:axId val="14843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8437248"/>
        <c:crosses val="autoZero"/>
        <c:auto val="1"/>
        <c:lblAlgn val="ctr"/>
        <c:lblOffset val="100"/>
        <c:noMultiLvlLbl val="0"/>
      </c:catAx>
      <c:valAx>
        <c:axId val="148437248"/>
        <c:scaling>
          <c:orientation val="minMax"/>
          <c:min val="84000"/>
        </c:scaling>
        <c:delete val="1"/>
        <c:axPos val="l"/>
        <c:numFmt formatCode="#,##0" sourceLinked="1"/>
        <c:majorTickMark val="out"/>
        <c:minorTickMark val="none"/>
        <c:tickLblPos val="nextTo"/>
        <c:crossAx val="148435712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3666106295435944"/>
          <c:y val="0.21285552746507327"/>
          <c:w val="0.26019343678603762"/>
          <c:h val="0.1532521360092437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celkem - </a:t>
            </a:r>
            <a:r>
              <a:rPr lang="cs-CZ" sz="1000" b="1" i="0" u="none" strike="noStrike" baseline="0">
                <a:effectLst/>
              </a:rPr>
              <a:t>E.ON</a:t>
            </a:r>
            <a:r>
              <a:rPr lang="en-US" sz="1000" b="1" i="0" u="none" strike="noStrike" baseline="0">
                <a:effectLst/>
              </a:rPr>
              <a:t> Distribuce, a.s.</a:t>
            </a:r>
            <a:endParaRPr lang="en-US" sz="1000"/>
          </a:p>
        </c:rich>
      </c:tx>
      <c:layout>
        <c:manualLayout>
          <c:xMode val="edge"/>
          <c:yMode val="edge"/>
          <c:x val="0.1298323326022603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886441815490456"/>
          <c:y val="0.32660774085004951"/>
          <c:w val="0.33057519216333708"/>
          <c:h val="0.66882568184033253"/>
        </c:manualLayout>
      </c:layout>
      <c:doughnutChart>
        <c:varyColors val="1"/>
        <c:ser>
          <c:idx val="0"/>
          <c:order val="0"/>
          <c:cat>
            <c:strRef>
              <c:f>'4.5'!$A$15:$A$18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'4.5'!$N$15:$N$18</c:f>
              <c:numCache>
                <c:formatCode>#\ ##0.0</c:formatCode>
                <c:ptCount val="4"/>
                <c:pt idx="0">
                  <c:v>1294413.0390000001</c:v>
                </c:pt>
                <c:pt idx="1">
                  <c:v>5676409.3829999994</c:v>
                </c:pt>
                <c:pt idx="2">
                  <c:v>2023813.6225989638</c:v>
                </c:pt>
                <c:pt idx="3">
                  <c:v>4191612.8964010351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B-4118-B0DA-58C7E3DD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celkem - </a:t>
            </a:r>
            <a:r>
              <a:rPr lang="cs-CZ" sz="1000"/>
              <a:t>UCED Chomutov</a:t>
            </a:r>
            <a:r>
              <a:rPr lang="cs-CZ" sz="1000" baseline="0"/>
              <a:t> s.r.o.</a:t>
            </a:r>
            <a:endParaRPr lang="en-US" sz="1000"/>
          </a:p>
        </c:rich>
      </c:tx>
      <c:layout>
        <c:manualLayout>
          <c:xMode val="edge"/>
          <c:yMode val="edge"/>
          <c:x val="0.1298323326022603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292471780577179"/>
          <c:y val="0.30257340973951752"/>
          <c:w val="0.34245412516866175"/>
          <c:h val="0.6928600086297606"/>
        </c:manualLayout>
      </c:layout>
      <c:doughnutChart>
        <c:varyColors val="1"/>
        <c:ser>
          <c:idx val="0"/>
          <c:order val="0"/>
          <c:cat>
            <c:strRef>
              <c:f>'4.5'!$A$25:$A$28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'4.5'!$N$25:$N$28</c:f>
              <c:numCache>
                <c:formatCode>#\ ##0.0</c:formatCode>
                <c:ptCount val="4"/>
                <c:pt idx="0">
                  <c:v>0</c:v>
                </c:pt>
                <c:pt idx="1">
                  <c:v>55058.33</c:v>
                </c:pt>
                <c:pt idx="2">
                  <c:v>898.11699999999996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1-4632-8FE3-9DA02A7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E6-4722-BCF2-BD1AAB8D4B05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E6-4722-BCF2-BD1AAB8D4B05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E6-4722-BCF2-BD1AAB8D4B05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E6-4722-BCF2-BD1AAB8D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30592"/>
        <c:axId val="159236480"/>
      </c:barChart>
      <c:catAx>
        <c:axId val="15923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236480"/>
        <c:crosses val="autoZero"/>
        <c:auto val="1"/>
        <c:lblAlgn val="ctr"/>
        <c:lblOffset val="100"/>
        <c:noMultiLvlLbl val="0"/>
      </c:catAx>
      <c:valAx>
        <c:axId val="159236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2305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ED-47E6-9407-F69E00AE6B39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ED-47E6-9407-F69E00AE6B39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ED-47E6-9407-F69E00AE6B39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ED-47E6-9407-F69E00A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84384"/>
        <c:axId val="160785920"/>
      </c:barChart>
      <c:catAx>
        <c:axId val="16078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785920"/>
        <c:crosses val="autoZero"/>
        <c:auto val="1"/>
        <c:lblAlgn val="ctr"/>
        <c:lblOffset val="100"/>
        <c:noMultiLvlLbl val="0"/>
      </c:catAx>
      <c:valAx>
        <c:axId val="16078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7843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BE-4C91-887E-CBDBE6B4F661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BE-4C91-887E-CBDBE6B4F661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BE-4C91-887E-CBDBE6B4F661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BE-4C91-887E-CBDBE6B4F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14208"/>
        <c:axId val="160815744"/>
      </c:barChart>
      <c:catAx>
        <c:axId val="16081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815744"/>
        <c:crosses val="autoZero"/>
        <c:auto val="1"/>
        <c:lblAlgn val="ctr"/>
        <c:lblOffset val="100"/>
        <c:noMultiLvlLbl val="0"/>
      </c:catAx>
      <c:valAx>
        <c:axId val="160815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142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62D-49B1-B1AF-B8AF8F95A61C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62D-49B1-B1AF-B8AF8F95A61C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62D-49B1-B1AF-B8AF8F95A61C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62D-49B1-B1AF-B8AF8F9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64512"/>
        <c:axId val="160874496"/>
      </c:barChart>
      <c:catAx>
        <c:axId val="1608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874496"/>
        <c:crosses val="autoZero"/>
        <c:auto val="1"/>
        <c:lblAlgn val="ctr"/>
        <c:lblOffset val="100"/>
        <c:noMultiLvlLbl val="0"/>
      </c:catAx>
      <c:valAx>
        <c:axId val="160874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8645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03A-4817-B442-FAFCF768FB0D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03A-4817-B442-FAFCF768FB0D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03A-4817-B442-FAFCF768FB0D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03A-4817-B442-FAFCF768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73920"/>
        <c:axId val="161875456"/>
      </c:barChart>
      <c:catAx>
        <c:axId val="16187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75456"/>
        <c:crosses val="autoZero"/>
        <c:auto val="1"/>
        <c:lblAlgn val="ctr"/>
        <c:lblOffset val="100"/>
        <c:noMultiLvlLbl val="0"/>
      </c:catAx>
      <c:valAx>
        <c:axId val="161875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739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Meziroční změna spotřeby elektřiny netto v RDS (%)</a:t>
            </a:r>
          </a:p>
        </c:rich>
      </c:tx>
      <c:layout>
        <c:manualLayout>
          <c:xMode val="edge"/>
          <c:yMode val="edge"/>
          <c:x val="0.22580838296843375"/>
          <c:y val="2.343644712269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335529343509615E-2"/>
          <c:y val="0.12619608487216183"/>
          <c:w val="0.90797543813565273"/>
          <c:h val="0.6861100525722188"/>
        </c:manualLayout>
      </c:layout>
      <c:barChart>
        <c:barDir val="col"/>
        <c:grouping val="clustered"/>
        <c:varyColors val="0"/>
        <c:ser>
          <c:idx val="4"/>
          <c:order val="4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-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9-4B50-BB0C-28DAC0B3BC29}"/>
                </c:ext>
              </c:extLst>
            </c:dLbl>
            <c:dLbl>
              <c:idx val="1"/>
              <c:layout>
                <c:manualLayout>
                  <c:x val="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9-4B50-BB0C-28DAC0B3BC29}"/>
                </c:ext>
              </c:extLst>
            </c:dLbl>
            <c:dLbl>
              <c:idx val="2"/>
              <c:layout>
                <c:manualLayout>
                  <c:x val="0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9-4B50-BB0C-28DAC0B3BC29}"/>
                </c:ext>
              </c:extLst>
            </c:dLbl>
            <c:dLbl>
              <c:idx val="3"/>
              <c:layout>
                <c:manualLayout>
                  <c:x val="0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9-4B50-BB0C-28DAC0B3BC29}"/>
                </c:ext>
              </c:extLst>
            </c:dLbl>
            <c:dLbl>
              <c:idx val="4"/>
              <c:layout>
                <c:manualLayout>
                  <c:x val="0"/>
                  <c:y val="2.292264299878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9-4B50-BB0C-28DAC0B3BC29}"/>
                </c:ext>
              </c:extLst>
            </c:dLbl>
            <c:dLbl>
              <c:idx val="5"/>
              <c:layout>
                <c:manualLayout>
                  <c:x val="0"/>
                  <c:y val="1.9102202498989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9-4B50-BB0C-28DAC0B3BC29}"/>
                </c:ext>
              </c:extLst>
            </c:dLbl>
            <c:dLbl>
              <c:idx val="6"/>
              <c:layout>
                <c:manualLayout>
                  <c:x val="-2.7378507871321013E-3"/>
                  <c:y val="1.9102202498989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9-4B50-BB0C-28DAC0B3BC29}"/>
                </c:ext>
              </c:extLst>
            </c:dLbl>
            <c:dLbl>
              <c:idx val="7"/>
              <c:layout>
                <c:manualLayout>
                  <c:x val="8.2135523613963042E-3"/>
                  <c:y val="2.2922943820873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D-4AD9-BEAC-FE440A3EEA7E}"/>
                </c:ext>
              </c:extLst>
            </c:dLbl>
            <c:dLbl>
              <c:idx val="8"/>
              <c:layout>
                <c:manualLayout>
                  <c:x val="0"/>
                  <c:y val="1.5282062821277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D-4AD9-BEAC-FE440A3EEA7E}"/>
                </c:ext>
              </c:extLst>
            </c:dLbl>
            <c:dLbl>
              <c:idx val="9"/>
              <c:layout>
                <c:manualLayout>
                  <c:x val="-2.7378507871320011E-3"/>
                  <c:y val="1.146162232148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D-4AD9-BEAC-FE440A3EEA7E}"/>
                </c:ext>
              </c:extLst>
            </c:dLbl>
            <c:dLbl>
              <c:idx val="10"/>
              <c:layout>
                <c:manualLayout>
                  <c:x val="2.7378507871322019E-3"/>
                  <c:y val="2.292264299878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9-4B50-BB0C-28DAC0B3B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'4.6'!$B$19:$M$19</c:f>
              <c:numCache>
                <c:formatCode>0.0%</c:formatCode>
                <c:ptCount val="12"/>
                <c:pt idx="0">
                  <c:v>-2.0221625174778476E-2</c:v>
                </c:pt>
                <c:pt idx="1">
                  <c:v>1.71328177602409E-2</c:v>
                </c:pt>
                <c:pt idx="2">
                  <c:v>-1.0843506938402071E-2</c:v>
                </c:pt>
                <c:pt idx="3">
                  <c:v>-0.12134548714240202</c:v>
                </c:pt>
                <c:pt idx="4">
                  <c:v>-0.12914960936320924</c:v>
                </c:pt>
                <c:pt idx="5">
                  <c:v>-6.425659317933155E-2</c:v>
                </c:pt>
                <c:pt idx="6">
                  <c:v>-4.0663241155761955E-2</c:v>
                </c:pt>
                <c:pt idx="7">
                  <c:v>-4.5811551188870432E-2</c:v>
                </c:pt>
                <c:pt idx="8">
                  <c:v>-7.6017657366058335E-3</c:v>
                </c:pt>
                <c:pt idx="9">
                  <c:v>-6.2523356436077612E-3</c:v>
                </c:pt>
                <c:pt idx="10">
                  <c:v>-1.1430893425390632E-2</c:v>
                </c:pt>
                <c:pt idx="11">
                  <c:v>1.5940352371080879E-2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9-42C7-B0AB-9555E114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96768"/>
        <c:axId val="161723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'4.6'!$A$33</c15:sqref>
                        </c15:formulaRef>
                      </c:ext>
                    </c:extLst>
                    <c:strCache>
                      <c:ptCount val="1"/>
                      <c:pt idx="0">
                        <c:v>VO z vvn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'4.6'!$B$33:$M$33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4.7985214601377793E-2</c:v>
                      </c:pt>
                      <c:pt idx="1">
                        <c:v>9.8148746723591029E-2</c:v>
                      </c:pt>
                      <c:pt idx="2">
                        <c:v>7.081600998869569E-3</c:v>
                      </c:pt>
                      <c:pt idx="3">
                        <c:v>-0.15696912265354016</c:v>
                      </c:pt>
                      <c:pt idx="4">
                        <c:v>-0.17797221190132989</c:v>
                      </c:pt>
                      <c:pt idx="5">
                        <c:v>-0.14251003492311981</c:v>
                      </c:pt>
                      <c:pt idx="6">
                        <c:v>-0.10776101528409751</c:v>
                      </c:pt>
                      <c:pt idx="7">
                        <c:v>-0.14864620761181932</c:v>
                      </c:pt>
                      <c:pt idx="8">
                        <c:v>-3.1473542884543862E-2</c:v>
                      </c:pt>
                      <c:pt idx="9">
                        <c:v>-4.040691373142509E-2</c:v>
                      </c:pt>
                      <c:pt idx="10">
                        <c:v>-7.6761595093305615E-2</c:v>
                      </c:pt>
                      <c:pt idx="11">
                        <c:v>-2.6507862854874536E-2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2C-4A47-94FE-35DDA95054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'4.6'!$A$34</c15:sqref>
                        </c15:formulaRef>
                      </c:ext>
                    </c:extLst>
                    <c:strCache>
                      <c:ptCount val="1"/>
                      <c:pt idx="0">
                        <c:v>VO z vn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'4.6'!$B$34:$M$34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-3.8651362125983961E-2</c:v>
                      </c:pt>
                      <c:pt idx="1">
                        <c:v>2.4391398328558983E-3</c:v>
                      </c:pt>
                      <c:pt idx="2">
                        <c:v>-7.2111921264001455E-2</c:v>
                      </c:pt>
                      <c:pt idx="3">
                        <c:v>-0.23016484304581919</c:v>
                      </c:pt>
                      <c:pt idx="4">
                        <c:v>-0.20751942237667512</c:v>
                      </c:pt>
                      <c:pt idx="5">
                        <c:v>-0.11660358742471612</c:v>
                      </c:pt>
                      <c:pt idx="6">
                        <c:v>-6.7564616276983888E-2</c:v>
                      </c:pt>
                      <c:pt idx="7">
                        <c:v>-5.818881186186009E-2</c:v>
                      </c:pt>
                      <c:pt idx="8">
                        <c:v>-2.3409184543045067E-2</c:v>
                      </c:pt>
                      <c:pt idx="9">
                        <c:v>-4.5599260827620482E-2</c:v>
                      </c:pt>
                      <c:pt idx="10">
                        <c:v>-5.0243580461544209E-2</c:v>
                      </c:pt>
                      <c:pt idx="11">
                        <c:v>3.1363637861668049E-3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D2C-4A47-94FE-35DDA950544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'4.6'!$A$35</c15:sqref>
                        </c15:formulaRef>
                      </c:ext>
                    </c:extLst>
                    <c:strCache>
                      <c:ptCount val="1"/>
                      <c:pt idx="0">
                        <c:v>MOP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'4.6'!$B$35:$M$35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5.8108534074033526E-2</c:v>
                      </c:pt>
                      <c:pt idx="1">
                        <c:v>-7.3473961663448287E-2</c:v>
                      </c:pt>
                      <c:pt idx="2">
                        <c:v>3.3655868900222515E-3</c:v>
                      </c:pt>
                      <c:pt idx="3">
                        <c:v>-7.5579812502853963E-2</c:v>
                      </c:pt>
                      <c:pt idx="4">
                        <c:v>-8.8531826020346718E-2</c:v>
                      </c:pt>
                      <c:pt idx="5">
                        <c:v>-6.8942142260550099E-3</c:v>
                      </c:pt>
                      <c:pt idx="6">
                        <c:v>-1.629995940047143E-2</c:v>
                      </c:pt>
                      <c:pt idx="7">
                        <c:v>-1.7564024110778974E-2</c:v>
                      </c:pt>
                      <c:pt idx="8">
                        <c:v>-3.0366141726356672E-2</c:v>
                      </c:pt>
                      <c:pt idx="9">
                        <c:v>-3.4611451274342057E-2</c:v>
                      </c:pt>
                      <c:pt idx="10">
                        <c:v>-4.6727971623786058E-2</c:v>
                      </c:pt>
                      <c:pt idx="11">
                        <c:v>-3.5967556402843805E-2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D2C-4A47-94FE-35DDA95054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'4.6'!$A$36</c15:sqref>
                        </c15:formulaRef>
                      </c:ext>
                    </c:extLst>
                    <c:strCache>
                      <c:ptCount val="1"/>
                      <c:pt idx="0">
                        <c:v>MOO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'4.6'!$B$36:$M$36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-5.9825859833637828E-2</c:v>
                      </c:pt>
                      <c:pt idx="1">
                        <c:v>5.1485202294534953E-2</c:v>
                      </c:pt>
                      <c:pt idx="2">
                        <c:v>6.5064151634221676E-2</c:v>
                      </c:pt>
                      <c:pt idx="3">
                        <c:v>5.7050040160951963E-2</c:v>
                      </c:pt>
                      <c:pt idx="4">
                        <c:v>1.400700237280747E-2</c:v>
                      </c:pt>
                      <c:pt idx="5">
                        <c:v>7.348366816053134E-2</c:v>
                      </c:pt>
                      <c:pt idx="6">
                        <c:v>4.7926503277938938E-2</c:v>
                      </c:pt>
                      <c:pt idx="7">
                        <c:v>3.6168391947469632E-2</c:v>
                      </c:pt>
                      <c:pt idx="8">
                        <c:v>5.3948296083894981E-2</c:v>
                      </c:pt>
                      <c:pt idx="9">
                        <c:v>9.536808334129164E-2</c:v>
                      </c:pt>
                      <c:pt idx="10">
                        <c:v>9.6169348209232106E-2</c:v>
                      </c:pt>
                      <c:pt idx="11">
                        <c:v>6.7472917893007106E-2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D2C-4A47-94FE-35DDA950544E}"/>
                  </c:ext>
                </c:extLst>
              </c15:ser>
            </c15:filteredBarSeries>
          </c:ext>
        </c:extLst>
      </c:barChart>
      <c:catAx>
        <c:axId val="1616967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1723136"/>
        <c:crosses val="autoZero"/>
        <c:auto val="1"/>
        <c:lblAlgn val="ctr"/>
        <c:lblOffset val="100"/>
        <c:noMultiLvlLbl val="0"/>
      </c:catAx>
      <c:valAx>
        <c:axId val="16172313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96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D77-48BF-8364-31B5984086B6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D77-48BF-8364-31B5984086B6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D77-48BF-8364-31B5984086B6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D77-48BF-8364-31B59840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08768"/>
        <c:axId val="161810304"/>
      </c:barChart>
      <c:catAx>
        <c:axId val="161808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10304"/>
        <c:crosses val="autoZero"/>
        <c:auto val="1"/>
        <c:lblAlgn val="ctr"/>
        <c:lblOffset val="100"/>
        <c:noMultiLvlLbl val="0"/>
      </c:catAx>
      <c:valAx>
        <c:axId val="161810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087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C4-4395-9D26-C81176EF7746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C4-4395-9D26-C81176EF7746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C4-4395-9D26-C81176EF7746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C4-4395-9D26-C81176EF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4592"/>
        <c:axId val="161856128"/>
      </c:barChart>
      <c:catAx>
        <c:axId val="16185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56128"/>
        <c:crosses val="autoZero"/>
        <c:auto val="1"/>
        <c:lblAlgn val="ctr"/>
        <c:lblOffset val="100"/>
        <c:noMultiLvlLbl val="0"/>
      </c:catAx>
      <c:valAx>
        <c:axId val="161856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545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Meziroční změna výroby elektřiny brutto podle technologií (GWh)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-5.5096418732782371E-3"/>
                  <c:y val="8.3949291983569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B-478D-952A-3FD95D51077C}"/>
                </c:ext>
              </c:extLst>
            </c:dLbl>
            <c:dLbl>
              <c:idx val="1"/>
              <c:layout>
                <c:manualLayout>
                  <c:x val="-8.2644628099173556E-3"/>
                  <c:y val="2.0987984013939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7-4A0F-B0AC-ED6934BAA581}"/>
                </c:ext>
              </c:extLst>
            </c:dLbl>
            <c:dLbl>
              <c:idx val="2"/>
              <c:layout>
                <c:manualLayout>
                  <c:x val="0"/>
                  <c:y val="2.09873229958924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B-478D-952A-3FD95D51077C}"/>
                </c:ext>
              </c:extLst>
            </c:dLbl>
            <c:dLbl>
              <c:idx val="3"/>
              <c:layout>
                <c:manualLayout>
                  <c:x val="5.0504467073137162E-17"/>
                  <c:y val="-4.1974645991784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7-4A0F-B0AC-ED6934BAA581}"/>
                </c:ext>
              </c:extLst>
            </c:dLbl>
            <c:dLbl>
              <c:idx val="6"/>
              <c:layout>
                <c:manualLayout>
                  <c:x val="1.0100893414627432E-16"/>
                  <c:y val="2.518478759507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B-478D-952A-3FD95D51077C}"/>
                </c:ext>
              </c:extLst>
            </c:dLbl>
            <c:dLbl>
              <c:idx val="7"/>
              <c:layout>
                <c:manualLayout>
                  <c:x val="0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7-4A0F-B0AC-ED6934BAA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'3.3'!$B$29:$B$36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'3.3'!$C$29:$C$36</c:f>
              <c:numCache>
                <c:formatCode>#,##0</c:formatCode>
                <c:ptCount val="8"/>
                <c:pt idx="0">
                  <c:v>-202.92906999999832</c:v>
                </c:pt>
                <c:pt idx="1">
                  <c:v>-6189.1064680000054</c:v>
                </c:pt>
                <c:pt idx="2">
                  <c:v>522.74687899999935</c:v>
                </c:pt>
                <c:pt idx="3">
                  <c:v>113.38514000000168</c:v>
                </c:pt>
                <c:pt idx="4">
                  <c:v>135.23243000000002</c:v>
                </c:pt>
                <c:pt idx="5">
                  <c:v>126.4214199999999</c:v>
                </c:pt>
                <c:pt idx="6">
                  <c:v>-0.95046800000011444</c:v>
                </c:pt>
                <c:pt idx="7">
                  <c:v>-51.922213999996075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A0F-B0AC-ED6934BAA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353472"/>
        <c:axId val="157360512"/>
      </c:barChart>
      <c:catAx>
        <c:axId val="1573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n w="3175">
                  <a:noFill/>
                </a:ln>
              </a:defRPr>
            </a:pPr>
            <a:endParaRPr lang="cs-CZ"/>
          </a:p>
        </c:txPr>
        <c:crossAx val="157360512"/>
        <c:crosses val="autoZero"/>
        <c:auto val="1"/>
        <c:lblAlgn val="ctr"/>
        <c:lblOffset val="100"/>
        <c:noMultiLvlLbl val="0"/>
      </c:catAx>
      <c:valAx>
        <c:axId val="1573605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353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65-49C8-9F49-B21164853077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65-49C8-9F49-B21164853077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65-49C8-9F49-B21164853077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65-49C8-9F49-B2116485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16896"/>
        <c:axId val="162422784"/>
      </c:barChart>
      <c:catAx>
        <c:axId val="16241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22784"/>
        <c:crosses val="autoZero"/>
        <c:auto val="1"/>
        <c:lblAlgn val="ctr"/>
        <c:lblOffset val="100"/>
        <c:noMultiLvlLbl val="0"/>
      </c:catAx>
      <c:valAx>
        <c:axId val="162422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168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'4.5'!$A$31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576-4FC1-A9A8-1D7494FB708E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576-4FC1-A9A8-1D7494FB708E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576-4FC1-A9A8-1D7494FB708E}"/>
            </c:ext>
          </c:extLst>
        </c:ser>
        <c:ser>
          <c:idx val="3"/>
          <c:order val="3"/>
          <c:tx>
            <c:strRef>
              <c:f>'4.5'!$A$34</c:f>
              <c:strCache>
                <c:ptCount val="1"/>
              </c:strCache>
            </c:strRef>
          </c:tx>
          <c:invertIfNegative val="0"/>
          <c:cat>
            <c:numRef>
              <c:f>'4.5'!$B$30</c:f>
              <c:numCache>
                <c:formatCode>General</c:formatCode>
                <c:ptCount val="1"/>
              </c:numCache>
            </c:numRef>
          </c:cat>
          <c:val>
            <c:numRef>
              <c:f>'4.5'!$B$34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576-4FC1-A9A8-1D7494FB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63104"/>
        <c:axId val="162342016"/>
      </c:barChart>
      <c:catAx>
        <c:axId val="162463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342016"/>
        <c:crosses val="autoZero"/>
        <c:auto val="1"/>
        <c:lblAlgn val="ctr"/>
        <c:lblOffset val="100"/>
        <c:noMultiLvlLbl val="0"/>
      </c:catAx>
      <c:valAx>
        <c:axId val="162342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63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effectLst/>
              </a:rPr>
              <a:t>Spotřeba elektřiny netto v RDS (GWh)</a:t>
            </a:r>
            <a:endParaRPr lang="cs-CZ" sz="1000"/>
          </a:p>
        </c:rich>
      </c:tx>
      <c:layout>
        <c:manualLayout>
          <c:xMode val="edge"/>
          <c:yMode val="edge"/>
          <c:x val="0.2724672075334259"/>
          <c:y val="2.674311124818490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'4.6'!$A$38</c:f>
              <c:strCache>
                <c:ptCount val="1"/>
                <c:pt idx="0">
                  <c:v>VO z vvn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'4.6'!$B$38:$M$38</c:f>
              <c:numCache>
                <c:formatCode>0.00</c:formatCode>
                <c:ptCount val="12"/>
                <c:pt idx="0">
                  <c:v>639.6169789999999</c:v>
                </c:pt>
                <c:pt idx="1">
                  <c:v>575.23922500000015</c:v>
                </c:pt>
                <c:pt idx="2">
                  <c:v>657.19121999999982</c:v>
                </c:pt>
                <c:pt idx="3">
                  <c:v>638.53437100000008</c:v>
                </c:pt>
                <c:pt idx="4">
                  <c:v>688.37448100000006</c:v>
                </c:pt>
                <c:pt idx="5">
                  <c:v>696.23876699999994</c:v>
                </c:pt>
                <c:pt idx="6">
                  <c:v>684.355681</c:v>
                </c:pt>
                <c:pt idx="7">
                  <c:v>689.38362199999995</c:v>
                </c:pt>
                <c:pt idx="8">
                  <c:v>682.79767799999991</c:v>
                </c:pt>
                <c:pt idx="9">
                  <c:v>681.345009</c:v>
                </c:pt>
                <c:pt idx="10">
                  <c:v>682.65789599999994</c:v>
                </c:pt>
                <c:pt idx="11">
                  <c:v>605.9942699999998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E-4E57-91B1-8EED015BB4F2}"/>
            </c:ext>
          </c:extLst>
        </c:ser>
        <c:ser>
          <c:idx val="1"/>
          <c:order val="1"/>
          <c:tx>
            <c:strRef>
              <c:f>'4.6'!$A$39</c:f>
              <c:strCache>
                <c:ptCount val="1"/>
                <c:pt idx="0">
                  <c:v>VO z vn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'4.6'!$B$39:$M$39</c:f>
              <c:numCache>
                <c:formatCode>0.00</c:formatCode>
                <c:ptCount val="12"/>
                <c:pt idx="0">
                  <c:v>2203.6838630000002</c:v>
                </c:pt>
                <c:pt idx="1">
                  <c:v>1999.578677</c:v>
                </c:pt>
                <c:pt idx="2">
                  <c:v>2121.3139980000001</c:v>
                </c:pt>
                <c:pt idx="3">
                  <c:v>1970.3988020000002</c:v>
                </c:pt>
                <c:pt idx="4">
                  <c:v>2044.3276930000011</c:v>
                </c:pt>
                <c:pt idx="5">
                  <c:v>2027.9410370000001</c:v>
                </c:pt>
                <c:pt idx="6">
                  <c:v>1944.8477359999999</c:v>
                </c:pt>
                <c:pt idx="7">
                  <c:v>1977.4539180000002</c:v>
                </c:pt>
                <c:pt idx="8">
                  <c:v>1977.8008889999996</c:v>
                </c:pt>
                <c:pt idx="9">
                  <c:v>2092.5608720000009</c:v>
                </c:pt>
                <c:pt idx="10">
                  <c:v>2064.471004</c:v>
                </c:pt>
                <c:pt idx="11">
                  <c:v>1812.068812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E-4E57-91B1-8EED015BB4F2}"/>
            </c:ext>
          </c:extLst>
        </c:ser>
        <c:ser>
          <c:idx val="2"/>
          <c:order val="2"/>
          <c:tx>
            <c:strRef>
              <c:f>'4.6'!$A$40</c:f>
              <c:strCache>
                <c:ptCount val="1"/>
                <c:pt idx="0">
                  <c:v>MOP 2019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val>
            <c:numRef>
              <c:f>'4.6'!$B$40:$M$40</c:f>
              <c:numCache>
                <c:formatCode>0.00</c:formatCode>
                <c:ptCount val="12"/>
                <c:pt idx="0">
                  <c:v>871.88498984667797</c:v>
                </c:pt>
                <c:pt idx="1">
                  <c:v>751.95772486139708</c:v>
                </c:pt>
                <c:pt idx="2">
                  <c:v>737.16168732744006</c:v>
                </c:pt>
                <c:pt idx="3">
                  <c:v>632.61642331430198</c:v>
                </c:pt>
                <c:pt idx="4">
                  <c:v>615.96813155041104</c:v>
                </c:pt>
                <c:pt idx="5">
                  <c:v>540.87555908857996</c:v>
                </c:pt>
                <c:pt idx="6">
                  <c:v>542.08937286902403</c:v>
                </c:pt>
                <c:pt idx="7">
                  <c:v>565.8776645135431</c:v>
                </c:pt>
                <c:pt idx="8">
                  <c:v>574.5024951911189</c:v>
                </c:pt>
                <c:pt idx="9">
                  <c:v>677.01591951007697</c:v>
                </c:pt>
                <c:pt idx="10">
                  <c:v>740.04099828909307</c:v>
                </c:pt>
                <c:pt idx="11">
                  <c:v>769.52683608791392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E-4E57-91B1-8EED015BB4F2}"/>
            </c:ext>
          </c:extLst>
        </c:ser>
        <c:ser>
          <c:idx val="3"/>
          <c:order val="3"/>
          <c:tx>
            <c:strRef>
              <c:f>'4.6'!$A$41</c:f>
              <c:strCache>
                <c:ptCount val="1"/>
                <c:pt idx="0">
                  <c:v>MOO 2019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val>
            <c:numRef>
              <c:f>'4.6'!$B$41:$M$41</c:f>
              <c:numCache>
                <c:formatCode>0.00</c:formatCode>
                <c:ptCount val="12"/>
                <c:pt idx="0">
                  <c:v>1800.510213153322</c:v>
                </c:pt>
                <c:pt idx="1">
                  <c:v>1481.9958871386032</c:v>
                </c:pt>
                <c:pt idx="2">
                  <c:v>1419.0257456725601</c:v>
                </c:pt>
                <c:pt idx="3">
                  <c:v>1167.1387166856989</c:v>
                </c:pt>
                <c:pt idx="4">
                  <c:v>1179.146045449588</c:v>
                </c:pt>
                <c:pt idx="5">
                  <c:v>941.00147291142002</c:v>
                </c:pt>
                <c:pt idx="6">
                  <c:v>959.82605913097507</c:v>
                </c:pt>
                <c:pt idx="7">
                  <c:v>968.32643248645786</c:v>
                </c:pt>
                <c:pt idx="8">
                  <c:v>985.24209380888192</c:v>
                </c:pt>
                <c:pt idx="9">
                  <c:v>1228.163211489921</c:v>
                </c:pt>
                <c:pt idx="10">
                  <c:v>1401.925023710907</c:v>
                </c:pt>
                <c:pt idx="11">
                  <c:v>1724.5330499120869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E-4E57-91B1-8EED015BB4F2}"/>
            </c:ext>
          </c:extLst>
        </c:ser>
        <c:ser>
          <c:idx val="4"/>
          <c:order val="4"/>
          <c:tx>
            <c:strRef>
              <c:f>'4.6'!$A$42</c:f>
              <c:strCache>
                <c:ptCount val="1"/>
                <c:pt idx="0">
                  <c:v>VO z vvn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'4.6'!$B$42:$M$42</c:f>
              <c:numCache>
                <c:formatCode>#,##0.00</c:formatCode>
                <c:ptCount val="12"/>
                <c:pt idx="0">
                  <c:v>670.30913699999985</c:v>
                </c:pt>
                <c:pt idx="1">
                  <c:v>631.69823399999996</c:v>
                </c:pt>
                <c:pt idx="2">
                  <c:v>661.84518600000013</c:v>
                </c:pt>
                <c:pt idx="3">
                  <c:v>538.30419099999995</c:v>
                </c:pt>
                <c:pt idx="4">
                  <c:v>565.86295200000006</c:v>
                </c:pt>
                <c:pt idx="5">
                  <c:v>597.01775600000008</c:v>
                </c:pt>
                <c:pt idx="6">
                  <c:v>610.60881800000004</c:v>
                </c:pt>
                <c:pt idx="7">
                  <c:v>586.90936099999999</c:v>
                </c:pt>
                <c:pt idx="8">
                  <c:v>661.30761599999994</c:v>
                </c:pt>
                <c:pt idx="9">
                  <c:v>653.81395999999995</c:v>
                </c:pt>
                <c:pt idx="10">
                  <c:v>630.255987</c:v>
                </c:pt>
                <c:pt idx="11">
                  <c:v>589.930657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E-4E57-91B1-8EED015BB4F2}"/>
            </c:ext>
          </c:extLst>
        </c:ser>
        <c:ser>
          <c:idx val="5"/>
          <c:order val="5"/>
          <c:tx>
            <c:strRef>
              <c:f>'4.6'!$A$43</c:f>
              <c:strCache>
                <c:ptCount val="1"/>
                <c:pt idx="0">
                  <c:v>VO z vn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'4.6'!$B$43:$M$43</c:f>
              <c:numCache>
                <c:formatCode>#,##0.00</c:formatCode>
                <c:ptCount val="12"/>
                <c:pt idx="0">
                  <c:v>2118.50848</c:v>
                </c:pt>
                <c:pt idx="1">
                  <c:v>2004.455929</c:v>
                </c:pt>
                <c:pt idx="2">
                  <c:v>1968.3419699999999</c:v>
                </c:pt>
                <c:pt idx="3">
                  <c:v>1516.8822709999999</c:v>
                </c:pt>
                <c:pt idx="4">
                  <c:v>1620.0899910000001</c:v>
                </c:pt>
                <c:pt idx="5">
                  <c:v>1791.4758370000011</c:v>
                </c:pt>
                <c:pt idx="6">
                  <c:v>1813.4448449999991</c:v>
                </c:pt>
                <c:pt idx="7">
                  <c:v>1862.388224</c:v>
                </c:pt>
                <c:pt idx="8">
                  <c:v>1931.5021830000001</c:v>
                </c:pt>
                <c:pt idx="9">
                  <c:v>1997.1416429999999</c:v>
                </c:pt>
                <c:pt idx="10">
                  <c:v>1960.744589000001</c:v>
                </c:pt>
                <c:pt idx="11">
                  <c:v>1817.7521189999991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E-4E57-91B1-8EED015BB4F2}"/>
            </c:ext>
          </c:extLst>
        </c:ser>
        <c:ser>
          <c:idx val="6"/>
          <c:order val="6"/>
          <c:tx>
            <c:strRef>
              <c:f>'4.6'!$A$44</c:f>
              <c:strCache>
                <c:ptCount val="1"/>
                <c:pt idx="0">
                  <c:v>MOP 2020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'4.6'!$B$44:$M$44</c:f>
              <c:numCache>
                <c:formatCode>#,##0.00</c:formatCode>
                <c:ptCount val="12"/>
                <c:pt idx="0">
                  <c:v>922.54894848782203</c:v>
                </c:pt>
                <c:pt idx="1">
                  <c:v>696.708411812397</c:v>
                </c:pt>
                <c:pt idx="2">
                  <c:v>739.64266903813598</c:v>
                </c:pt>
                <c:pt idx="3">
                  <c:v>584.80339265398095</c:v>
                </c:pt>
                <c:pt idx="4">
                  <c:v>561.43534809391201</c:v>
                </c:pt>
                <c:pt idx="5">
                  <c:v>537.14664711458602</c:v>
                </c:pt>
                <c:pt idx="6">
                  <c:v>533.25333809983192</c:v>
                </c:pt>
                <c:pt idx="7">
                  <c:v>555.93857557027593</c:v>
                </c:pt>
                <c:pt idx="8">
                  <c:v>557.05707099999984</c:v>
                </c:pt>
                <c:pt idx="9">
                  <c:v>653.58341600000006</c:v>
                </c:pt>
                <c:pt idx="10">
                  <c:v>705.46038352060202</c:v>
                </c:pt>
                <c:pt idx="11">
                  <c:v>741.84883620741994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CE-4E57-91B1-8EED015BB4F2}"/>
            </c:ext>
          </c:extLst>
        </c:ser>
        <c:ser>
          <c:idx val="7"/>
          <c:order val="7"/>
          <c:tx>
            <c:strRef>
              <c:f>'4.6'!$A$45</c:f>
              <c:strCache>
                <c:ptCount val="1"/>
                <c:pt idx="0">
                  <c:v>MOO 2020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val>
            <c:numRef>
              <c:f>'4.6'!$B$45:$M$45</c:f>
              <c:numCache>
                <c:formatCode>#,##0.00</c:formatCode>
                <c:ptCount val="12"/>
                <c:pt idx="0">
                  <c:v>1692.793141512178</c:v>
                </c:pt>
                <c:pt idx="1">
                  <c:v>1558.2967451876029</c:v>
                </c:pt>
                <c:pt idx="2">
                  <c:v>1511.353451961864</c:v>
                </c:pt>
                <c:pt idx="3">
                  <c:v>1233.72402734602</c:v>
                </c:pt>
                <c:pt idx="4">
                  <c:v>1195.6623469060869</c:v>
                </c:pt>
                <c:pt idx="5">
                  <c:v>1010.149712885414</c:v>
                </c:pt>
                <c:pt idx="6">
                  <c:v>1005.827165900167</c:v>
                </c:pt>
                <c:pt idx="7">
                  <c:v>1003.3492424297231</c:v>
                </c:pt>
                <c:pt idx="8">
                  <c:v>1038.3942260000001</c:v>
                </c:pt>
                <c:pt idx="9">
                  <c:v>1345.2907830000001</c:v>
                </c:pt>
                <c:pt idx="10">
                  <c:v>1536.7472394793972</c:v>
                </c:pt>
                <c:pt idx="11">
                  <c:v>1840.8923267925823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CE-4E57-91B1-8EED015BB4F2}"/>
            </c:ext>
          </c:extLst>
        </c:ser>
        <c:ser>
          <c:idx val="8"/>
          <c:order val="8"/>
          <c:tx>
            <c:strRef>
              <c:f>'4.6'!$A$37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2CE-4E57-91B1-8EED015BB4F2}"/>
            </c:ext>
          </c:extLst>
        </c:ser>
        <c:ser>
          <c:idx val="9"/>
          <c:order val="9"/>
          <c:tx>
            <c:strRef>
              <c:f>'4.6'!$N$1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2CE-4E57-91B1-8EED015B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390016"/>
        <c:axId val="162391552"/>
      </c:lineChart>
      <c:catAx>
        <c:axId val="162390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91552"/>
        <c:crosses val="autoZero"/>
        <c:auto val="1"/>
        <c:lblAlgn val="ctr"/>
        <c:lblOffset val="100"/>
        <c:noMultiLvlLbl val="0"/>
      </c:catAx>
      <c:valAx>
        <c:axId val="162391552"/>
        <c:scaling>
          <c:orientation val="minMax"/>
          <c:max val="2200"/>
          <c:min val="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90016"/>
        <c:crosses val="autoZero"/>
        <c:crossBetween val="between"/>
        <c:majorUnit val="2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 výkonu (MW)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3970</c:v>
                </c:pt>
                <c:pt idx="1">
                  <c:v>4040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C-4087-83DD-1580A199EAD8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10787.49</c:v>
                </c:pt>
                <c:pt idx="1">
                  <c:v>10644.087000004709</c:v>
                </c:pt>
                <c:pt idx="2">
                  <c:v>10819.5</c:v>
                </c:pt>
                <c:pt idx="3">
                  <c:v>10836.704400000001</c:v>
                </c:pt>
                <c:pt idx="4">
                  <c:v>10741.852000000003</c:v>
                </c:pt>
                <c:pt idx="5">
                  <c:v>10849.975000000002</c:v>
                </c:pt>
                <c:pt idx="6">
                  <c:v>11075.524000000001</c:v>
                </c:pt>
                <c:pt idx="7">
                  <c:v>11075.442000000001</c:v>
                </c:pt>
                <c:pt idx="8">
                  <c:v>10729.868999999997</c:v>
                </c:pt>
                <c:pt idx="9">
                  <c:v>10058.347999999998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C-4087-83DD-1580A19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45120"/>
        <c:axId val="157451008"/>
      </c:barChart>
      <c:catAx>
        <c:axId val="1574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451008"/>
        <c:crosses val="autoZero"/>
        <c:auto val="1"/>
        <c:lblAlgn val="ctr"/>
        <c:lblOffset val="100"/>
        <c:noMultiLvlLbl val="0"/>
      </c:catAx>
      <c:valAx>
        <c:axId val="157451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445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 - JE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528922788303449"/>
          <c:y val="0.21464351851851848"/>
          <c:w val="0.86552579955752484"/>
          <c:h val="0.52023379629629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'3.3'!$A$18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'3.3'!$B$18:$K$18</c:f>
              <c:numCache>
                <c:formatCode>#\ ##0.0</c:formatCode>
                <c:ptCount val="10"/>
                <c:pt idx="0">
                  <c:v>28282.612000000005</c:v>
                </c:pt>
                <c:pt idx="1">
                  <c:v>30324.178</c:v>
                </c:pt>
                <c:pt idx="2">
                  <c:v>30745.3</c:v>
                </c:pt>
                <c:pt idx="3">
                  <c:v>30324.873359999998</c:v>
                </c:pt>
                <c:pt idx="4">
                  <c:v>26840.84765</c:v>
                </c:pt>
                <c:pt idx="5">
                  <c:v>24104.222150000001</c:v>
                </c:pt>
                <c:pt idx="6">
                  <c:v>28339.57704</c:v>
                </c:pt>
                <c:pt idx="7">
                  <c:v>29921.311170000001</c:v>
                </c:pt>
                <c:pt idx="8">
                  <c:v>30246.208839999999</c:v>
                </c:pt>
                <c:pt idx="9">
                  <c:v>30043.279770000001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2-4E75-98FE-06029D151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09952"/>
        <c:axId val="162511488"/>
      </c:barChart>
      <c:catAx>
        <c:axId val="1625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11488"/>
        <c:crosses val="autoZero"/>
        <c:auto val="1"/>
        <c:lblAlgn val="ctr"/>
        <c:lblOffset val="100"/>
        <c:noMultiLvlLbl val="0"/>
      </c:catAx>
      <c:valAx>
        <c:axId val="1625114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0995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41501344347161201"/>
          <c:y val="0.87597569444444445"/>
          <c:w val="0.16997311305677595"/>
          <c:h val="0.1240243055555555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 - PE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528922788303449"/>
          <c:y val="0.11353616988593383"/>
          <c:w val="0.86552579955752484"/>
          <c:h val="0.76298473905735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'5.1'!$A$22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('5.1'!$B$22:$E$22,'5.1'!$F$22:$K$22)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1993.7504889999991</c:v>
                </c:pt>
                <c:pt idx="4">
                  <c:v>2078.8107699999991</c:v>
                </c:pt>
                <c:pt idx="5">
                  <c:v>2051.2915150000017</c:v>
                </c:pt>
                <c:pt idx="6">
                  <c:v>2206.488315999999</c:v>
                </c:pt>
                <c:pt idx="7">
                  <c:v>2115.958047000001</c:v>
                </c:pt>
                <c:pt idx="8">
                  <c:v>2396.6915459999996</c:v>
                </c:pt>
                <c:pt idx="9">
                  <c:v>2497.1789740000031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E-4EAB-B2BA-439603C3D026}"/>
            </c:ext>
          </c:extLst>
        </c:ser>
        <c:ser>
          <c:idx val="1"/>
          <c:order val="1"/>
          <c:tx>
            <c:strRef>
              <c:f>'5.1'!$A$23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('5.1'!$B$23:$E$23,'5.1'!$F$23:$J$23,'5.1'!$K$23)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6.5015700000000001</c:v>
                </c:pt>
                <c:pt idx="4">
                  <c:v>9.6688799999999997</c:v>
                </c:pt>
                <c:pt idx="5">
                  <c:v>10.779804999999998</c:v>
                </c:pt>
                <c:pt idx="6">
                  <c:v>12.567809</c:v>
                </c:pt>
                <c:pt idx="7">
                  <c:v>11.908016999999997</c:v>
                </c:pt>
                <c:pt idx="8">
                  <c:v>12.567109</c:v>
                </c:pt>
                <c:pt idx="9">
                  <c:v>11.192765999999999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E-4EAB-B2BA-439603C3D026}"/>
            </c:ext>
          </c:extLst>
        </c:ser>
        <c:ser>
          <c:idx val="2"/>
          <c:order val="2"/>
          <c:tx>
            <c:strRef>
              <c:f>'5.1'!$A$24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('5.1'!$B$24:$E$24,'5.1'!$F$24:$J$24,'5.1'!$K$24)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4889.8065399999978</c:v>
                </c:pt>
                <c:pt idx="4">
                  <c:v>5165.638719999999</c:v>
                </c:pt>
                <c:pt idx="5">
                  <c:v>5719.850639999996</c:v>
                </c:pt>
                <c:pt idx="6">
                  <c:v>4453.0348240000021</c:v>
                </c:pt>
                <c:pt idx="7">
                  <c:v>3454.5004139999992</c:v>
                </c:pt>
                <c:pt idx="8">
                  <c:v>2149.0284099999994</c:v>
                </c:pt>
                <c:pt idx="9">
                  <c:v>1914.1855889999997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E-4EAB-B2BA-439603C3D026}"/>
            </c:ext>
          </c:extLst>
        </c:ser>
        <c:ser>
          <c:idx val="3"/>
          <c:order val="3"/>
          <c:tx>
            <c:strRef>
              <c:f>'5.1'!$A$25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('5.1'!$B$25:$E$25,'5.1'!$F$25:$J$25,'5.1'!$K$25)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35832.172599999969</c:v>
                </c:pt>
                <c:pt idx="4">
                  <c:v>35945.153060000055</c:v>
                </c:pt>
                <c:pt idx="5">
                  <c:v>36228.083022999956</c:v>
                </c:pt>
                <c:pt idx="6">
                  <c:v>36978.071257000018</c:v>
                </c:pt>
                <c:pt idx="7">
                  <c:v>37733.792682000058</c:v>
                </c:pt>
                <c:pt idx="8">
                  <c:v>35172.045832000025</c:v>
                </c:pt>
                <c:pt idx="9">
                  <c:v>29073.047648000007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E-4EAB-B2BA-439603C3D026}"/>
            </c:ext>
          </c:extLst>
        </c:ser>
        <c:ser>
          <c:idx val="4"/>
          <c:order val="4"/>
          <c:tx>
            <c:strRef>
              <c:f>'5.1'!$A$26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('5.1'!$B$26:$E$26,'5.1'!$F$26:$J$26,'5.1'!$K$26)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E-4EAB-B2BA-439603C3D026}"/>
            </c:ext>
          </c:extLst>
        </c:ser>
        <c:ser>
          <c:idx val="5"/>
          <c:order val="5"/>
          <c:tx>
            <c:strRef>
              <c:f>'5.1'!$A$27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('5.1'!$B$27:$E$27,'5.1'!$F$27:$J$27,'5.1'!$K$27)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33.414000000000001</c:v>
                </c:pt>
                <c:pt idx="4">
                  <c:v>31.775639999999996</c:v>
                </c:pt>
                <c:pt idx="5">
                  <c:v>45.296569999999996</c:v>
                </c:pt>
                <c:pt idx="6">
                  <c:v>45.116604999999986</c:v>
                </c:pt>
                <c:pt idx="7">
                  <c:v>63.59628</c:v>
                </c:pt>
                <c:pt idx="8">
                  <c:v>62.106785000000009</c:v>
                </c:pt>
                <c:pt idx="9">
                  <c:v>70.261116000000015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E-4EAB-B2BA-439603C3D026}"/>
            </c:ext>
          </c:extLst>
        </c:ser>
        <c:ser>
          <c:idx val="6"/>
          <c:order val="6"/>
          <c:tx>
            <c:strRef>
              <c:f>'5.1'!$A$28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('5.1'!$B$28:$E$28,'5.1'!$F$28:$J$28,'5.1'!$K$28)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10.678619999999999</c:v>
                </c:pt>
                <c:pt idx="4">
                  <c:v>15.967789999999997</c:v>
                </c:pt>
                <c:pt idx="5">
                  <c:v>24.827180999999996</c:v>
                </c:pt>
                <c:pt idx="6">
                  <c:v>22.791072</c:v>
                </c:pt>
                <c:pt idx="7">
                  <c:v>21.564160999999999</c:v>
                </c:pt>
                <c:pt idx="8">
                  <c:v>17.431836999999998</c:v>
                </c:pt>
                <c:pt idx="9">
                  <c:v>21.763154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E-4EAB-B2BA-439603C3D026}"/>
            </c:ext>
          </c:extLst>
        </c:ser>
        <c:ser>
          <c:idx val="7"/>
          <c:order val="7"/>
          <c:tx>
            <c:strRef>
              <c:f>'5.1'!$A$29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('5.1'!$B$29:$E$29,'5.1'!$F$29:$J$29,'5.1'!$K$29)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154.83791999999988</c:v>
                </c:pt>
                <c:pt idx="4">
                  <c:v>162.50556999999992</c:v>
                </c:pt>
                <c:pt idx="5">
                  <c:v>176.82091099999997</c:v>
                </c:pt>
                <c:pt idx="6">
                  <c:v>202.05449500000003</c:v>
                </c:pt>
                <c:pt idx="7">
                  <c:v>176.97561300000004</c:v>
                </c:pt>
                <c:pt idx="8">
                  <c:v>186.87068599999998</c:v>
                </c:pt>
                <c:pt idx="9">
                  <c:v>209.07527399999998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7E-4EAB-B2BA-439603C3D026}"/>
            </c:ext>
          </c:extLst>
        </c:ser>
        <c:ser>
          <c:idx val="8"/>
          <c:order val="8"/>
          <c:tx>
            <c:strRef>
              <c:f>'5.1'!$A$30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('5.1'!$B$30:$E$30,'5.1'!$F$30:$J$30,'5.1'!$K$30)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948.37748000000067</c:v>
                </c:pt>
                <c:pt idx="4">
                  <c:v>831.1158700000002</c:v>
                </c:pt>
                <c:pt idx="5">
                  <c:v>784.0688199999995</c:v>
                </c:pt>
                <c:pt idx="6">
                  <c:v>841.87353299999984</c:v>
                </c:pt>
                <c:pt idx="7">
                  <c:v>879.69597099999942</c:v>
                </c:pt>
                <c:pt idx="8">
                  <c:v>785.09120300000109</c:v>
                </c:pt>
                <c:pt idx="9">
                  <c:v>698.88881400000002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7E-4EAB-B2BA-439603C3D026}"/>
            </c:ext>
          </c:extLst>
        </c:ser>
        <c:ser>
          <c:idx val="9"/>
          <c:order val="9"/>
          <c:tx>
            <c:strRef>
              <c:f>'5.1'!$A$31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('5.1'!$B$31:$E$31,'5.1'!$F$31:$J$31,'5.1'!$K$31)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7E-4EAB-B2BA-439603C3D026}"/>
            </c:ext>
          </c:extLst>
        </c:ser>
        <c:ser>
          <c:idx val="10"/>
          <c:order val="10"/>
          <c:tx>
            <c:strRef>
              <c:f>'5.1'!$A$32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('5.1'!$B$32:$E$32,'5.1'!$F$32:$J$32,'5.1'!$K$32)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34.981389999999969</c:v>
                </c:pt>
                <c:pt idx="4">
                  <c:v>37.128279999999982</c:v>
                </c:pt>
                <c:pt idx="5">
                  <c:v>31.241092999999996</c:v>
                </c:pt>
                <c:pt idx="6">
                  <c:v>40.484080999999982</c:v>
                </c:pt>
                <c:pt idx="7">
                  <c:v>22.189334000000002</c:v>
                </c:pt>
                <c:pt idx="8">
                  <c:v>28.816810000000007</c:v>
                </c:pt>
                <c:pt idx="9">
                  <c:v>16.206177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7E-4EAB-B2BA-439603C3D026}"/>
            </c:ext>
          </c:extLst>
        </c:ser>
        <c:ser>
          <c:idx val="11"/>
          <c:order val="11"/>
          <c:tx>
            <c:strRef>
              <c:f>'5.1'!$A$33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('5.1'!$B$33:$E$33,'5.1'!$F$33:$J$33,'5.1'!$K$33)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515.95992000000001</c:v>
                </c:pt>
                <c:pt idx="4">
                  <c:v>542.06642999999997</c:v>
                </c:pt>
                <c:pt idx="5">
                  <c:v>631.81109200000049</c:v>
                </c:pt>
                <c:pt idx="6">
                  <c:v>629.19819600000039</c:v>
                </c:pt>
                <c:pt idx="7">
                  <c:v>590.57395500000007</c:v>
                </c:pt>
                <c:pt idx="8">
                  <c:v>576.04062399999975</c:v>
                </c:pt>
                <c:pt idx="9">
                  <c:v>685.77526200000034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7E-4EAB-B2BA-439603C3D026}"/>
            </c:ext>
          </c:extLst>
        </c:ser>
        <c:ser>
          <c:idx val="12"/>
          <c:order val="12"/>
          <c:tx>
            <c:strRef>
              <c:f>'5.1'!$A$34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'5.1'!$B$34:$D$34</c:f>
              <c:numCache>
                <c:formatCode>General</c:formatCode>
                <c:ptCount val="3"/>
                <c:pt idx="0">
                  <c:v>49973.017663658815</c:v>
                </c:pt>
                <c:pt idx="1">
                  <c:v>47261.007437886903</c:v>
                </c:pt>
                <c:pt idx="2">
                  <c:v>44737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7E-4EAB-B2BA-439603C3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162176"/>
        <c:axId val="162163712"/>
      </c:barChart>
      <c:catAx>
        <c:axId val="1621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163712"/>
        <c:crosses val="autoZero"/>
        <c:auto val="1"/>
        <c:lblAlgn val="ctr"/>
        <c:lblOffset val="100"/>
        <c:noMultiLvlLbl val="0"/>
      </c:catAx>
      <c:valAx>
        <c:axId val="162163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16217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10612717294342043"/>
          <c:y val="0.94786441068009386"/>
          <c:w val="0.78552147069254774"/>
          <c:h val="5.2135589319906105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141-41C4-9615-FCD93B245EDB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141-41C4-9615-FCD93B245EDB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141-41C4-9615-FCD93B245EDB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141-41C4-9615-FCD93B245EDB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141-41C4-9615-FCD93B245EDB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141-41C4-9615-FCD93B245EDB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141-41C4-9615-FCD93B245EDB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141-41C4-9615-FCD93B245EDB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141-41C4-9615-FCD93B245EDB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141-41C4-9615-FCD93B245EDB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141-41C4-9615-FCD93B245EDB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141-41C4-9615-FCD93B24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580736"/>
        <c:axId val="162586624"/>
      </c:barChart>
      <c:catAx>
        <c:axId val="162580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2586624"/>
        <c:crosses val="autoZero"/>
        <c:auto val="1"/>
        <c:lblAlgn val="ctr"/>
        <c:lblOffset val="100"/>
        <c:noMultiLvlLbl val="0"/>
      </c:catAx>
      <c:valAx>
        <c:axId val="16258662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58073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 výkonu (MW)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294945517398419"/>
          <c:w val="0.87762429727307478"/>
          <c:h val="0.7267423670221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/>
            <c:extLst>
              <c:ext xmlns:c16="http://schemas.microsoft.com/office/drawing/2014/chart" uri="{C3380CC4-5D6E-409C-BE32-E72D297353CC}">
                <c16:uniqueId val="{00000001-5A6D-4A29-BF0F-359677C690FB}"/>
              </c:ext>
            </c:extLst>
          </c:dPt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590.70000000000005</c:v>
                </c:pt>
                <c:pt idx="1">
                  <c:v>520.70000000000005</c:v>
                </c:pt>
                <c:pt idx="2">
                  <c:v>518</c:v>
                </c:pt>
                <c:pt idx="3">
                  <c:v>1363</c:v>
                </c:pt>
                <c:pt idx="4">
                  <c:v>1363.3150000000001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D-4A29-BF0F-359677C6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68160"/>
        <c:axId val="157469696"/>
      </c:barChart>
      <c:catAx>
        <c:axId val="1574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469696"/>
        <c:crosses val="autoZero"/>
        <c:auto val="1"/>
        <c:lblAlgn val="ctr"/>
        <c:lblOffset val="100"/>
        <c:noMultiLvlLbl val="0"/>
      </c:catAx>
      <c:valAx>
        <c:axId val="157469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468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405782975958415"/>
          <c:w val="0.87762429727307478"/>
          <c:h val="0.722138293264024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'5.2'!$A$20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'5.2'!$B$20:$K$20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28-877D-BC9411482EDA}"/>
            </c:ext>
          </c:extLst>
        </c:ser>
        <c:ser>
          <c:idx val="1"/>
          <c:order val="1"/>
          <c:tx>
            <c:strRef>
              <c:f>'5.2'!$A$21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('5.2'!$B$21:$E$21,'5.2'!$F$21:$J$21)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1.1000000000000001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28-877D-BC9411482EDA}"/>
            </c:ext>
          </c:extLst>
        </c:ser>
        <c:ser>
          <c:idx val="2"/>
          <c:order val="2"/>
          <c:tx>
            <c:strRef>
              <c:f>'5.2'!$A$22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('5.2'!$B$22:$E$22,'5.2'!$F$22:$J$22)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C-4F28-877D-BC9411482EDA}"/>
            </c:ext>
          </c:extLst>
        </c:ser>
        <c:ser>
          <c:idx val="3"/>
          <c:order val="3"/>
          <c:tx>
            <c:strRef>
              <c:f>'5.2'!$A$23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('5.2'!$B$23:$E$23,'5.2'!$F$23:$J$23)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6C-4F28-877D-BC9411482EDA}"/>
            </c:ext>
          </c:extLst>
        </c:ser>
        <c:ser>
          <c:idx val="4"/>
          <c:order val="4"/>
          <c:tx>
            <c:strRef>
              <c:f>'5.2'!$A$24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('5.2'!$B$24:$E$24,'5.2'!$F$24:$J$24)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C-4F28-877D-BC9411482EDA}"/>
            </c:ext>
          </c:extLst>
        </c:ser>
        <c:ser>
          <c:idx val="5"/>
          <c:order val="5"/>
          <c:tx>
            <c:strRef>
              <c:f>'5.2'!$A$25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('5.2'!$B$25:$E$25,'5.2'!$F$25:$J$25)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1.13141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6C-4F28-877D-BC9411482EDA}"/>
            </c:ext>
          </c:extLst>
        </c:ser>
        <c:ser>
          <c:idx val="6"/>
          <c:order val="6"/>
          <c:tx>
            <c:strRef>
              <c:f>'5.2'!$A$26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('5.2'!$B$26:$E$26,'5.2'!$F$26:$J$26)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6C-4F28-877D-BC9411482EDA}"/>
            </c:ext>
          </c:extLst>
        </c:ser>
        <c:ser>
          <c:idx val="7"/>
          <c:order val="7"/>
          <c:tx>
            <c:strRef>
              <c:f>'5.2'!$A$27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('5.2'!$B$27:$E$27,'5.2'!$F$27:$J$27)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6C-4F28-877D-BC9411482EDA}"/>
            </c:ext>
          </c:extLst>
        </c:ser>
        <c:ser>
          <c:idx val="8"/>
          <c:order val="8"/>
          <c:tx>
            <c:strRef>
              <c:f>'5.2'!$A$28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'5.2'!$B$28:$K$28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1998.1867900000002</c:v>
                </c:pt>
                <c:pt idx="4">
                  <c:v>1995.0726800000004</c:v>
                </c:pt>
                <c:pt idx="5">
                  <c:v>1994.4568400000001</c:v>
                </c:pt>
                <c:pt idx="6">
                  <c:v>1773.43984</c:v>
                </c:pt>
                <c:pt idx="7">
                  <c:v>1630.4139599999999</c:v>
                </c:pt>
                <c:pt idx="8">
                  <c:v>1480.9555699999999</c:v>
                </c:pt>
                <c:pt idx="9">
                  <c:v>1099.2671700000001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6C-4F28-877D-BC9411482EDA}"/>
            </c:ext>
          </c:extLst>
        </c:ser>
        <c:ser>
          <c:idx val="9"/>
          <c:order val="9"/>
          <c:tx>
            <c:strRef>
              <c:f>'5.2'!$A$29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('5.2'!$B$29:$E$29,'5.2'!$F$29:$J$29)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6C-4F28-877D-BC9411482EDA}"/>
            </c:ext>
          </c:extLst>
        </c:ser>
        <c:ser>
          <c:idx val="10"/>
          <c:order val="10"/>
          <c:tx>
            <c:strRef>
              <c:f>'5.2'!$A$30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('5.2'!$B$30:$E$30,'5.2'!$A$44:$E$44)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C-4F28-877D-BC9411482EDA}"/>
            </c:ext>
          </c:extLst>
        </c:ser>
        <c:ser>
          <c:idx val="11"/>
          <c:order val="11"/>
          <c:tx>
            <c:strRef>
              <c:f>'5.2'!$A$31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'5.2'!$B$31:$K$31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205.35669999999999</c:v>
                </c:pt>
                <c:pt idx="4">
                  <c:v>752.85042000000033</c:v>
                </c:pt>
                <c:pt idx="5">
                  <c:v>2054.786838</c:v>
                </c:pt>
                <c:pt idx="6">
                  <c:v>1948.9655940000002</c:v>
                </c:pt>
                <c:pt idx="7">
                  <c:v>2060.4579100000001</c:v>
                </c:pt>
                <c:pt idx="8">
                  <c:v>4037.5651010000006</c:v>
                </c:pt>
                <c:pt idx="9">
                  <c:v>4942.0003800000004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6C-4F28-877D-BC9411482EDA}"/>
            </c:ext>
          </c:extLst>
        </c:ser>
        <c:ser>
          <c:idx val="12"/>
          <c:order val="12"/>
          <c:tx>
            <c:strRef>
              <c:f>'5.2'!$A$32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'5.2'!$B$32:$D$32</c:f>
              <c:numCache>
                <c:formatCode>General</c:formatCode>
                <c:ptCount val="3"/>
                <c:pt idx="0">
                  <c:v>2344.4</c:v>
                </c:pt>
                <c:pt idx="1">
                  <c:v>2200.4</c:v>
                </c:pt>
                <c:pt idx="2">
                  <c:v>2092.8000000000002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6C-4F28-877D-BC941148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715136"/>
        <c:axId val="162716672"/>
      </c:barChart>
      <c:catAx>
        <c:axId val="1627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716672"/>
        <c:crosses val="autoZero"/>
        <c:auto val="1"/>
        <c:lblAlgn val="ctr"/>
        <c:lblOffset val="100"/>
        <c:noMultiLvlLbl val="0"/>
      </c:catAx>
      <c:valAx>
        <c:axId val="162716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1513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113879888273993E-2"/>
          <c:y val="0.89026549729527904"/>
          <c:w val="0.76824269696722802"/>
          <c:h val="0.1097344054580896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15D-46CA-A24F-5074381E25CD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15D-46CA-A24F-5074381E25CD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15D-46CA-A24F-5074381E25CD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15D-46CA-A24F-5074381E25CD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15D-46CA-A24F-5074381E25CD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15D-46CA-A24F-5074381E25CD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15D-46CA-A24F-5074381E25CD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15D-46CA-A24F-5074381E25CD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15D-46CA-A24F-5074381E25CD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15D-46CA-A24F-5074381E25CD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A15D-46CA-A24F-5074381E25CD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15D-46CA-A24F-5074381E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801536"/>
        <c:axId val="162803072"/>
      </c:barChart>
      <c:catAx>
        <c:axId val="162801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2803072"/>
        <c:crosses val="autoZero"/>
        <c:auto val="1"/>
        <c:lblAlgn val="ctr"/>
        <c:lblOffset val="100"/>
        <c:noMultiLvlLbl val="0"/>
      </c:catAx>
      <c:valAx>
        <c:axId val="162803072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80153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3.5623404632922902E-3"/>
          <c:w val="1"/>
          <c:h val="0.99643746293929647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(GWh)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2221011886807702E-2"/>
          <c:y val="0.11032212795351409"/>
          <c:w val="0.87889770671875356"/>
          <c:h val="0.64582159521935323"/>
        </c:manualLayout>
      </c:layout>
      <c:lineChart>
        <c:grouping val="standard"/>
        <c:varyColors val="0"/>
        <c:ser>
          <c:idx val="0"/>
          <c:order val="0"/>
          <c:tx>
            <c:strRef>
              <c:f>'3.4'!$A$20</c:f>
              <c:strCache>
                <c:ptCount val="1"/>
                <c:pt idx="0">
                  <c:v>Výroba elektřiny brutto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'3.4'!$B$20:$M$20</c:f>
              <c:numCache>
                <c:formatCode>#\ ##0.0</c:formatCode>
                <c:ptCount val="12"/>
                <c:pt idx="0">
                  <c:v>8557.2328294271483</c:v>
                </c:pt>
                <c:pt idx="1">
                  <c:v>7747.0393723071547</c:v>
                </c:pt>
                <c:pt idx="2">
                  <c:v>7507.5427585421266</c:v>
                </c:pt>
                <c:pt idx="3">
                  <c:v>6892.1875369239096</c:v>
                </c:pt>
                <c:pt idx="4">
                  <c:v>7166.0256005226665</c:v>
                </c:pt>
                <c:pt idx="5">
                  <c:v>6149.8993377632314</c:v>
                </c:pt>
                <c:pt idx="6">
                  <c:v>5728.9147710027319</c:v>
                </c:pt>
                <c:pt idx="7">
                  <c:v>6517.3129131382093</c:v>
                </c:pt>
                <c:pt idx="8">
                  <c:v>6994.3079120509328</c:v>
                </c:pt>
                <c:pt idx="9">
                  <c:v>8011.1780417983191</c:v>
                </c:pt>
                <c:pt idx="10">
                  <c:v>7838.3602752477464</c:v>
                </c:pt>
                <c:pt idx="11">
                  <c:v>7880.5023732758254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213-888A-D24318B2D511}"/>
            </c:ext>
          </c:extLst>
        </c:ser>
        <c:ser>
          <c:idx val="1"/>
          <c:order val="1"/>
          <c:tx>
            <c:strRef>
              <c:f>'3.4'!$A$21</c:f>
              <c:strCache>
                <c:ptCount val="1"/>
                <c:pt idx="0">
                  <c:v>Výroba elektřiny brutto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'3.4'!$B$21:$M$21</c:f>
              <c:numCache>
                <c:formatCode>#\ ##0.0</c:formatCode>
                <c:ptCount val="12"/>
                <c:pt idx="0">
                  <c:v>8055.8300949999975</c:v>
                </c:pt>
                <c:pt idx="1">
                  <c:v>7178.374576000002</c:v>
                </c:pt>
                <c:pt idx="2">
                  <c:v>6956.3251490000002</c:v>
                </c:pt>
                <c:pt idx="3">
                  <c:v>5617.5811380000023</c:v>
                </c:pt>
                <c:pt idx="4">
                  <c:v>6044.7570540000015</c:v>
                </c:pt>
                <c:pt idx="5">
                  <c:v>6119.5879300000024</c:v>
                </c:pt>
                <c:pt idx="6">
                  <c:v>5785.8481139999976</c:v>
                </c:pt>
                <c:pt idx="7">
                  <c:v>6578.5175040000013</c:v>
                </c:pt>
                <c:pt idx="8">
                  <c:v>6609.5085860000008</c:v>
                </c:pt>
                <c:pt idx="9">
                  <c:v>7049.4457949999996</c:v>
                </c:pt>
                <c:pt idx="10">
                  <c:v>7710.0794889999997</c:v>
                </c:pt>
                <c:pt idx="11">
                  <c:v>7737.5259409999981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213-888A-D24318B2D511}"/>
            </c:ext>
          </c:extLst>
        </c:ser>
        <c:ser>
          <c:idx val="2"/>
          <c:order val="2"/>
          <c:tx>
            <c:strRef>
              <c:f>'3.4'!$A$22</c:f>
              <c:strCache>
                <c:ptCount val="1"/>
                <c:pt idx="0">
                  <c:v>Výroba elektřiny netto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'3.4'!$B$22:$M$22</c:f>
              <c:numCache>
                <c:formatCode>#\ ##0.0</c:formatCode>
                <c:ptCount val="12"/>
                <c:pt idx="0">
                  <c:v>8001.0177194271464</c:v>
                </c:pt>
                <c:pt idx="1">
                  <c:v>7238.1289983071547</c:v>
                </c:pt>
                <c:pt idx="2">
                  <c:v>7004.0966655421262</c:v>
                </c:pt>
                <c:pt idx="3">
                  <c:v>6422.243025923909</c:v>
                </c:pt>
                <c:pt idx="4">
                  <c:v>6686.7905605226642</c:v>
                </c:pt>
                <c:pt idx="5">
                  <c:v>5726.0979887632311</c:v>
                </c:pt>
                <c:pt idx="6">
                  <c:v>5319.4727880027322</c:v>
                </c:pt>
                <c:pt idx="7">
                  <c:v>6058.1816461382095</c:v>
                </c:pt>
                <c:pt idx="8">
                  <c:v>6525.2623230509334</c:v>
                </c:pt>
                <c:pt idx="9">
                  <c:v>7485.5190397983188</c:v>
                </c:pt>
                <c:pt idx="10">
                  <c:v>7324.1764742477462</c:v>
                </c:pt>
                <c:pt idx="11">
                  <c:v>7355.587974275827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13-888A-D24318B2D511}"/>
            </c:ext>
          </c:extLst>
        </c:ser>
        <c:ser>
          <c:idx val="3"/>
          <c:order val="3"/>
          <c:tx>
            <c:strRef>
              <c:f>'3.4'!$A$23</c:f>
              <c:strCache>
                <c:ptCount val="1"/>
                <c:pt idx="0">
                  <c:v>Výroba elektřiny netto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'3.4'!$B$23:$M$23</c:f>
              <c:numCache>
                <c:formatCode>#\ ##0.0</c:formatCode>
                <c:ptCount val="12"/>
                <c:pt idx="0">
                  <c:v>7532.1526249999988</c:v>
                </c:pt>
                <c:pt idx="1">
                  <c:v>6714.1937800000051</c:v>
                </c:pt>
                <c:pt idx="2">
                  <c:v>6500.8466710000002</c:v>
                </c:pt>
                <c:pt idx="3">
                  <c:v>5250.0184010000039</c:v>
                </c:pt>
                <c:pt idx="4">
                  <c:v>5658.3645400000023</c:v>
                </c:pt>
                <c:pt idx="5">
                  <c:v>5719.6603490000016</c:v>
                </c:pt>
                <c:pt idx="6">
                  <c:v>5417.5238549999976</c:v>
                </c:pt>
                <c:pt idx="7">
                  <c:v>6139.163491000003</c:v>
                </c:pt>
                <c:pt idx="8">
                  <c:v>6151.9383669999997</c:v>
                </c:pt>
                <c:pt idx="9">
                  <c:v>6581.5257129999991</c:v>
                </c:pt>
                <c:pt idx="10">
                  <c:v>7211.913228999998</c:v>
                </c:pt>
                <c:pt idx="11">
                  <c:v>7248.8841929999999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213-888A-D24318B2D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66016"/>
        <c:axId val="157767552"/>
      </c:lineChart>
      <c:catAx>
        <c:axId val="157766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767552"/>
        <c:crosses val="autoZero"/>
        <c:auto val="1"/>
        <c:lblAlgn val="ctr"/>
        <c:lblOffset val="100"/>
        <c:noMultiLvlLbl val="0"/>
      </c:catAx>
      <c:valAx>
        <c:axId val="157767552"/>
        <c:scaling>
          <c:orientation val="minMax"/>
          <c:max val="9000"/>
          <c:min val="4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7660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 výkonu (MW)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176812888890733"/>
          <c:w val="0.87762429727307478"/>
          <c:h val="0.73870144177157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510.8</c:v>
                </c:pt>
                <c:pt idx="1">
                  <c:v>750.1</c:v>
                </c:pt>
                <c:pt idx="2">
                  <c:v>820.1</c:v>
                </c:pt>
                <c:pt idx="3">
                  <c:v>833.66899999999998</c:v>
                </c:pt>
                <c:pt idx="4">
                  <c:v>855.56299999999874</c:v>
                </c:pt>
                <c:pt idx="5">
                  <c:v>873.99199999999689</c:v>
                </c:pt>
                <c:pt idx="6">
                  <c:v>895.98699999999735</c:v>
                </c:pt>
                <c:pt idx="7">
                  <c:v>910.90979999999729</c:v>
                </c:pt>
                <c:pt idx="8">
                  <c:v>937.70399999999779</c:v>
                </c:pt>
                <c:pt idx="9">
                  <c:v>962.24929999999904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9-4872-83C4-E5F74A86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08896"/>
        <c:axId val="163010432"/>
      </c:barChart>
      <c:catAx>
        <c:axId val="16300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010432"/>
        <c:crosses val="autoZero"/>
        <c:auto val="1"/>
        <c:lblAlgn val="ctr"/>
        <c:lblOffset val="100"/>
        <c:noMultiLvlLbl val="0"/>
      </c:catAx>
      <c:valAx>
        <c:axId val="1630104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008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0902626262626262"/>
          <c:w val="0.87762429727307478"/>
          <c:h val="0.739458333333333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'5.3'!$A$20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('5.3'!$B$20:$E$20,'5.3'!$F$20:$K$20)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14.489239999999999</c:v>
                </c:pt>
                <c:pt idx="4">
                  <c:v>12.044630000000005</c:v>
                </c:pt>
                <c:pt idx="5">
                  <c:v>16.151237999999999</c:v>
                </c:pt>
                <c:pt idx="6">
                  <c:v>4.864811999999997</c:v>
                </c:pt>
                <c:pt idx="7">
                  <c:v>2.7662300000000011</c:v>
                </c:pt>
                <c:pt idx="8">
                  <c:v>2.0420480000000008</c:v>
                </c:pt>
                <c:pt idx="9">
                  <c:v>1.7425119999999994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7-4549-AE94-26B249CBA30A}"/>
            </c:ext>
          </c:extLst>
        </c:ser>
        <c:ser>
          <c:idx val="1"/>
          <c:order val="1"/>
          <c:tx>
            <c:strRef>
              <c:f>'5.3'!$A$21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('5.3'!$B$21:$E$21,'5.3'!$F$21:$K$21)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2561.3558930000063</c:v>
                </c:pt>
                <c:pt idx="4">
                  <c:v>2603.7746899999884</c:v>
                </c:pt>
                <c:pt idx="5">
                  <c:v>2589.7815880000016</c:v>
                </c:pt>
                <c:pt idx="6">
                  <c:v>2626.4170460000009</c:v>
                </c:pt>
                <c:pt idx="7">
                  <c:v>2595.3372179999969</c:v>
                </c:pt>
                <c:pt idx="8">
                  <c:v>2514.5051969999945</c:v>
                </c:pt>
                <c:pt idx="9">
                  <c:v>2583.4934860000035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7-4549-AE94-26B249CBA30A}"/>
            </c:ext>
          </c:extLst>
        </c:ser>
        <c:ser>
          <c:idx val="2"/>
          <c:order val="2"/>
          <c:tx>
            <c:strRef>
              <c:f>'5.3'!$A$22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('5.3'!$B$22:$E$22,'5.3'!$F$22:$K$22)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7-4549-AE94-26B249CBA30A}"/>
            </c:ext>
          </c:extLst>
        </c:ser>
        <c:ser>
          <c:idx val="3"/>
          <c:order val="3"/>
          <c:tx>
            <c:strRef>
              <c:f>'5.3'!$A$23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('5.3'!$B$23:$E$23,'5.3'!$F$23:$K$23)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0.51650499999999999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7-4549-AE94-26B249CBA30A}"/>
            </c:ext>
          </c:extLst>
        </c:ser>
        <c:ser>
          <c:idx val="4"/>
          <c:order val="4"/>
          <c:tx>
            <c:strRef>
              <c:f>'5.3'!$A$24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('5.3'!$B$24:$E$24,'5.3'!$F$24:$K$24)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7-4549-AE94-26B249CBA30A}"/>
            </c:ext>
          </c:extLst>
        </c:ser>
        <c:ser>
          <c:idx val="5"/>
          <c:order val="5"/>
          <c:tx>
            <c:strRef>
              <c:f>'5.3'!$A$25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('5.3'!$B$25:$E$25,'5.3'!$F$25:$K$25)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0.83716000000000013</c:v>
                </c:pt>
                <c:pt idx="4">
                  <c:v>0.61739999999999995</c:v>
                </c:pt>
                <c:pt idx="5">
                  <c:v>0.72448400000000013</c:v>
                </c:pt>
                <c:pt idx="6">
                  <c:v>0.46382899999999999</c:v>
                </c:pt>
                <c:pt idx="7">
                  <c:v>0.67549099999999995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F7-4549-AE94-26B249CBA30A}"/>
            </c:ext>
          </c:extLst>
        </c:ser>
        <c:ser>
          <c:idx val="6"/>
          <c:order val="6"/>
          <c:tx>
            <c:strRef>
              <c:f>'5.3'!$A$26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('5.3'!$B$26:$E$26,'5.3'!$F$26:$K$26)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5.0690000000000006E-2</c:v>
                </c:pt>
                <c:pt idx="4">
                  <c:v>9.5970000000000014E-2</c:v>
                </c:pt>
                <c:pt idx="5">
                  <c:v>0.15790199999999999</c:v>
                </c:pt>
                <c:pt idx="6">
                  <c:v>9.8370000000000003E-3</c:v>
                </c:pt>
                <c:pt idx="7">
                  <c:v>4.3959000000000012E-2</c:v>
                </c:pt>
                <c:pt idx="8">
                  <c:v>1.0939999999999999E-3</c:v>
                </c:pt>
                <c:pt idx="9">
                  <c:v>1.0500000000000002E-2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7-4549-AE94-26B249CBA30A}"/>
            </c:ext>
          </c:extLst>
        </c:ser>
        <c:ser>
          <c:idx val="7"/>
          <c:order val="7"/>
          <c:tx>
            <c:strRef>
              <c:f>'5.3'!$A$27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('5.3'!$B$27:$E$27,'5.3'!$F$27:$K$27)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F7-4549-AE94-26B249CBA30A}"/>
            </c:ext>
          </c:extLst>
        </c:ser>
        <c:ser>
          <c:idx val="8"/>
          <c:order val="8"/>
          <c:tx>
            <c:strRef>
              <c:f>'5.3'!$A$28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('5.3'!$B$28:$E$28,'5.3'!$F$28:$K$28)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275.01512000000019</c:v>
                </c:pt>
                <c:pt idx="4">
                  <c:v>262.58914999999996</c:v>
                </c:pt>
                <c:pt idx="5">
                  <c:v>257.64991399999997</c:v>
                </c:pt>
                <c:pt idx="6">
                  <c:v>264.43442600000003</c:v>
                </c:pt>
                <c:pt idx="7">
                  <c:v>241.39862800000003</c:v>
                </c:pt>
                <c:pt idx="8">
                  <c:v>248.62818399999992</c:v>
                </c:pt>
                <c:pt idx="9">
                  <c:v>236.9234569999999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7-4549-AE94-26B249CBA30A}"/>
            </c:ext>
          </c:extLst>
        </c:ser>
        <c:ser>
          <c:idx val="9"/>
          <c:order val="9"/>
          <c:tx>
            <c:strRef>
              <c:f>'5.3'!$A$29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('5.3'!$B$29:$E$29,'5.3'!$F$29:$K$29)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0.77049999999999996</c:v>
                </c:pt>
                <c:pt idx="6">
                  <c:v>0</c:v>
                </c:pt>
                <c:pt idx="7">
                  <c:v>0.54568900000000009</c:v>
                </c:pt>
                <c:pt idx="8">
                  <c:v>1.0303399999999998</c:v>
                </c:pt>
                <c:pt idx="9">
                  <c:v>1.0156109999999998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F7-4549-AE94-26B249CBA30A}"/>
            </c:ext>
          </c:extLst>
        </c:ser>
        <c:ser>
          <c:idx val="10"/>
          <c:order val="10"/>
          <c:tx>
            <c:strRef>
              <c:f>'5.3'!$A$30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('5.3'!$B$30:$E$30,'5.3'!$F$30:$K$30)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10.760199999999998</c:v>
                </c:pt>
                <c:pt idx="4">
                  <c:v>9.956019999999997</c:v>
                </c:pt>
                <c:pt idx="5">
                  <c:v>13.082451000000001</c:v>
                </c:pt>
                <c:pt idx="6">
                  <c:v>13.439494999999994</c:v>
                </c:pt>
                <c:pt idx="7">
                  <c:v>12.598535999999994</c:v>
                </c:pt>
                <c:pt idx="8">
                  <c:v>9.5877760000000034</c:v>
                </c:pt>
                <c:pt idx="9">
                  <c:v>7.2887740000000019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F7-4549-AE94-26B249CBA30A}"/>
            </c:ext>
          </c:extLst>
        </c:ser>
        <c:ser>
          <c:idx val="11"/>
          <c:order val="11"/>
          <c:tx>
            <c:strRef>
              <c:f>'5.3'!$A$31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'5.3'!$B$31:$K$31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635.78553100000045</c:v>
                </c:pt>
                <c:pt idx="4">
                  <c:v>683.7344270000001</c:v>
                </c:pt>
                <c:pt idx="5">
                  <c:v>735.56394499999806</c:v>
                </c:pt>
                <c:pt idx="6">
                  <c:v>810.06013300000018</c:v>
                </c:pt>
                <c:pt idx="7">
                  <c:v>837.04711399999917</c:v>
                </c:pt>
                <c:pt idx="8">
                  <c:v>900.90251100000444</c:v>
                </c:pt>
                <c:pt idx="9">
                  <c:v>959.09144500000082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F7-4549-AE94-26B249CBA30A}"/>
            </c:ext>
          </c:extLst>
        </c:ser>
        <c:ser>
          <c:idx val="12"/>
          <c:order val="12"/>
          <c:tx>
            <c:strRef>
              <c:f>'5.3'!$A$32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'5.3'!$B$32:$D$32</c:f>
              <c:numCache>
                <c:formatCode>General</c:formatCode>
                <c:ptCount val="3"/>
                <c:pt idx="0">
                  <c:v>1610.7</c:v>
                </c:pt>
                <c:pt idx="1">
                  <c:v>2234.6999999999998</c:v>
                </c:pt>
                <c:pt idx="2">
                  <c:v>3179.6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F7-4549-AE94-26B249CB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99008"/>
        <c:axId val="163100544"/>
      </c:barChart>
      <c:catAx>
        <c:axId val="1630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00544"/>
        <c:crosses val="autoZero"/>
        <c:auto val="1"/>
        <c:lblAlgn val="ctr"/>
        <c:lblOffset val="100"/>
        <c:noMultiLvlLbl val="0"/>
      </c:catAx>
      <c:valAx>
        <c:axId val="1631005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09900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4.7757227824539193E-2"/>
          <c:y val="0.91386489898989909"/>
          <c:w val="0.84876877855562594"/>
          <c:h val="7.651399629175058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ED-45CA-8D8C-688AB478B45D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ED-45CA-8D8C-688AB478B45D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ED-45CA-8D8C-688AB478B45D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EED-45CA-8D8C-688AB478B45D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EED-45CA-8D8C-688AB478B45D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EED-45CA-8D8C-688AB478B45D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EED-45CA-8D8C-688AB478B45D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EED-45CA-8D8C-688AB478B45D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EED-45CA-8D8C-688AB478B45D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9EED-45CA-8D8C-688AB478B45D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9EED-45CA-8D8C-688AB478B45D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9EED-45CA-8D8C-688AB478B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193600"/>
        <c:axId val="163195136"/>
      </c:barChart>
      <c:catAx>
        <c:axId val="163193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195136"/>
        <c:crosses val="autoZero"/>
        <c:auto val="1"/>
        <c:lblAlgn val="ctr"/>
        <c:lblOffset val="100"/>
        <c:noMultiLvlLbl val="0"/>
      </c:catAx>
      <c:valAx>
        <c:axId val="16319513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193600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3.5623404632922902E-3"/>
          <c:w val="1"/>
          <c:h val="0.99643746293929647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VE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1551802999147399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31751171290505"/>
          <c:y val="0.16362317031830009"/>
          <c:w val="0.7958265263571026"/>
          <c:h val="0.62155794394313846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'5.4'!$A$6:$A$8</c:f>
              <c:strCache>
                <c:ptCount val="3"/>
                <c:pt idx="0">
                  <c:v>do 1 MW</c:v>
                </c:pt>
                <c:pt idx="1">
                  <c:v>od 1 MW včetně do 10 MW</c:v>
                </c:pt>
                <c:pt idx="2">
                  <c:v>od 10 MW včetně</c:v>
                </c:pt>
              </c:strCache>
            </c:strRef>
          </c:cat>
          <c:val>
            <c:numRef>
              <c:f>'5.4'!$C$6:$C$8</c:f>
              <c:numCache>
                <c:formatCode>#\ ##0.0</c:formatCode>
                <c:ptCount val="3"/>
                <c:pt idx="0">
                  <c:v>523367.95199999941</c:v>
                </c:pt>
                <c:pt idx="1">
                  <c:v>655336.55200000014</c:v>
                </c:pt>
                <c:pt idx="2">
                  <c:v>965179.52299999993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2-40CF-B59E-1CDFF381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 - VE</a:t>
            </a:r>
          </a:p>
        </c:rich>
      </c:tx>
      <c:layout>
        <c:manualLayout>
          <c:xMode val="edge"/>
          <c:yMode val="edge"/>
          <c:x val="0.64911827331102046"/>
          <c:y val="3.84848484848484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54582890086491676"/>
          <c:y val="0.20656767676767676"/>
          <c:w val="0.4395669520172748"/>
          <c:h val="0.497911111111111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'5.4'!$A$24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'5.4'!$B$23:$K$23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('5.4'!$B$24:$E$24,'5.4'!$F$24:$K$24)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466.02003400000086</c:v>
                </c:pt>
                <c:pt idx="4">
                  <c:v>446.46649699999932</c:v>
                </c:pt>
                <c:pt idx="5">
                  <c:v>483.55910999999946</c:v>
                </c:pt>
                <c:pt idx="6">
                  <c:v>511.39141199999943</c:v>
                </c:pt>
                <c:pt idx="7">
                  <c:v>388.78866499999805</c:v>
                </c:pt>
                <c:pt idx="8">
                  <c:v>462.01054799999866</c:v>
                </c:pt>
                <c:pt idx="9">
                  <c:v>523.36795199999938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FDC-AE74-337DECC3B247}"/>
            </c:ext>
          </c:extLst>
        </c:ser>
        <c:ser>
          <c:idx val="1"/>
          <c:order val="1"/>
          <c:tx>
            <c:strRef>
              <c:f>'5.4'!$A$25</c:f>
              <c:strCache>
                <c:ptCount val="1"/>
                <c:pt idx="0">
                  <c:v>od 1 MW včetně do 10 MW</c:v>
                </c:pt>
              </c:strCache>
            </c:strRef>
          </c:tx>
          <c:invertIfNegative val="0"/>
          <c:cat>
            <c:numRef>
              <c:f>'5.4'!$B$23:$K$23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('5.4'!$B$25:$E$25,'5.4'!$F$25:$K$25)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546.1916369999999</c:v>
                </c:pt>
                <c:pt idx="4">
                  <c:v>555.90920700000072</c:v>
                </c:pt>
                <c:pt idx="5">
                  <c:v>570.53690200000062</c:v>
                </c:pt>
                <c:pt idx="6">
                  <c:v>551.15320499999973</c:v>
                </c:pt>
                <c:pt idx="7">
                  <c:v>485.02545499999985</c:v>
                </c:pt>
                <c:pt idx="8">
                  <c:v>561.63749200000029</c:v>
                </c:pt>
                <c:pt idx="9">
                  <c:v>655.3365520000001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FDC-AE74-337DECC3B247}"/>
            </c:ext>
          </c:extLst>
        </c:ser>
        <c:ser>
          <c:idx val="2"/>
          <c:order val="2"/>
          <c:tx>
            <c:strRef>
              <c:f>'5.4'!$A$26</c:f>
              <c:strCache>
                <c:ptCount val="1"/>
                <c:pt idx="0">
                  <c:v>od 10 MW včetně</c:v>
                </c:pt>
              </c:strCache>
            </c:strRef>
          </c:tx>
          <c:invertIfNegative val="0"/>
          <c:cat>
            <c:numRef>
              <c:f>'5.4'!$B$23:$K$23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('5.4'!$B$26:$E$26,'5.4'!$F$26:$K$26)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897.54893600000037</c:v>
                </c:pt>
                <c:pt idx="4">
                  <c:v>793.01001000000019</c:v>
                </c:pt>
                <c:pt idx="5">
                  <c:v>947.38790899999992</c:v>
                </c:pt>
                <c:pt idx="6">
                  <c:v>806.98529300000007</c:v>
                </c:pt>
                <c:pt idx="7">
                  <c:v>753.70135299999993</c:v>
                </c:pt>
                <c:pt idx="8">
                  <c:v>985.00355699999977</c:v>
                </c:pt>
                <c:pt idx="9">
                  <c:v>965.1795229999999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E-4FDC-AE74-337DECC3B247}"/>
            </c:ext>
          </c:extLst>
        </c:ser>
        <c:ser>
          <c:idx val="3"/>
          <c:order val="3"/>
          <c:tx>
            <c:strRef>
              <c:f>'5.4'!$A$27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'5.4'!$B$23:$K$23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'5.4'!$B$27:$D$27</c:f>
              <c:numCache>
                <c:formatCode>0.00000</c:formatCode>
                <c:ptCount val="3"/>
                <c:pt idx="0" formatCode="General">
                  <c:v>2134.13170101789</c:v>
                </c:pt>
                <c:pt idx="1">
                  <c:v>2231.5493615839096</c:v>
                </c:pt>
                <c:pt idx="2" formatCode="General">
                  <c:v>2856.3917619999997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E-4FDC-AE74-337DECC3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309056"/>
        <c:axId val="163310592"/>
      </c:barChart>
      <c:catAx>
        <c:axId val="1633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10592"/>
        <c:crosses val="autoZero"/>
        <c:auto val="1"/>
        <c:lblAlgn val="ctr"/>
        <c:lblOffset val="100"/>
        <c:noMultiLvlLbl val="0"/>
      </c:catAx>
      <c:valAx>
        <c:axId val="163310592"/>
        <c:scaling>
          <c:orientation val="minMax"/>
          <c:max val="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309056"/>
        <c:crosses val="autoZero"/>
        <c:crossBetween val="between"/>
        <c:majorUnit val="5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2.5518577896869003E-2"/>
          <c:y val="0.83653544061302698"/>
          <c:w val="0.40329880189542383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 výkonu (MW) - VE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24626077097505666"/>
          <c:w val="0.87762429727307478"/>
          <c:h val="0.58672222222222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'5.4'!$A$17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('5.4'!$B$17:$E$17,'5.4'!$F$17:$K$17)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151.5367000000002</c:v>
                </c:pt>
                <c:pt idx="4">
                  <c:v>155.16499999999991</c:v>
                </c:pt>
                <c:pt idx="5">
                  <c:v>156.41509999999988</c:v>
                </c:pt>
                <c:pt idx="6">
                  <c:v>157.23959999999983</c:v>
                </c:pt>
                <c:pt idx="7">
                  <c:v>156.74410000000017</c:v>
                </c:pt>
                <c:pt idx="8">
                  <c:v>157.42109000000016</c:v>
                </c:pt>
                <c:pt idx="9">
                  <c:v>157.4980300000006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B-4903-AF38-364219C7FEAD}"/>
            </c:ext>
          </c:extLst>
        </c:ser>
        <c:ser>
          <c:idx val="1"/>
          <c:order val="1"/>
          <c:tx>
            <c:strRef>
              <c:f>'5.4'!$A$18</c:f>
              <c:strCache>
                <c:ptCount val="1"/>
                <c:pt idx="0">
                  <c:v>od 1 MW včetně do 10 MW</c:v>
                </c:pt>
              </c:strCache>
            </c:strRef>
          </c:tx>
          <c:invertIfNegative val="0"/>
          <c:cat>
            <c:numRef>
              <c:f>'5.4'!$B$16:$K$16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('5.4'!$B$18:$E$18,'5.4'!$F$18:$K$18)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177.22499999999999</c:v>
                </c:pt>
                <c:pt idx="4">
                  <c:v>177.52799999999999</c:v>
                </c:pt>
                <c:pt idx="5">
                  <c:v>181.488</c:v>
                </c:pt>
                <c:pt idx="6">
                  <c:v>183.23399999999998</c:v>
                </c:pt>
                <c:pt idx="7">
                  <c:v>183.98799999999994</c:v>
                </c:pt>
                <c:pt idx="8">
                  <c:v>183.988</c:v>
                </c:pt>
                <c:pt idx="9">
                  <c:v>183.648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B-4903-AF38-364219C7FEAD}"/>
            </c:ext>
          </c:extLst>
        </c:ser>
        <c:ser>
          <c:idx val="2"/>
          <c:order val="2"/>
          <c:tx>
            <c:strRef>
              <c:f>'5.4'!$A$19</c:f>
              <c:strCache>
                <c:ptCount val="1"/>
                <c:pt idx="0">
                  <c:v>od 10 MW včetně</c:v>
                </c:pt>
              </c:strCache>
            </c:strRef>
          </c:tx>
          <c:invertIfNegative val="0"/>
          <c:cat>
            <c:numRef>
              <c:f>'5.4'!$B$16:$K$16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('5.4'!$B$19:$E$19,'5.4'!$F$19:$K$19)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752.78</c:v>
                </c:pt>
                <c:pt idx="4">
                  <c:v>752.78</c:v>
                </c:pt>
                <c:pt idx="5">
                  <c:v>752.78</c:v>
                </c:pt>
                <c:pt idx="6">
                  <c:v>752.78</c:v>
                </c:pt>
                <c:pt idx="7">
                  <c:v>752.78</c:v>
                </c:pt>
                <c:pt idx="8">
                  <c:v>752.78</c:v>
                </c:pt>
                <c:pt idx="9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B-4903-AF38-364219C7FEAD}"/>
            </c:ext>
          </c:extLst>
        </c:ser>
        <c:ser>
          <c:idx val="3"/>
          <c:order val="3"/>
          <c:tx>
            <c:strRef>
              <c:f>'5.4'!$A$20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'5.4'!$B$16:$K$16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'5.4'!$B$20:$D$20</c:f>
              <c:numCache>
                <c:formatCode>General</c:formatCode>
                <c:ptCount val="3"/>
                <c:pt idx="0">
                  <c:v>1054.5999999999999</c:v>
                </c:pt>
                <c:pt idx="1">
                  <c:v>1069.1999999999998</c:v>
                </c:pt>
                <c:pt idx="2">
                  <c:v>1082.6999999999998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B-4903-AF38-364219C7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54368"/>
        <c:axId val="163755904"/>
      </c:barChart>
      <c:catAx>
        <c:axId val="1637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55904"/>
        <c:crosses val="autoZero"/>
        <c:auto val="1"/>
        <c:lblAlgn val="ctr"/>
        <c:lblOffset val="100"/>
        <c:noMultiLvlLbl val="0"/>
      </c:catAx>
      <c:valAx>
        <c:axId val="163755904"/>
        <c:scaling>
          <c:orientation val="minMax"/>
          <c:max val="1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54368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 výkonu (MW)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1146.5</c:v>
                </c:pt>
                <c:pt idx="1">
                  <c:v>1146.5</c:v>
                </c:pt>
                <c:pt idx="2">
                  <c:v>1146.5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C-4686-8B7D-5A23B780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58304"/>
        <c:axId val="163859840"/>
      </c:barChart>
      <c:catAx>
        <c:axId val="1638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59840"/>
        <c:crosses val="autoZero"/>
        <c:auto val="1"/>
        <c:lblAlgn val="ctr"/>
        <c:lblOffset val="100"/>
        <c:noMultiLvlLbl val="0"/>
      </c:catAx>
      <c:valAx>
        <c:axId val="163859840"/>
        <c:scaling>
          <c:orientation val="minMax"/>
          <c:min val="9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5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50164518009238"/>
          <c:y val="0.8973591954022988"/>
          <c:w val="0.24996709639815237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'3.3'!$A$23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'3.3'!$B$16:$K$16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'3.3'!$B$23:$K$23</c:f>
              <c:numCache>
                <c:formatCode>#\ ##0.0</c:formatCode>
                <c:ptCount val="10"/>
                <c:pt idx="0">
                  <c:v>700.899091</c:v>
                </c:pt>
                <c:pt idx="1">
                  <c:v>731.44974200000001</c:v>
                </c:pt>
                <c:pt idx="2">
                  <c:v>905.30823799999996</c:v>
                </c:pt>
                <c:pt idx="3">
                  <c:v>1051.5262420000001</c:v>
                </c:pt>
                <c:pt idx="4">
                  <c:v>1275.9619400000001</c:v>
                </c:pt>
                <c:pt idx="5">
                  <c:v>1201.5475300000003</c:v>
                </c:pt>
                <c:pt idx="6">
                  <c:v>1170.455101</c:v>
                </c:pt>
                <c:pt idx="7">
                  <c:v>1050.5881869999998</c:v>
                </c:pt>
                <c:pt idx="8">
                  <c:v>1166.6572390000001</c:v>
                </c:pt>
                <c:pt idx="9">
                  <c:v>1293.078659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4-4042-B516-683EB2DD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5056"/>
        <c:axId val="163886592"/>
      </c:barChart>
      <c:catAx>
        <c:axId val="1638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86592"/>
        <c:crosses val="autoZero"/>
        <c:auto val="1"/>
        <c:lblAlgn val="ctr"/>
        <c:lblOffset val="100"/>
        <c:noMultiLvlLbl val="0"/>
      </c:catAx>
      <c:valAx>
        <c:axId val="1638865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8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50164518009238"/>
          <c:y val="0.8973591954022988"/>
          <c:w val="0.24996709639815237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'5.4'!$A$2</c:f>
              <c:strCache>
                <c:ptCount val="1"/>
              </c:strCache>
            </c:strRef>
          </c:tx>
          <c:invertIfNegative val="0"/>
          <c:val>
            <c:numRef>
              <c:f>'5.4'!$G$2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AD-48C7-A697-1AFB12F2DEFA}"/>
            </c:ext>
          </c:extLst>
        </c:ser>
        <c:ser>
          <c:idx val="1"/>
          <c:order val="1"/>
          <c:tx>
            <c:strRef>
              <c:f>'5.4'!$A$3</c:f>
              <c:strCache>
                <c:ptCount val="1"/>
              </c:strCache>
            </c:strRef>
          </c:tx>
          <c:invertIfNegative val="0"/>
          <c:val>
            <c:numRef>
              <c:f>'5.4'!$G$3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AD-48C7-A697-1AFB12F2DEFA}"/>
            </c:ext>
          </c:extLst>
        </c:ser>
        <c:ser>
          <c:idx val="2"/>
          <c:order val="2"/>
          <c:tx>
            <c:strRef>
              <c:f>'5.4'!$A$4</c:f>
              <c:strCache>
                <c:ptCount val="1"/>
              </c:strCache>
            </c:strRef>
          </c:tx>
          <c:invertIfNegative val="0"/>
          <c:val>
            <c:numRef>
              <c:f>'5.4'!$G$4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AD-48C7-A697-1AFB12F2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18208"/>
        <c:axId val="163919744"/>
      </c:barChart>
      <c:catAx>
        <c:axId val="1639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63919744"/>
        <c:crosses val="autoZero"/>
        <c:auto val="1"/>
        <c:lblAlgn val="ctr"/>
        <c:lblOffset val="100"/>
        <c:noMultiLvlLbl val="0"/>
      </c:catAx>
      <c:valAx>
        <c:axId val="163919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918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17129140312833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50642292571833"/>
          <c:y val="0.20946373091989734"/>
          <c:w val="0.54846948222072045"/>
          <c:h val="0.76827394299608265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0.17858897800776197"/>
                  <c:y val="6.85612145475307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7-4AEA-B26D-29507F8D7A0D}"/>
                </c:ext>
              </c:extLst>
            </c:dLbl>
            <c:dLbl>
              <c:idx val="1"/>
              <c:layout>
                <c:manualLayout>
                  <c:x val="0.15762877102199224"/>
                  <c:y val="0.137063507920345"/>
                </c:manualLayout>
              </c:layout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7-4AEA-B26D-29507F8D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'5.5'!$A$6:$B$9</c:f>
              <c:strCache>
                <c:ptCount val="4"/>
                <c:pt idx="0">
                  <c:v>do 0,5 MW včetně</c:v>
                </c:pt>
                <c:pt idx="1">
                  <c:v>nad 0,5 do 1 MW včetně</c:v>
                </c:pt>
                <c:pt idx="2">
                  <c:v>nad 1 do 2 MW včetně </c:v>
                </c:pt>
                <c:pt idx="3">
                  <c:v>nad 2 MW</c:v>
                </c:pt>
              </c:strCache>
            </c:strRef>
          </c:cat>
          <c:val>
            <c:numRef>
              <c:f>'5.5'!$D$6:$D$9</c:f>
              <c:numCache>
                <c:formatCode>#\ ##0.0</c:formatCode>
                <c:ptCount val="4"/>
                <c:pt idx="0">
                  <c:v>1772.5740000000003</c:v>
                </c:pt>
                <c:pt idx="1">
                  <c:v>9572.2420000000002</c:v>
                </c:pt>
                <c:pt idx="2">
                  <c:v>114718.106</c:v>
                </c:pt>
                <c:pt idx="3">
                  <c:v>573020.57199999946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7-4AEA-B26D-29507F8D7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effectLst/>
              </a:rPr>
              <a:t>Meziroční změna výroby elektřiny (%)</a:t>
            </a:r>
            <a:r>
              <a:rPr lang="cs-CZ" sz="1000" b="1" i="0" u="none" strike="noStrike" baseline="0"/>
              <a:t> </a:t>
            </a:r>
            <a:endParaRPr lang="cs-CZ" sz="1000" b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59530057563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'3.4'!$A$28</c:f>
              <c:strCache>
                <c:ptCount val="1"/>
                <c:pt idx="0">
                  <c:v>Meziroční změna výroby brutto</c:v>
                </c:pt>
              </c:strCache>
            </c:strRef>
          </c:tx>
          <c:invertIfNegative val="0"/>
          <c:val>
            <c:numRef>
              <c:f>'3.4'!$B$28:$M$28</c:f>
              <c:numCache>
                <c:formatCode>0.0%</c:formatCode>
                <c:ptCount val="12"/>
                <c:pt idx="0">
                  <c:v>-5.8594027347590179E-2</c:v>
                </c:pt>
                <c:pt idx="1">
                  <c:v>-7.3404144341891742E-2</c:v>
                </c:pt>
                <c:pt idx="2">
                  <c:v>-7.3421840843323566E-2</c:v>
                </c:pt>
                <c:pt idx="3">
                  <c:v>-0.18493495600567827</c:v>
                </c:pt>
                <c:pt idx="4">
                  <c:v>-0.15647007267750807</c:v>
                </c:pt>
                <c:pt idx="5">
                  <c:v>-4.9287648623942363E-3</c:v>
                </c:pt>
                <c:pt idx="6">
                  <c:v>9.9378931740156974E-3</c:v>
                </c:pt>
                <c:pt idx="7">
                  <c:v>9.3910775311110261E-3</c:v>
                </c:pt>
                <c:pt idx="8">
                  <c:v>-5.5016068907680925E-2</c:v>
                </c:pt>
                <c:pt idx="9">
                  <c:v>-0.12004879204787133</c:v>
                </c:pt>
                <c:pt idx="10">
                  <c:v>-1.6365768061572299E-2</c:v>
                </c:pt>
                <c:pt idx="11">
                  <c:v>-1.8143060620181489E-2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5AD-B4AC-FDEB3125F285}"/>
            </c:ext>
          </c:extLst>
        </c:ser>
        <c:ser>
          <c:idx val="1"/>
          <c:order val="1"/>
          <c:tx>
            <c:strRef>
              <c:f>'3.4'!$A$29</c:f>
              <c:strCache>
                <c:ptCount val="1"/>
                <c:pt idx="0">
                  <c:v>Meziroční změna výroby netto</c:v>
                </c:pt>
              </c:strCache>
            </c:strRef>
          </c:tx>
          <c:invertIfNegative val="0"/>
          <c:val>
            <c:numRef>
              <c:f>'3.4'!$B$29:$M$29</c:f>
              <c:numCache>
                <c:formatCode>0.0%</c:formatCode>
                <c:ptCount val="12"/>
                <c:pt idx="0">
                  <c:v>-5.8600681921838961E-2</c:v>
                </c:pt>
                <c:pt idx="1">
                  <c:v>-7.2385449116710548E-2</c:v>
                </c:pt>
                <c:pt idx="2">
                  <c:v>-7.1850806545539547E-2</c:v>
                </c:pt>
                <c:pt idx="3">
                  <c:v>-0.18252573441897552</c:v>
                </c:pt>
                <c:pt idx="4">
                  <c:v>-0.15379964591597384</c:v>
                </c:pt>
                <c:pt idx="5">
                  <c:v>-1.1242629406382164E-3</c:v>
                </c:pt>
                <c:pt idx="6">
                  <c:v>1.8432478349810315E-2</c:v>
                </c:pt>
                <c:pt idx="7">
                  <c:v>1.3367351722346481E-2</c:v>
                </c:pt>
                <c:pt idx="8">
                  <c:v>-5.721209931011377E-2</c:v>
                </c:pt>
                <c:pt idx="9">
                  <c:v>-0.12076561718593609</c:v>
                </c:pt>
                <c:pt idx="10">
                  <c:v>-1.5327763557100615E-2</c:v>
                </c:pt>
                <c:pt idx="11">
                  <c:v>-1.4506492431195806E-2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5AD-B4AC-FDEB3125F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89568"/>
        <c:axId val="157795456"/>
      </c:barChart>
      <c:catAx>
        <c:axId val="1577895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7795456"/>
        <c:crossesAt val="0"/>
        <c:auto val="1"/>
        <c:lblAlgn val="ctr"/>
        <c:lblOffset val="100"/>
        <c:noMultiLvlLbl val="0"/>
      </c:catAx>
      <c:valAx>
        <c:axId val="157795456"/>
        <c:scaling>
          <c:orientation val="minMax"/>
          <c:max val="2.0000000000000004E-2"/>
          <c:min val="-0.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789568"/>
        <c:crosses val="autoZero"/>
        <c:crossBetween val="between"/>
        <c:majorUnit val="2.0000000000000004E-2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</a:t>
            </a:r>
            <a:r>
              <a:rPr lang="cs-CZ" sz="1000" baseline="0"/>
              <a:t> instalovaného výkonu (MW)</a:t>
            </a:r>
            <a:endParaRPr lang="en-US" sz="1000"/>
          </a:p>
        </c:rich>
      </c:tx>
      <c:layout>
        <c:manualLayout>
          <c:xMode val="edge"/>
          <c:yMode val="edge"/>
          <c:x val="0.15291754432725593"/>
          <c:y val="2.59154849103518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841410317361511E-2"/>
          <c:y val="0.1391015353054269"/>
          <c:w val="0.44883680902244832"/>
          <c:h val="0.65667934212759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'5.5'!$A$14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'5.5'!$B$13:$K$13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'5.5'!$B$14:$K$14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3.0008999999999988</c:v>
                </c:pt>
                <c:pt idx="4">
                  <c:v>2.9958999999999989</c:v>
                </c:pt>
                <c:pt idx="5">
                  <c:v>2.9648999999999992</c:v>
                </c:pt>
                <c:pt idx="6">
                  <c:v>2.9173999999999984</c:v>
                </c:pt>
                <c:pt idx="7">
                  <c:v>2.8173999999999988</c:v>
                </c:pt>
                <c:pt idx="8">
                  <c:v>2.7943999999999996</c:v>
                </c:pt>
                <c:pt idx="9">
                  <c:v>2.7943999999999996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F-4C5D-8090-748D1956469C}"/>
            </c:ext>
          </c:extLst>
        </c:ser>
        <c:ser>
          <c:idx val="1"/>
          <c:order val="1"/>
          <c:tx>
            <c:strRef>
              <c:f>'5.5'!$A$15</c:f>
              <c:strCache>
                <c:ptCount val="1"/>
                <c:pt idx="0">
                  <c:v>nad 0,5 do 1 MW včetně</c:v>
                </c:pt>
              </c:strCache>
            </c:strRef>
          </c:tx>
          <c:invertIfNegative val="0"/>
          <c:cat>
            <c:numRef>
              <c:f>'5.5'!$B$13:$K$13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'5.5'!$B$15:$K$15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5.76</c:v>
                </c:pt>
                <c:pt idx="4">
                  <c:v>5.76</c:v>
                </c:pt>
                <c:pt idx="5">
                  <c:v>5.76</c:v>
                </c:pt>
                <c:pt idx="6">
                  <c:v>5.76</c:v>
                </c:pt>
                <c:pt idx="7">
                  <c:v>5.76</c:v>
                </c:pt>
                <c:pt idx="8">
                  <c:v>5.76</c:v>
                </c:pt>
                <c:pt idx="9">
                  <c:v>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F-4C5D-8090-748D1956469C}"/>
            </c:ext>
          </c:extLst>
        </c:ser>
        <c:ser>
          <c:idx val="2"/>
          <c:order val="2"/>
          <c:tx>
            <c:strRef>
              <c:f>'5.5'!$A$16</c:f>
              <c:strCache>
                <c:ptCount val="1"/>
                <c:pt idx="0">
                  <c:v>nad 1 do 2 MW včetně </c:v>
                </c:pt>
              </c:strCache>
            </c:strRef>
          </c:tx>
          <c:invertIfNegative val="0"/>
          <c:cat>
            <c:numRef>
              <c:f>'5.5'!$B$13:$K$13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'5.5'!$B$16:$K$16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59.879999999999995</c:v>
                </c:pt>
                <c:pt idx="4">
                  <c:v>59.879999999999995</c:v>
                </c:pt>
                <c:pt idx="5">
                  <c:v>59.879999999999995</c:v>
                </c:pt>
                <c:pt idx="6">
                  <c:v>59.879999999999995</c:v>
                </c:pt>
                <c:pt idx="7">
                  <c:v>61.879999999999995</c:v>
                </c:pt>
                <c:pt idx="8">
                  <c:v>57.879999999999995</c:v>
                </c:pt>
                <c:pt idx="9">
                  <c:v>57.879999999999995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F-4C5D-8090-748D1956469C}"/>
            </c:ext>
          </c:extLst>
        </c:ser>
        <c:ser>
          <c:idx val="3"/>
          <c:order val="3"/>
          <c:tx>
            <c:strRef>
              <c:f>'5.5'!$A$17</c:f>
              <c:strCache>
                <c:ptCount val="1"/>
                <c:pt idx="0">
                  <c:v>nad 2 MW</c:v>
                </c:pt>
              </c:strCache>
            </c:strRef>
          </c:tx>
          <c:invertIfNegative val="0"/>
          <c:cat>
            <c:numRef>
              <c:f>'5.5'!$B$13:$K$13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'5.5'!$B$17:$K$17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209.55000000000004</c:v>
                </c:pt>
                <c:pt idx="4">
                  <c:v>213.55000000000004</c:v>
                </c:pt>
                <c:pt idx="5">
                  <c:v>213.5500000000001</c:v>
                </c:pt>
                <c:pt idx="6">
                  <c:v>239.65000000000012</c:v>
                </c:pt>
                <c:pt idx="7">
                  <c:v>246.25000000000009</c:v>
                </c:pt>
                <c:pt idx="8">
                  <c:v>272.99000000000012</c:v>
                </c:pt>
                <c:pt idx="9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F-4C5D-8090-748D1956469C}"/>
            </c:ext>
          </c:extLst>
        </c:ser>
        <c:ser>
          <c:idx val="4"/>
          <c:order val="4"/>
          <c:tx>
            <c:strRef>
              <c:f>'5.5'!$A$18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'5.5'!$B$13:$K$13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'5.5'!$B$18:$D$18</c:f>
              <c:numCache>
                <c:formatCode>General</c:formatCode>
                <c:ptCount val="3"/>
                <c:pt idx="0">
                  <c:v>218.9</c:v>
                </c:pt>
                <c:pt idx="1">
                  <c:v>262.96019999446298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DF-4C5D-8090-748D1956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504128"/>
        <c:axId val="163505664"/>
      </c:barChart>
      <c:catAx>
        <c:axId val="16350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05664"/>
        <c:crosses val="autoZero"/>
        <c:auto val="1"/>
        <c:lblAlgn val="ctr"/>
        <c:lblOffset val="100"/>
        <c:noMultiLvlLbl val="0"/>
      </c:catAx>
      <c:valAx>
        <c:axId val="16350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0412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486065492616771"/>
          <c:w val="0.47486990709678928"/>
          <c:h val="6.242634617526012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(MWh)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509132286864677E-2"/>
          <c:y val="0.16309272329144447"/>
          <c:w val="0.89537675372418912"/>
          <c:h val="0.75321154919110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'5.5'!$A$21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'5.5'!$B$21:$K$21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1728.3890000000008</c:v>
                </c:pt>
                <c:pt idx="4">
                  <c:v>1876.0329999999997</c:v>
                </c:pt>
                <c:pt idx="5">
                  <c:v>1526.2050000000008</c:v>
                </c:pt>
                <c:pt idx="6">
                  <c:v>1951.3949999999998</c:v>
                </c:pt>
                <c:pt idx="7">
                  <c:v>1805.3449999999987</c:v>
                </c:pt>
                <c:pt idx="8">
                  <c:v>1954.2470000000003</c:v>
                </c:pt>
                <c:pt idx="9">
                  <c:v>1772.5740000000003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7-4401-9505-08FBFC570A63}"/>
            </c:ext>
          </c:extLst>
        </c:ser>
        <c:ser>
          <c:idx val="1"/>
          <c:order val="1"/>
          <c:tx>
            <c:strRef>
              <c:f>'5.5'!$A$22</c:f>
              <c:strCache>
                <c:ptCount val="1"/>
                <c:pt idx="0">
                  <c:v>nad 0,5 do 1 MW včetně</c:v>
                </c:pt>
              </c:strCache>
            </c:strRef>
          </c:tx>
          <c:invertIfNegative val="0"/>
          <c:cat>
            <c:numRef>
              <c:f>'5.5'!$B$20:$K$20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'5.5'!$B$22:$K$22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8406.0409999999974</c:v>
                </c:pt>
                <c:pt idx="4">
                  <c:v>9417.8200000000033</c:v>
                </c:pt>
                <c:pt idx="5">
                  <c:v>7972.7270000000008</c:v>
                </c:pt>
                <c:pt idx="6">
                  <c:v>9409.8489999999983</c:v>
                </c:pt>
                <c:pt idx="7">
                  <c:v>9129.6790000000019</c:v>
                </c:pt>
                <c:pt idx="8">
                  <c:v>9507.3530000000028</c:v>
                </c:pt>
                <c:pt idx="9">
                  <c:v>9572.2420000000002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7-4401-9505-08FBFC570A63}"/>
            </c:ext>
          </c:extLst>
        </c:ser>
        <c:ser>
          <c:idx val="2"/>
          <c:order val="2"/>
          <c:tx>
            <c:strRef>
              <c:f>'5.5'!$A$23</c:f>
              <c:strCache>
                <c:ptCount val="1"/>
                <c:pt idx="0">
                  <c:v>nad 1 do 2 MW včetně </c:v>
                </c:pt>
              </c:strCache>
            </c:strRef>
          </c:tx>
          <c:invertIfNegative val="0"/>
          <c:cat>
            <c:numRef>
              <c:f>'5.5'!$B$20:$K$20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'5.5'!$B$23:$K$23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98789.523000000074</c:v>
                </c:pt>
                <c:pt idx="4">
                  <c:v>125418.12000000001</c:v>
                </c:pt>
                <c:pt idx="5">
                  <c:v>107329.13599999997</c:v>
                </c:pt>
                <c:pt idx="6">
                  <c:v>126994.19900000002</c:v>
                </c:pt>
                <c:pt idx="7">
                  <c:v>120615.17800000003</c:v>
                </c:pt>
                <c:pt idx="8">
                  <c:v>124609.18200000003</c:v>
                </c:pt>
                <c:pt idx="9">
                  <c:v>114718.106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7-4401-9505-08FBFC570A63}"/>
            </c:ext>
          </c:extLst>
        </c:ser>
        <c:ser>
          <c:idx val="3"/>
          <c:order val="3"/>
          <c:tx>
            <c:strRef>
              <c:f>'5.5'!$A$24</c:f>
              <c:strCache>
                <c:ptCount val="1"/>
                <c:pt idx="0">
                  <c:v>nad 2 MW</c:v>
                </c:pt>
              </c:strCache>
            </c:strRef>
          </c:tx>
          <c:invertIfNegative val="0"/>
          <c:cat>
            <c:numRef>
              <c:f>'5.5'!$B$20:$K$20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'5.5'!$B$24:$K$24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367620.57499999978</c:v>
                </c:pt>
                <c:pt idx="4">
                  <c:v>435899.59499999986</c:v>
                </c:pt>
                <c:pt idx="5">
                  <c:v>380132.28400000045</c:v>
                </c:pt>
                <c:pt idx="6">
                  <c:v>452682.90100000013</c:v>
                </c:pt>
                <c:pt idx="7">
                  <c:v>477779.50699999958</c:v>
                </c:pt>
                <c:pt idx="8">
                  <c:v>563963.18000000098</c:v>
                </c:pt>
                <c:pt idx="9">
                  <c:v>573020.57199999946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7-4401-9505-08FBFC570A63}"/>
            </c:ext>
          </c:extLst>
        </c:ser>
        <c:ser>
          <c:idx val="4"/>
          <c:order val="4"/>
          <c:tx>
            <c:strRef>
              <c:f>'5.5'!$A$25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'5.5'!$B$20:$K$20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'5.5'!$B$25:$D$25</c:f>
              <c:numCache>
                <c:formatCode>General</c:formatCode>
                <c:ptCount val="3"/>
                <c:pt idx="0">
                  <c:v>396832.79189143766</c:v>
                </c:pt>
                <c:pt idx="1">
                  <c:v>417322.82571972773</c:v>
                </c:pt>
                <c:pt idx="2">
                  <c:v>478300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67-4401-9505-08FBFC57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561856"/>
        <c:axId val="163563392"/>
      </c:barChart>
      <c:catAx>
        <c:axId val="1635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63392"/>
        <c:crosses val="autoZero"/>
        <c:auto val="1"/>
        <c:lblAlgn val="ctr"/>
        <c:lblOffset val="100"/>
        <c:noMultiLvlLbl val="0"/>
      </c:catAx>
      <c:valAx>
        <c:axId val="1635633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6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'5.5'!$H$6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6FE-4335-B088-465915E78B0C}"/>
            </c:ext>
          </c:extLst>
        </c:ser>
        <c:ser>
          <c:idx val="1"/>
          <c:order val="1"/>
          <c:tx>
            <c:strRef>
              <c:f>'5.5'!$H$7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6FE-4335-B088-465915E78B0C}"/>
            </c:ext>
          </c:extLst>
        </c:ser>
        <c:ser>
          <c:idx val="2"/>
          <c:order val="2"/>
          <c:tx>
            <c:strRef>
              <c:f>'5.5'!$H$8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6FE-4335-B088-465915E78B0C}"/>
            </c:ext>
          </c:extLst>
        </c:ser>
        <c:ser>
          <c:idx val="3"/>
          <c:order val="3"/>
          <c:tx>
            <c:strRef>
              <c:f>'5.5'!$H$9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6FE-4335-B088-465915E7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65408"/>
        <c:axId val="163666944"/>
      </c:barChart>
      <c:catAx>
        <c:axId val="16366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66944"/>
        <c:crosses val="autoZero"/>
        <c:auto val="1"/>
        <c:lblAlgn val="ctr"/>
        <c:lblOffset val="100"/>
        <c:noMultiLvlLbl val="0"/>
      </c:catAx>
      <c:valAx>
        <c:axId val="163666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665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FVE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171334986961775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34021218124299"/>
          <c:y val="0.18763621375298961"/>
          <c:w val="0.48247711412129252"/>
          <c:h val="0.70259628720227563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8750322172997403E-3"/>
                  <c:y val="-3.292890080570714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9-464E-A83E-6A093F12A046}"/>
                </c:ext>
              </c:extLst>
            </c:dLbl>
            <c:dLbl>
              <c:idx val="2"/>
              <c:layout>
                <c:manualLayout>
                  <c:x val="0.12015483801781489"/>
                  <c:y val="-0.1240916792064985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9-464E-A83E-6A093F12A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'5.6'!$A$6:$A$11</c:f>
              <c:strCache>
                <c:ptCount val="6"/>
                <c:pt idx="0">
                  <c:v>do 10 kW včetně</c:v>
                </c:pt>
                <c:pt idx="1">
                  <c:v>nad 10 do 30 kW včetně</c:v>
                </c:pt>
                <c:pt idx="2">
                  <c:v>nad 30 kW do 100 kW včetně</c:v>
                </c:pt>
                <c:pt idx="3">
                  <c:v>nad 100 kW do 1 MW včetně</c:v>
                </c:pt>
                <c:pt idx="4">
                  <c:v>nad 1 do 5 MW včetně</c:v>
                </c:pt>
                <c:pt idx="5">
                  <c:v>nad 5 MW</c:v>
                </c:pt>
              </c:strCache>
            </c:strRef>
          </c:cat>
          <c:val>
            <c:numRef>
              <c:f>'5.6'!$C$6:$C$11</c:f>
              <c:numCache>
                <c:formatCode>#\ ##0.0</c:formatCode>
                <c:ptCount val="6"/>
                <c:pt idx="0">
                  <c:v>93959.507999999798</c:v>
                </c:pt>
                <c:pt idx="1">
                  <c:v>144344.28700000115</c:v>
                </c:pt>
                <c:pt idx="2">
                  <c:v>55996.338000000098</c:v>
                </c:pt>
                <c:pt idx="3">
                  <c:v>488484.79400000325</c:v>
                </c:pt>
                <c:pt idx="4">
                  <c:v>1081478.9710000004</c:v>
                </c:pt>
                <c:pt idx="5">
                  <c:v>370857.25900000002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9-464E-A83E-6A093F12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</a:t>
            </a:r>
            <a:r>
              <a:rPr lang="cs-CZ" sz="1000" baseline="0"/>
              <a:t> výkonu </a:t>
            </a:r>
            <a:r>
              <a:rPr lang="cs-CZ" sz="1000"/>
              <a:t>(MW)</a:t>
            </a:r>
          </a:p>
        </c:rich>
      </c:tx>
      <c:layout>
        <c:manualLayout>
          <c:xMode val="edge"/>
          <c:yMode val="edge"/>
          <c:x val="0.15219281385419497"/>
          <c:y val="2.77945667822828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50869160999789E-2"/>
          <c:y val="0.10632014467410031"/>
          <c:w val="0.43840783813515238"/>
          <c:h val="0.67465308204906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'5.6'!$A$16</c:f>
              <c:strCache>
                <c:ptCount val="1"/>
                <c:pt idx="0">
                  <c:v>do 10 kW včetně</c:v>
                </c:pt>
              </c:strCache>
            </c:strRef>
          </c:tx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'5.6'!$B$16:$K$16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97.279840000001627</c:v>
                </c:pt>
                <c:pt idx="4">
                  <c:v>97.674770000001544</c:v>
                </c:pt>
                <c:pt idx="5">
                  <c:v>97.262160000001401</c:v>
                </c:pt>
                <c:pt idx="6">
                  <c:v>96.848710000001503</c:v>
                </c:pt>
                <c:pt idx="7">
                  <c:v>96.485830000001457</c:v>
                </c:pt>
                <c:pt idx="8">
                  <c:v>95.647410000001415</c:v>
                </c:pt>
                <c:pt idx="9">
                  <c:v>93.066080000001421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F-417A-9ACE-7CF996721115}"/>
            </c:ext>
          </c:extLst>
        </c:ser>
        <c:ser>
          <c:idx val="1"/>
          <c:order val="1"/>
          <c:tx>
            <c:strRef>
              <c:f>'5.6'!$A$17</c:f>
              <c:strCache>
                <c:ptCount val="1"/>
                <c:pt idx="0">
                  <c:v>nad 10 do 30 kW včetně</c:v>
                </c:pt>
              </c:strCache>
            </c:strRef>
          </c:tx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'5.6'!$B$17:$K$17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150.77343999999971</c:v>
                </c:pt>
                <c:pt idx="4">
                  <c:v>151.38267999999977</c:v>
                </c:pt>
                <c:pt idx="5">
                  <c:v>151.44849999999977</c:v>
                </c:pt>
                <c:pt idx="6">
                  <c:v>151.04471999999978</c:v>
                </c:pt>
                <c:pt idx="7">
                  <c:v>150.51405999999972</c:v>
                </c:pt>
                <c:pt idx="8">
                  <c:v>150.71081999999961</c:v>
                </c:pt>
                <c:pt idx="9">
                  <c:v>149.50450999999947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F-417A-9ACE-7CF996721115}"/>
            </c:ext>
          </c:extLst>
        </c:ser>
        <c:ser>
          <c:idx val="2"/>
          <c:order val="2"/>
          <c:tx>
            <c:strRef>
              <c:f>'5.6'!$A$18</c:f>
              <c:strCache>
                <c:ptCount val="1"/>
                <c:pt idx="0">
                  <c:v>nad 30 kW do 100 kW včetně</c:v>
                </c:pt>
              </c:strCache>
            </c:strRef>
          </c:tx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'5.6'!$B$18:$K$18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52.018860000000039</c:v>
                </c:pt>
                <c:pt idx="4">
                  <c:v>52.038570000000028</c:v>
                </c:pt>
                <c:pt idx="5">
                  <c:v>52.261690000000044</c:v>
                </c:pt>
                <c:pt idx="6">
                  <c:v>52.680030000000038</c:v>
                </c:pt>
                <c:pt idx="7">
                  <c:v>53.134700000000045</c:v>
                </c:pt>
                <c:pt idx="8">
                  <c:v>55.622120000000002</c:v>
                </c:pt>
                <c:pt idx="9">
                  <c:v>57.966989999999939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F-417A-9ACE-7CF996721115}"/>
            </c:ext>
          </c:extLst>
        </c:ser>
        <c:ser>
          <c:idx val="3"/>
          <c:order val="3"/>
          <c:tx>
            <c:strRef>
              <c:f>'5.6'!$A$19</c:f>
              <c:strCache>
                <c:ptCount val="1"/>
                <c:pt idx="0">
                  <c:v>nad 100 kW do 1 MW včetně</c:v>
                </c:pt>
              </c:strCache>
            </c:strRef>
          </c:tx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'5.6'!$B$19:$K$19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452.18544000000031</c:v>
                </c:pt>
                <c:pt idx="4">
                  <c:v>450.79288000000025</c:v>
                </c:pt>
                <c:pt idx="5">
                  <c:v>449.13736000000029</c:v>
                </c:pt>
                <c:pt idx="6">
                  <c:v>449.45359000000025</c:v>
                </c:pt>
                <c:pt idx="7">
                  <c:v>448.87286000000006</c:v>
                </c:pt>
                <c:pt idx="8">
                  <c:v>450.12664000000001</c:v>
                </c:pt>
                <c:pt idx="9">
                  <c:v>456.59691999999995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F-417A-9ACE-7CF996721115}"/>
            </c:ext>
          </c:extLst>
        </c:ser>
        <c:ser>
          <c:idx val="4"/>
          <c:order val="4"/>
          <c:tx>
            <c:strRef>
              <c:f>'5.6'!$A$20</c:f>
              <c:strCache>
                <c:ptCount val="1"/>
                <c:pt idx="0">
                  <c:v>nad 1 do 5 MW včetně</c:v>
                </c:pt>
              </c:strCache>
            </c:strRef>
          </c:tx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991.35014000000092</c:v>
                </c:pt>
                <c:pt idx="4">
                  <c:v>993.16487000000063</c:v>
                </c:pt>
                <c:pt idx="5">
                  <c:v>992.28727000000049</c:v>
                </c:pt>
                <c:pt idx="6">
                  <c:v>987.59739000000047</c:v>
                </c:pt>
                <c:pt idx="7">
                  <c:v>986.74609000000021</c:v>
                </c:pt>
                <c:pt idx="8">
                  <c:v>983.5041500000001</c:v>
                </c:pt>
                <c:pt idx="9">
                  <c:v>981.93895000000032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F-417A-9ACE-7CF996721115}"/>
            </c:ext>
          </c:extLst>
        </c:ser>
        <c:ser>
          <c:idx val="5"/>
          <c:order val="5"/>
          <c:tx>
            <c:strRef>
              <c:f>'5.6'!$A$21</c:f>
              <c:strCache>
                <c:ptCount val="1"/>
                <c:pt idx="0">
                  <c:v>nad 5 MW</c:v>
                </c:pt>
              </c:strCache>
            </c:strRef>
          </c:tx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'5.6'!$B$21:$K$21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332.99501999999995</c:v>
                </c:pt>
                <c:pt idx="4">
                  <c:v>332.99501999999995</c:v>
                </c:pt>
                <c:pt idx="5">
                  <c:v>332.99501999999995</c:v>
                </c:pt>
                <c:pt idx="6">
                  <c:v>338.63501999999994</c:v>
                </c:pt>
                <c:pt idx="7">
                  <c:v>325.63501999999994</c:v>
                </c:pt>
                <c:pt idx="8">
                  <c:v>332.23803999999996</c:v>
                </c:pt>
                <c:pt idx="9">
                  <c:v>332.23803999999996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AF-417A-9ACE-7CF996721115}"/>
            </c:ext>
          </c:extLst>
        </c:ser>
        <c:ser>
          <c:idx val="6"/>
          <c:order val="6"/>
          <c:tx>
            <c:strRef>
              <c:f>'5.6'!$A$22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'5.6'!$B$15:$K$15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'5.6'!$B$22:$D$22</c:f>
              <c:numCache>
                <c:formatCode>General</c:formatCode>
                <c:ptCount val="3"/>
                <c:pt idx="0">
                  <c:v>1971</c:v>
                </c:pt>
                <c:pt idx="1">
                  <c:v>2085.96414685531</c:v>
                </c:pt>
                <c:pt idx="2">
                  <c:v>2132.4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F-417A-9ACE-7CF996721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520256"/>
        <c:axId val="161526144"/>
      </c:barChart>
      <c:catAx>
        <c:axId val="1615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26144"/>
        <c:crosses val="autoZero"/>
        <c:auto val="1"/>
        <c:lblAlgn val="ctr"/>
        <c:lblOffset val="100"/>
        <c:noMultiLvlLbl val="0"/>
      </c:catAx>
      <c:valAx>
        <c:axId val="1615261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2025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347225630060642"/>
          <c:w val="0.48888889583966072"/>
          <c:h val="5.73879989562277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(MWh)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'5.6'!$A$25</c:f>
              <c:strCache>
                <c:ptCount val="1"/>
                <c:pt idx="0">
                  <c:v>do 10 kW včetně</c:v>
                </c:pt>
              </c:strCache>
            </c:strRef>
          </c:tx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'5.6'!$B$25:$K$25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92365.577699999689</c:v>
                </c:pt>
                <c:pt idx="4">
                  <c:v>97806.990500001382</c:v>
                </c:pt>
                <c:pt idx="5">
                  <c:v>92353.327999999776</c:v>
                </c:pt>
                <c:pt idx="6">
                  <c:v>93818.795999999667</c:v>
                </c:pt>
                <c:pt idx="7">
                  <c:v>100109.58200000269</c:v>
                </c:pt>
                <c:pt idx="8">
                  <c:v>97352.069000001109</c:v>
                </c:pt>
                <c:pt idx="9">
                  <c:v>93959.507999999798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5-4FA5-917D-57E589385F83}"/>
            </c:ext>
          </c:extLst>
        </c:ser>
        <c:ser>
          <c:idx val="1"/>
          <c:order val="1"/>
          <c:tx>
            <c:strRef>
              <c:f>'5.6'!$A$26</c:f>
              <c:strCache>
                <c:ptCount val="1"/>
                <c:pt idx="0">
                  <c:v>nad 10 do 30 kW včetně</c:v>
                </c:pt>
              </c:strCache>
            </c:strRef>
          </c:tx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'5.6'!$B$26:$K$26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142658.9695000019</c:v>
                </c:pt>
                <c:pt idx="4">
                  <c:v>149865.42680000013</c:v>
                </c:pt>
                <c:pt idx="5">
                  <c:v>141640.84900000005</c:v>
                </c:pt>
                <c:pt idx="6">
                  <c:v>143245.11700000058</c:v>
                </c:pt>
                <c:pt idx="7">
                  <c:v>151802.34400000304</c:v>
                </c:pt>
                <c:pt idx="8">
                  <c:v>148259.17200000054</c:v>
                </c:pt>
                <c:pt idx="9">
                  <c:v>144344.28700000115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5-4FA5-917D-57E589385F83}"/>
            </c:ext>
          </c:extLst>
        </c:ser>
        <c:ser>
          <c:idx val="2"/>
          <c:order val="2"/>
          <c:tx>
            <c:strRef>
              <c:f>'5.6'!$A$27</c:f>
              <c:strCache>
                <c:ptCount val="1"/>
                <c:pt idx="0">
                  <c:v>nad 30 kW do 100 kW včetně</c:v>
                </c:pt>
              </c:strCache>
            </c:strRef>
          </c:tx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'5.6'!$B$27:$K$27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50095.111999999936</c:v>
                </c:pt>
                <c:pt idx="4">
                  <c:v>52892.4570000003</c:v>
                </c:pt>
                <c:pt idx="5">
                  <c:v>49806.386999999922</c:v>
                </c:pt>
                <c:pt idx="6">
                  <c:v>51026.432999999932</c:v>
                </c:pt>
                <c:pt idx="7">
                  <c:v>54628.275000000016</c:v>
                </c:pt>
                <c:pt idx="8">
                  <c:v>54449.276000000056</c:v>
                </c:pt>
                <c:pt idx="9">
                  <c:v>55996.338000000098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5-4FA5-917D-57E589385F83}"/>
            </c:ext>
          </c:extLst>
        </c:ser>
        <c:ser>
          <c:idx val="3"/>
          <c:order val="3"/>
          <c:tx>
            <c:strRef>
              <c:f>'5.6'!$A$28</c:f>
              <c:strCache>
                <c:ptCount val="1"/>
                <c:pt idx="0">
                  <c:v>nad 100 kW do 1 MW včetně</c:v>
                </c:pt>
              </c:strCache>
            </c:strRef>
          </c:tx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'5.6'!$B$28:$K$28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461455.06000000011</c:v>
                </c:pt>
                <c:pt idx="4">
                  <c:v>489389.22299999895</c:v>
                </c:pt>
                <c:pt idx="5">
                  <c:v>461609.08900000039</c:v>
                </c:pt>
                <c:pt idx="6">
                  <c:v>473852.24499999959</c:v>
                </c:pt>
                <c:pt idx="7">
                  <c:v>506040.07600000064</c:v>
                </c:pt>
                <c:pt idx="8">
                  <c:v>494616.49999999884</c:v>
                </c:pt>
                <c:pt idx="9">
                  <c:v>488484.79400000325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5-4FA5-917D-57E589385F83}"/>
            </c:ext>
          </c:extLst>
        </c:ser>
        <c:ser>
          <c:idx val="4"/>
          <c:order val="4"/>
          <c:tx>
            <c:strRef>
              <c:f>'5.6'!$A$29</c:f>
              <c:strCache>
                <c:ptCount val="1"/>
                <c:pt idx="0">
                  <c:v>nad 1 do 5 MW včetně</c:v>
                </c:pt>
              </c:strCache>
            </c:strRef>
          </c:tx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'5.6'!$B$29:$K$29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1034099.2720000009</c:v>
                </c:pt>
                <c:pt idx="4">
                  <c:v>1103265.9090000023</c:v>
                </c:pt>
                <c:pt idx="5">
                  <c:v>1043920.699000001</c:v>
                </c:pt>
                <c:pt idx="6">
                  <c:v>1067456.0060000021</c:v>
                </c:pt>
                <c:pt idx="7">
                  <c:v>1137141.5909999958</c:v>
                </c:pt>
                <c:pt idx="8">
                  <c:v>1112096.8059999947</c:v>
                </c:pt>
                <c:pt idx="9">
                  <c:v>1081478.9710000004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5-4FA5-917D-57E589385F83}"/>
            </c:ext>
          </c:extLst>
        </c:ser>
        <c:ser>
          <c:idx val="5"/>
          <c:order val="5"/>
          <c:tx>
            <c:strRef>
              <c:f>'5.6'!$A$30</c:f>
              <c:strCache>
                <c:ptCount val="1"/>
                <c:pt idx="0">
                  <c:v>nad 5 MW</c:v>
                </c:pt>
              </c:strCache>
            </c:strRef>
          </c:tx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'5.6'!$B$30:$K$30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346528.33299999987</c:v>
                </c:pt>
                <c:pt idx="4">
                  <c:v>373895.95099999988</c:v>
                </c:pt>
                <c:pt idx="5">
                  <c:v>344710.43299999984</c:v>
                </c:pt>
                <c:pt idx="6">
                  <c:v>367254.25799999991</c:v>
                </c:pt>
                <c:pt idx="7">
                  <c:v>391483.36000000051</c:v>
                </c:pt>
                <c:pt idx="8">
                  <c:v>380269.54799999984</c:v>
                </c:pt>
                <c:pt idx="9">
                  <c:v>370857.25900000002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05-4FA5-917D-57E589385F83}"/>
            </c:ext>
          </c:extLst>
        </c:ser>
        <c:ser>
          <c:idx val="6"/>
          <c:order val="6"/>
          <c:tx>
            <c:strRef>
              <c:f>'5.6'!$A$31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'5.6'!$B$24:$K$24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'5.6'!$B$31:$D$31</c:f>
              <c:numCache>
                <c:formatCode>General</c:formatCode>
                <c:ptCount val="3"/>
                <c:pt idx="0">
                  <c:v>2117973.8562130625</c:v>
                </c:pt>
                <c:pt idx="1">
                  <c:v>2173124.2229482713</c:v>
                </c:pt>
                <c:pt idx="2">
                  <c:v>2070199.9999999998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05-4FA5-917D-57E5893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40064"/>
        <c:axId val="162054144"/>
      </c:barChart>
      <c:catAx>
        <c:axId val="162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54144"/>
        <c:crosses val="autoZero"/>
        <c:auto val="1"/>
        <c:lblAlgn val="ctr"/>
        <c:lblOffset val="100"/>
        <c:noMultiLvlLbl val="0"/>
      </c:catAx>
      <c:valAx>
        <c:axId val="1620541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40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'5.6'!$G$6</c:f>
              <c:strCache>
                <c:ptCount val="1"/>
              </c:strCache>
            </c:strRef>
          </c:tx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32-4B5E-BB6F-285C85B170EA}"/>
            </c:ext>
          </c:extLst>
        </c:ser>
        <c:ser>
          <c:idx val="1"/>
          <c:order val="1"/>
          <c:tx>
            <c:strRef>
              <c:f>'5.6'!$G$7</c:f>
              <c:strCache>
                <c:ptCount val="1"/>
              </c:strCache>
            </c:strRef>
          </c:tx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32-4B5E-BB6F-285C85B170EA}"/>
            </c:ext>
          </c:extLst>
        </c:ser>
        <c:ser>
          <c:idx val="2"/>
          <c:order val="2"/>
          <c:tx>
            <c:strRef>
              <c:f>'5.6'!$G$8</c:f>
              <c:strCache>
                <c:ptCount val="1"/>
              </c:strCache>
            </c:strRef>
          </c:tx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32-4B5E-BB6F-285C85B170EA}"/>
            </c:ext>
          </c:extLst>
        </c:ser>
        <c:ser>
          <c:idx val="3"/>
          <c:order val="3"/>
          <c:tx>
            <c:strRef>
              <c:f>'5.6'!$G$9</c:f>
              <c:strCache>
                <c:ptCount val="1"/>
              </c:strCache>
            </c:strRef>
          </c:tx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32-4B5E-BB6F-285C85B170EA}"/>
            </c:ext>
          </c:extLst>
        </c:ser>
        <c:ser>
          <c:idx val="4"/>
          <c:order val="4"/>
          <c:tx>
            <c:strRef>
              <c:f>'5.6'!$G$10</c:f>
              <c:strCache>
                <c:ptCount val="1"/>
              </c:strCache>
            </c:strRef>
          </c:tx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32-4B5E-BB6F-285C85B170EA}"/>
            </c:ext>
          </c:extLst>
        </c:ser>
        <c:ser>
          <c:idx val="5"/>
          <c:order val="5"/>
          <c:tx>
            <c:strRef>
              <c:f>'5.6'!$G$11</c:f>
              <c:strCache>
                <c:ptCount val="1"/>
              </c:strCache>
            </c:strRef>
          </c:tx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32-4B5E-BB6F-285C85B1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21856"/>
        <c:axId val="164523392"/>
      </c:barChart>
      <c:catAx>
        <c:axId val="16452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23392"/>
        <c:crosses val="autoZero"/>
        <c:auto val="1"/>
        <c:lblAlgn val="ctr"/>
        <c:lblOffset val="100"/>
        <c:noMultiLvlLbl val="0"/>
      </c:catAx>
      <c:valAx>
        <c:axId val="164523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21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 (GWh)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9386514792447063E-2"/>
          <c:y val="0.15380572185099983"/>
          <c:w val="0.90795976352470509"/>
          <c:h val="0.7115633887709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'5.7'!$A$7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('5.7'!$B$7,'5.7'!$D$7,'5.7'!$F$7)</c:f>
              <c:numCache>
                <c:formatCode>#\ ##0.0</c:formatCode>
                <c:ptCount val="3"/>
                <c:pt idx="0">
                  <c:v>10.771346000000001</c:v>
                </c:pt>
                <c:pt idx="1">
                  <c:v>74.389950000000027</c:v>
                </c:pt>
                <c:pt idx="2">
                  <c:v>1315.5157314563542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6DE-90BD-FE64A266A2ED}"/>
            </c:ext>
          </c:extLst>
        </c:ser>
        <c:ser>
          <c:idx val="1"/>
          <c:order val="1"/>
          <c:tx>
            <c:strRef>
              <c:f>'5.7'!$A$8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('5.7'!$B$8,'5.7'!$D$8,'5.7'!$F$8)</c:f>
              <c:numCache>
                <c:formatCode>#\ ##0.0</c:formatCode>
                <c:ptCount val="3"/>
                <c:pt idx="0">
                  <c:v>1160.9827229999992</c:v>
                </c:pt>
                <c:pt idx="1">
                  <c:v>613.54735799999946</c:v>
                </c:pt>
                <c:pt idx="2">
                  <c:v>32.164287999999999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6DE-90BD-FE64A266A2ED}"/>
            </c:ext>
          </c:extLst>
        </c:ser>
        <c:ser>
          <c:idx val="2"/>
          <c:order val="2"/>
          <c:tx>
            <c:strRef>
              <c:f>'5.7'!$A$9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('5.7'!$B$9,'5.7'!$D$9,'5.7'!$F$9)</c:f>
              <c:numCache>
                <c:formatCode>#\ ##0.0</c:formatCode>
                <c:ptCount val="3"/>
                <c:pt idx="0">
                  <c:v>9.2500000000000004E-4</c:v>
                </c:pt>
                <c:pt idx="1">
                  <c:v>28.889942999999988</c:v>
                </c:pt>
                <c:pt idx="2">
                  <c:v>812.21039599999972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3-46DE-90BD-FE64A266A2ED}"/>
            </c:ext>
          </c:extLst>
        </c:ser>
        <c:ser>
          <c:idx val="3"/>
          <c:order val="3"/>
          <c:tx>
            <c:strRef>
              <c:f>'5.7'!$A$10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('5.7'!$B$10,'5.7'!$D$10,'5.7'!$F$10)</c:f>
              <c:numCache>
                <c:formatCode>#\ ##0.0</c:formatCode>
                <c:ptCount val="3"/>
                <c:pt idx="0">
                  <c:v>12.335587</c:v>
                </c:pt>
                <c:pt idx="1">
                  <c:v>26.254113999999994</c:v>
                </c:pt>
                <c:pt idx="2">
                  <c:v>3765.1124540165179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3-46DE-90BD-FE64A266A2ED}"/>
            </c:ext>
          </c:extLst>
        </c:ser>
        <c:ser>
          <c:idx val="4"/>
          <c:order val="4"/>
          <c:tx>
            <c:strRef>
              <c:f>'5.7'!$A$11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('5.7'!$B$11,'5.7'!$D$11,'5.7'!$F$11)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3-46DE-90BD-FE64A266A2ED}"/>
            </c:ext>
          </c:extLst>
        </c:ser>
        <c:ser>
          <c:idx val="5"/>
          <c:order val="5"/>
          <c:tx>
            <c:strRef>
              <c:f>'5.7'!$A$12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('5.7'!$B$12,'5.7'!$D$12,'5.7'!$F$12)</c:f>
              <c:numCache>
                <c:formatCode>#\ ##0.0</c:formatCode>
                <c:ptCount val="3"/>
                <c:pt idx="0">
                  <c:v>0.66143700000000005</c:v>
                </c:pt>
                <c:pt idx="1">
                  <c:v>13.921804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3-46DE-90BD-FE64A266A2ED}"/>
            </c:ext>
          </c:extLst>
        </c:ser>
        <c:ser>
          <c:idx val="6"/>
          <c:order val="6"/>
          <c:tx>
            <c:strRef>
              <c:f>'5.7'!$A$13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('5.7'!$B$13,'5.7'!$D$13,'5.7'!$F$13)</c:f>
              <c:numCache>
                <c:formatCode>#\ ##0.0</c:formatCode>
                <c:ptCount val="3"/>
                <c:pt idx="0">
                  <c:v>0</c:v>
                </c:pt>
                <c:pt idx="1">
                  <c:v>15.116</c:v>
                </c:pt>
                <c:pt idx="2">
                  <c:v>3.0131100000000006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3-46DE-90BD-FE64A266A2ED}"/>
            </c:ext>
          </c:extLst>
        </c:ser>
        <c:ser>
          <c:idx val="7"/>
          <c:order val="7"/>
          <c:tx>
            <c:strRef>
              <c:f>'5.7'!$A$14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('5.7'!$B$14,'5.7'!$D$14,'5.7'!$F$14)</c:f>
              <c:numCache>
                <c:formatCode>#\ ##0.0</c:formatCode>
                <c:ptCount val="3"/>
                <c:pt idx="0">
                  <c:v>2.0149689999999998</c:v>
                </c:pt>
                <c:pt idx="1">
                  <c:v>15.928900000000002</c:v>
                </c:pt>
                <c:pt idx="2">
                  <c:v>99.378152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3-46DE-90BD-FE64A266A2ED}"/>
            </c:ext>
          </c:extLst>
        </c:ser>
        <c:ser>
          <c:idx val="8"/>
          <c:order val="8"/>
          <c:tx>
            <c:strRef>
              <c:f>'5.7'!$A$15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('5.7'!$B$15,'5.7'!$D$15,'5.7'!$F$15)</c:f>
              <c:numCache>
                <c:formatCode>#\ ##0.0</c:formatCode>
                <c:ptCount val="3"/>
                <c:pt idx="0">
                  <c:v>3.7040770000000003</c:v>
                </c:pt>
                <c:pt idx="1">
                  <c:v>55.991014999999962</c:v>
                </c:pt>
                <c:pt idx="2">
                  <c:v>242.52002599999997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3-46DE-90BD-FE64A266A2ED}"/>
            </c:ext>
          </c:extLst>
        </c:ser>
        <c:ser>
          <c:idx val="9"/>
          <c:order val="9"/>
          <c:tx>
            <c:strRef>
              <c:f>'5.7'!$A$16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('5.7'!$B$16,'5.7'!$D$16,'5.7'!$F$16)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3-46DE-90BD-FE64A266A2ED}"/>
            </c:ext>
          </c:extLst>
        </c:ser>
        <c:ser>
          <c:idx val="10"/>
          <c:order val="10"/>
          <c:tx>
            <c:strRef>
              <c:f>'5.7'!$A$17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('5.7'!$B$17,'5.7'!$D$17,'5.7'!$F$17)</c:f>
              <c:numCache>
                <c:formatCode>#\ ##0.0</c:formatCode>
                <c:ptCount val="3"/>
                <c:pt idx="0">
                  <c:v>4.6872919999999993</c:v>
                </c:pt>
                <c:pt idx="1">
                  <c:v>0.29566499999999996</c:v>
                </c:pt>
                <c:pt idx="2">
                  <c:v>1.0781870000000005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E3-46DE-90BD-FE64A266A2ED}"/>
            </c:ext>
          </c:extLst>
        </c:ser>
        <c:ser>
          <c:idx val="11"/>
          <c:order val="11"/>
          <c:tx>
            <c:strRef>
              <c:f>'5.7'!$A$18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600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('5.7'!$B$18,'5.7'!$D$18,'5.7'!$F$18)</c:f>
              <c:numCache>
                <c:formatCode>#\ ##0.0</c:formatCode>
                <c:ptCount val="3"/>
                <c:pt idx="0">
                  <c:v>492.03568799999977</c:v>
                </c:pt>
                <c:pt idx="1">
                  <c:v>479.48055699999981</c:v>
                </c:pt>
                <c:pt idx="2">
                  <c:v>857.40443898147942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E3-46DE-90BD-FE64A266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554624"/>
        <c:axId val="164556160"/>
      </c:barChart>
      <c:catAx>
        <c:axId val="1645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556160"/>
        <c:crosses val="autoZero"/>
        <c:auto val="1"/>
        <c:lblAlgn val="ctr"/>
        <c:lblOffset val="100"/>
        <c:noMultiLvlLbl val="0"/>
      </c:catAx>
      <c:valAx>
        <c:axId val="164556160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54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5083376068376064"/>
          <c:h val="0.51590481029810298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5.1208720051802289E-3"/>
                  <c:y val="-3.357874542675662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3BC-B169-D57BE2F684EE}"/>
                </c:ext>
              </c:extLst>
            </c:dLbl>
            <c:dLbl>
              <c:idx val="1"/>
              <c:layout>
                <c:manualLayout>
                  <c:x val="-3.8693984625346595E-3"/>
                  <c:y val="3.966452158905320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3BC-B169-D57BE2F68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('5.7'!$B$19,'5.7'!$D$19,'5.7'!$F$19)</c:f>
              <c:numCache>
                <c:formatCode>#\ ##0.0</c:formatCode>
                <c:ptCount val="3"/>
                <c:pt idx="0">
                  <c:v>454.70229999999981</c:v>
                </c:pt>
                <c:pt idx="1">
                  <c:v>381.32799999999992</c:v>
                </c:pt>
                <c:pt idx="2">
                  <c:v>9660.4900000000034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9-43BC-B169-D57BE2F6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01068376068374"/>
          <c:y val="0.19963821138211382"/>
          <c:w val="0.64540641025641021"/>
          <c:h val="0.51160264227642271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1.0335982507043437E-3"/>
                  <c:y val="-4.62435784363837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5-40E7-827D-CEAB09A30FE3}"/>
                </c:ext>
              </c:extLst>
            </c:dLbl>
            <c:dLbl>
              <c:idx val="1"/>
              <c:layout>
                <c:manualLayout>
                  <c:x val="6.9143433833732809E-3"/>
                  <c:y val="-4.424965470352047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5-40E7-827D-CEAB09A30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('5.7'!$C$20,'5.7'!$E$20,'5.7'!$G$20)</c:f>
              <c:numCache>
                <c:formatCode>#\ ##0.0</c:formatCode>
                <c:ptCount val="3"/>
                <c:pt idx="0">
                  <c:v>943.56090000000199</c:v>
                </c:pt>
                <c:pt idx="1">
                  <c:v>1208.0849999999996</c:v>
                </c:pt>
                <c:pt idx="2">
                  <c:v>18423.569999999992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5-40E7-827D-CEAB09A30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3615854359742523"/>
          <c:h val="0.1854167100074001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paliv a technologií na výrobě elektřiny brutto - 2020</a:t>
            </a:r>
          </a:p>
        </c:rich>
      </c:tx>
      <c:layout>
        <c:manualLayout>
          <c:xMode val="edge"/>
          <c:yMode val="edge"/>
          <c:x val="0.33883179009998604"/>
          <c:y val="3.07291249610747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32554803135399"/>
          <c:y val="0.38321692839242555"/>
          <c:w val="0.67399475933330988"/>
          <c:h val="0.6038029568337854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3664-4998-BC3F-D7508D2A9C17}"/>
              </c:ext>
            </c:extLst>
          </c:dPt>
          <c:dPt>
            <c:idx val="1"/>
            <c:bubble3D val="0"/>
            <c:spPr>
              <a:solidFill>
                <a:srgbClr val="6E4932"/>
              </a:solidFill>
            </c:spPr>
            <c:extLst>
              <c:ext xmlns:c16="http://schemas.microsoft.com/office/drawing/2014/chart" uri="{C3380CC4-5D6E-409C-BE32-E72D297353CC}">
                <c16:uniqueId val="{00000003-3664-4998-BC3F-D7508D2A9C17}"/>
              </c:ext>
            </c:extLst>
          </c:dPt>
          <c:dPt>
            <c:idx val="2"/>
            <c:bubble3D val="0"/>
            <c:spPr>
              <a:solidFill>
                <a:srgbClr val="EBE600"/>
              </a:solidFill>
            </c:spPr>
            <c:extLst>
              <c:ext xmlns:c16="http://schemas.microsoft.com/office/drawing/2014/chart" uri="{C3380CC4-5D6E-409C-BE32-E72D297353CC}">
                <c16:uniqueId val="{00000005-3664-4998-BC3F-D7508D2A9C17}"/>
              </c:ext>
            </c:extLst>
          </c:dPt>
          <c:dPt>
            <c:idx val="3"/>
            <c:bubble3D val="0"/>
            <c:spPr>
              <a:solidFill>
                <a:schemeClr val="bg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664-4998-BC3F-D7508D2A9C17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9-3664-4998-BC3F-D7508D2A9C17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B-3664-4998-BC3F-D7508D2A9C1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664-4998-BC3F-D7508D2A9C17}"/>
              </c:ext>
            </c:extLst>
          </c:dPt>
          <c:dPt>
            <c:idx val="7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3664-4998-BC3F-D7508D2A9C1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11-3664-4998-BC3F-D7508D2A9C17}"/>
              </c:ext>
            </c:extLst>
          </c:dPt>
          <c:dPt>
            <c:idx val="9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3664-4998-BC3F-D7508D2A9C17}"/>
              </c:ext>
            </c:extLst>
          </c:dPt>
          <c:dPt>
            <c:idx val="1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3664-4998-BC3F-D7508D2A9C1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3664-4998-BC3F-D7508D2A9C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664-4998-BC3F-D7508D2A9C17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664-4998-BC3F-D7508D2A9C17}"/>
                </c:ext>
              </c:extLst>
            </c:dLbl>
            <c:dLbl>
              <c:idx val="2"/>
              <c:layout>
                <c:manualLayout>
                  <c:x val="-1.8910620388176508E-2"/>
                  <c:y val="-8.14083322457620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4-4998-BC3F-D7508D2A9C17}"/>
                </c:ext>
              </c:extLst>
            </c:dLbl>
            <c:dLbl>
              <c:idx val="3"/>
              <c:layout>
                <c:manualLayout>
                  <c:x val="-6.3675553267626764E-2"/>
                  <c:y val="-7.574136105914937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4-4998-BC3F-D7508D2A9C17}"/>
                </c:ext>
              </c:extLst>
            </c:dLbl>
            <c:dLbl>
              <c:idx val="4"/>
              <c:layout>
                <c:manualLayout>
                  <c:x val="-6.6092232976807816E-2"/>
                  <c:y val="-1.214309537274691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4-4998-BC3F-D7508D2A9C17}"/>
                </c:ext>
              </c:extLst>
            </c:dLbl>
            <c:dLbl>
              <c:idx val="5"/>
              <c:layout>
                <c:manualLayout>
                  <c:x val="-7.5481487745441264E-2"/>
                  <c:y val="-3.683241252302025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4-4998-BC3F-D7508D2A9C17}"/>
                </c:ext>
              </c:extLst>
            </c:dLbl>
            <c:dLbl>
              <c:idx val="6"/>
              <c:layout>
                <c:manualLayout>
                  <c:x val="-5.9590648220085307E-2"/>
                  <c:y val="-3.683241252302160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4-4998-BC3F-D7508D2A9C17}"/>
                </c:ext>
              </c:extLst>
            </c:dLbl>
            <c:dLbl>
              <c:idx val="7"/>
              <c:layout>
                <c:manualLayout>
                  <c:x val="8.020390324480724E-3"/>
                  <c:y val="-0.1390745493829845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4-4998-BC3F-D7508D2A9C17}"/>
                </c:ext>
              </c:extLst>
            </c:dLbl>
            <c:dLbl>
              <c:idx val="8"/>
              <c:layout>
                <c:manualLayout>
                  <c:x val="4.2375572067616149E-2"/>
                  <c:y val="-0.114180478821362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4-4998-BC3F-D7508D2A9C17}"/>
                </c:ext>
              </c:extLst>
            </c:dLbl>
            <c:dLbl>
              <c:idx val="9"/>
              <c:layout>
                <c:manualLayout>
                  <c:x val="4.7204135038352288E-2"/>
                  <c:y val="-6.54674381171966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4-4998-BC3F-D7508D2A9C17}"/>
                </c:ext>
              </c:extLst>
            </c:dLbl>
            <c:dLbl>
              <c:idx val="10"/>
              <c:layout>
                <c:manualLayout>
                  <c:x val="1.3997285419184921E-2"/>
                  <c:y val="-5.01329737097779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4-4998-BC3F-D7508D2A9C17}"/>
                </c:ext>
              </c:extLst>
            </c:dLbl>
            <c:dLbl>
              <c:idx val="11"/>
              <c:layout>
                <c:manualLayout>
                  <c:x val="1.6313135457624375E-2"/>
                  <c:y val="3.850756224532693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4-4998-BC3F-D7508D2A9C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64-4998-BC3F-D7508D2A9C1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64-4998-BC3F-D7508D2A9C1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64-4998-BC3F-D7508D2A9C1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4-4998-BC3F-D7508D2A9C1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4-4998-BC3F-D7508D2A9C1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64-4998-BC3F-D7508D2A9C17}"/>
                </c:ext>
              </c:extLst>
            </c:dLbl>
            <c:dLbl>
              <c:idx val="18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64-4998-BC3F-D7508D2A9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'3.5'!$A$5:$A$22</c:f>
              <c:strCache>
                <c:ptCount val="18"/>
                <c:pt idx="0">
                  <c:v>Jaderné palivo</c:v>
                </c:pt>
                <c:pt idx="1">
                  <c:v>Hnědé uhlí</c:v>
                </c:pt>
                <c:pt idx="2">
                  <c:v>Zemní plyn</c:v>
                </c:pt>
                <c:pt idx="3">
                  <c:v>Bioplyn</c:v>
                </c:pt>
                <c:pt idx="4">
                  <c:v>Biomasa</c:v>
                </c:pt>
                <c:pt idx="5">
                  <c:v>Fotovoltaické</c:v>
                </c:pt>
                <c:pt idx="6">
                  <c:v>Vodní</c:v>
                </c:pt>
                <c:pt idx="7">
                  <c:v>Ostatní plyny</c:v>
                </c:pt>
                <c:pt idx="8">
                  <c:v>Černé uhlí</c:v>
                </c:pt>
                <c:pt idx="9">
                  <c:v>Přečerpávací</c:v>
                </c:pt>
                <c:pt idx="10">
                  <c:v>Větrné</c:v>
                </c:pt>
                <c:pt idx="11">
                  <c:v>BRKO</c:v>
                </c:pt>
                <c:pt idx="12">
                  <c:v>Ostatní pevná paliva (mimo BRKO)</c:v>
                </c:pt>
                <c:pt idx="13">
                  <c:v>Odpadní teplo</c:v>
                </c:pt>
                <c:pt idx="14">
                  <c:v>Topné oleje</c:v>
                </c:pt>
                <c:pt idx="15">
                  <c:v>Ostatní kapalná paliva</c:v>
                </c:pt>
                <c:pt idx="16">
                  <c:v>Ostatní</c:v>
                </c:pt>
                <c:pt idx="17">
                  <c:v>Koks</c:v>
                </c:pt>
              </c:strCache>
            </c:strRef>
          </c:cat>
          <c:val>
            <c:numRef>
              <c:f>'3.5'!$H$5:$H$22</c:f>
              <c:numCache>
                <c:formatCode>#\ ##0.0</c:formatCode>
                <c:ptCount val="18"/>
                <c:pt idx="0">
                  <c:v>30043.279770000001</c:v>
                </c:pt>
                <c:pt idx="1">
                  <c:v>29073.564153000003</c:v>
                </c:pt>
                <c:pt idx="2">
                  <c:v>6586.8670869999978</c:v>
                </c:pt>
                <c:pt idx="3">
                  <c:v>2594.6862520000009</c:v>
                </c:pt>
                <c:pt idx="4">
                  <c:v>2498.9214860000006</c:v>
                </c:pt>
                <c:pt idx="5">
                  <c:v>2235.1211570000028</c:v>
                </c:pt>
                <c:pt idx="6">
                  <c:v>2143.8840270000001</c:v>
                </c:pt>
                <c:pt idx="7">
                  <c:v>2035.0794409999999</c:v>
                </c:pt>
                <c:pt idx="8">
                  <c:v>1914.1855890000002</c:v>
                </c:pt>
                <c:pt idx="9">
                  <c:v>1293.0786589999998</c:v>
                </c:pt>
                <c:pt idx="10">
                  <c:v>699.08349399999986</c:v>
                </c:pt>
                <c:pt idx="11">
                  <c:v>119.37810840000002</c:v>
                </c:pt>
                <c:pt idx="12">
                  <c:v>89.697165600000034</c:v>
                </c:pt>
                <c:pt idx="13">
                  <c:v>70.261116000000001</c:v>
                </c:pt>
                <c:pt idx="14">
                  <c:v>23.494950999999997</c:v>
                </c:pt>
                <c:pt idx="15">
                  <c:v>21.773654000000001</c:v>
                </c:pt>
                <c:pt idx="16">
                  <c:v>1.0156109999999998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4-4998-BC3F-D7508D2A9C1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49"/>
        <c:splitType val="cust"/>
        <c:custSplit>
          <c:secondPiePt val="3"/>
          <c:secondPiePt val="4"/>
          <c:secondPiePt val="5"/>
          <c:secondPiePt val="6"/>
          <c:secondPiePt val="10"/>
          <c:secondPiePt val="11"/>
        </c:custSplit>
        <c:secondPieSize val="75"/>
        <c:serLines/>
      </c:of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'5.7'!$A$22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BBA-4585-A29A-62F9794E9E17}"/>
            </c:ext>
          </c:extLst>
        </c:ser>
        <c:ser>
          <c:idx val="1"/>
          <c:order val="1"/>
          <c:tx>
            <c:strRef>
              <c:f>'5.7'!$A$23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BBA-4585-A29A-62F9794E9E17}"/>
            </c:ext>
          </c:extLst>
        </c:ser>
        <c:ser>
          <c:idx val="2"/>
          <c:order val="2"/>
          <c:tx>
            <c:strRef>
              <c:f>'5.7'!$A$24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BBA-4585-A29A-62F9794E9E17}"/>
            </c:ext>
          </c:extLst>
        </c:ser>
        <c:ser>
          <c:idx val="3"/>
          <c:order val="3"/>
          <c:tx>
            <c:strRef>
              <c:f>'5.7'!$A$25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BBA-4585-A29A-62F9794E9E17}"/>
            </c:ext>
          </c:extLst>
        </c:ser>
        <c:ser>
          <c:idx val="4"/>
          <c:order val="4"/>
          <c:tx>
            <c:strRef>
              <c:f>'5.7'!$A$26</c:f>
              <c:strCache>
                <c:ptCount val="1"/>
              </c:strCache>
            </c:strRef>
          </c:tx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BBA-4585-A29A-62F9794E9E17}"/>
            </c:ext>
          </c:extLst>
        </c:ser>
        <c:ser>
          <c:idx val="5"/>
          <c:order val="5"/>
          <c:tx>
            <c:strRef>
              <c:f>'5.7'!$A$27</c:f>
              <c:strCache>
                <c:ptCount val="1"/>
              </c:strCache>
            </c:strRef>
          </c:tx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BBA-4585-A29A-62F9794E9E17}"/>
            </c:ext>
          </c:extLst>
        </c:ser>
        <c:ser>
          <c:idx val="6"/>
          <c:order val="6"/>
          <c:tx>
            <c:strRef>
              <c:f>'5.7'!$A$28</c:f>
              <c:strCache>
                <c:ptCount val="1"/>
              </c:strCache>
            </c:strRef>
          </c:tx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BBA-4585-A29A-62F9794E9E17}"/>
            </c:ext>
          </c:extLst>
        </c:ser>
        <c:ser>
          <c:idx val="7"/>
          <c:order val="7"/>
          <c:tx>
            <c:strRef>
              <c:f>'5.7'!$A$29</c:f>
              <c:strCache>
                <c:ptCount val="1"/>
              </c:strCache>
            </c:strRef>
          </c:tx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BBA-4585-A29A-62F9794E9E17}"/>
            </c:ext>
          </c:extLst>
        </c:ser>
        <c:ser>
          <c:idx val="8"/>
          <c:order val="8"/>
          <c:tx>
            <c:strRef>
              <c:f>'5.7'!$A$30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BBA-4585-A29A-62F9794E9E17}"/>
            </c:ext>
          </c:extLst>
        </c:ser>
        <c:ser>
          <c:idx val="9"/>
          <c:order val="9"/>
          <c:tx>
            <c:strRef>
              <c:f>'5.7'!$A$31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BBA-4585-A29A-62F9794E9E17}"/>
            </c:ext>
          </c:extLst>
        </c:ser>
        <c:ser>
          <c:idx val="10"/>
          <c:order val="10"/>
          <c:tx>
            <c:strRef>
              <c:f>'5.7'!$A$32</c:f>
              <c:strCache>
                <c:ptCount val="1"/>
              </c:strCache>
            </c:strRef>
          </c:tx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ABBA-4585-A29A-62F9794E9E17}"/>
            </c:ext>
          </c:extLst>
        </c:ser>
        <c:ser>
          <c:idx val="11"/>
          <c:order val="11"/>
          <c:tx>
            <c:strRef>
              <c:f>'5.7'!$A$33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'5.7'!$B$21</c:f>
              <c:numCache>
                <c:formatCode>General</c:formatCode>
                <c:ptCount val="1"/>
              </c:numCache>
            </c:numRef>
          </c:cat>
          <c:val>
            <c:numRef>
              <c:f>'5.7'!$B$33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BBA-4585-A29A-62F9794E9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93184"/>
        <c:axId val="164494720"/>
      </c:barChart>
      <c:catAx>
        <c:axId val="16449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94720"/>
        <c:crosses val="autoZero"/>
        <c:auto val="1"/>
        <c:lblAlgn val="ctr"/>
        <c:lblOffset val="100"/>
        <c:noMultiLvlLbl val="0"/>
      </c:catAx>
      <c:valAx>
        <c:axId val="164494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4931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</a:t>
            </a:r>
            <a:endParaRPr lang="en-US" sz="1000"/>
          </a:p>
        </c:rich>
      </c:tx>
      <c:layout>
        <c:manualLayout>
          <c:xMode val="edge"/>
          <c:yMode val="edge"/>
          <c:x val="0.2036221305423308"/>
          <c:y val="2.50681590368166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897371163882457E-2"/>
          <c:y val="0.13455337931241032"/>
          <c:w val="0.53975779744554075"/>
          <c:h val="0.67441857744392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'5.8'!$A$6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('5.8'!$A$16:$D$16,'5.8'!$E$16:$J$16)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207.72433999999998</c:v>
                </c:pt>
                <c:pt idx="4">
                  <c:v>242.40487999999988</c:v>
                </c:pt>
                <c:pt idx="5">
                  <c:v>243.6157299999999</c:v>
                </c:pt>
                <c:pt idx="6">
                  <c:v>275.979781</c:v>
                </c:pt>
                <c:pt idx="7">
                  <c:v>234.939448</c:v>
                </c:pt>
                <c:pt idx="8">
                  <c:v>214.51601700000001</c:v>
                </c:pt>
                <c:pt idx="9">
                  <c:v>236.27284000000003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4-4C2F-B58E-6FC0A61721F4}"/>
            </c:ext>
          </c:extLst>
        </c:ser>
        <c:ser>
          <c:idx val="1"/>
          <c:order val="1"/>
          <c:tx>
            <c:strRef>
              <c:f>'5.8'!$A$7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('5.8'!$A$17:$D$17,'5.8'!$E$17:$J$17)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716.77269999999999</c:v>
                </c:pt>
                <c:pt idx="4">
                  <c:v>687.90056999999979</c:v>
                </c:pt>
                <c:pt idx="5">
                  <c:v>666.38020999999992</c:v>
                </c:pt>
                <c:pt idx="6">
                  <c:v>704.59676400000001</c:v>
                </c:pt>
                <c:pt idx="7">
                  <c:v>686.93705</c:v>
                </c:pt>
                <c:pt idx="8">
                  <c:v>858.65660000000003</c:v>
                </c:pt>
                <c:pt idx="9">
                  <c:v>915.41306599999996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4-4C2F-B58E-6FC0A61721F4}"/>
            </c:ext>
          </c:extLst>
        </c:ser>
        <c:ser>
          <c:idx val="2"/>
          <c:order val="2"/>
          <c:tx>
            <c:strRef>
              <c:f>'5.8'!$A$8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('5.8'!$A$18:$D$18,'5.8'!$E$18:$J$18)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2.0938100000000004</c:v>
                </c:pt>
                <c:pt idx="4">
                  <c:v>1.8200099999999999</c:v>
                </c:pt>
                <c:pt idx="5">
                  <c:v>2.4660900000000008</c:v>
                </c:pt>
                <c:pt idx="6">
                  <c:v>1.9756959999999999</c:v>
                </c:pt>
                <c:pt idx="7">
                  <c:v>1.3333760000000001</c:v>
                </c:pt>
                <c:pt idx="8">
                  <c:v>1.1988190000000001</c:v>
                </c:pt>
                <c:pt idx="9">
                  <c:v>1.2576839999999996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4-4C2F-B58E-6FC0A61721F4}"/>
            </c:ext>
          </c:extLst>
        </c:ser>
        <c:ser>
          <c:idx val="3"/>
          <c:order val="3"/>
          <c:tx>
            <c:strRef>
              <c:f>'5.8'!$A$9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('5.8'!$A$19:$D$19,'5.8'!$E$19:$J$19)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73.793418999999986</c:v>
                </c:pt>
                <c:pt idx="4">
                  <c:v>71.711070000000007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4-4C2F-B58E-6FC0A61721F4}"/>
            </c:ext>
          </c:extLst>
        </c:ser>
        <c:ser>
          <c:idx val="4"/>
          <c:order val="4"/>
          <c:tx>
            <c:strRef>
              <c:f>'5.8'!$A$10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('5.8'!$A$20:$D$20,'5.8'!$E$20:$J$20)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0.59448999999999996</c:v>
                </c:pt>
                <c:pt idx="4">
                  <c:v>0.26824999999999999</c:v>
                </c:pt>
                <c:pt idx="5">
                  <c:v>0.15836499999999998</c:v>
                </c:pt>
                <c:pt idx="6">
                  <c:v>5.5820999999999996E-2</c:v>
                </c:pt>
                <c:pt idx="7">
                  <c:v>0</c:v>
                </c:pt>
                <c:pt idx="8">
                  <c:v>0.14634800000000001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4-4C2F-B58E-6FC0A61721F4}"/>
            </c:ext>
          </c:extLst>
        </c:ser>
        <c:ser>
          <c:idx val="5"/>
          <c:order val="5"/>
          <c:tx>
            <c:strRef>
              <c:f>'5.8'!$A$11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('5.8'!$A$21:$D$21,'5.8'!$E$21:$J$21)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896.67984000000001</c:v>
                </c:pt>
                <c:pt idx="4">
                  <c:v>987.89517000000092</c:v>
                </c:pt>
                <c:pt idx="5">
                  <c:v>1049.6678529999995</c:v>
                </c:pt>
                <c:pt idx="6">
                  <c:v>1133.0007210000008</c:v>
                </c:pt>
                <c:pt idx="7">
                  <c:v>1098.7813340000007</c:v>
                </c:pt>
                <c:pt idx="8">
                  <c:v>1229.8420329999997</c:v>
                </c:pt>
                <c:pt idx="9">
                  <c:v>1247.0012110000005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4-4C2F-B58E-6FC0A61721F4}"/>
            </c:ext>
          </c:extLst>
        </c:ser>
        <c:ser>
          <c:idx val="6"/>
          <c:order val="6"/>
          <c:tx>
            <c:strRef>
              <c:f>'5.8'!$A$12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('5.8'!$A$22:$D$22,'5.8'!$E$22:$J$22)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110.58113000000004</c:v>
                </c:pt>
                <c:pt idx="4">
                  <c:v>98.855450000000047</c:v>
                </c:pt>
                <c:pt idx="5">
                  <c:v>105.15450499999999</c:v>
                </c:pt>
                <c:pt idx="6">
                  <c:v>95.744344999999967</c:v>
                </c:pt>
                <c:pt idx="7">
                  <c:v>96.733068999999972</c:v>
                </c:pt>
                <c:pt idx="8">
                  <c:v>94.373777000000004</c:v>
                </c:pt>
                <c:pt idx="9">
                  <c:v>98.976685000000018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4-4C2F-B58E-6FC0A61721F4}"/>
            </c:ext>
          </c:extLst>
        </c:ser>
        <c:ser>
          <c:idx val="7"/>
          <c:order val="7"/>
          <c:tx>
            <c:strRef>
              <c:f>'5.8'!$A$24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'5.8'!$A$23:$C$23</c:f>
              <c:numCache>
                <c:formatCode>General</c:formatCode>
                <c:ptCount val="3"/>
                <c:pt idx="0">
                  <c:v>1682.5628690016599</c:v>
                </c:pt>
                <c:pt idx="1">
                  <c:v>1802.5909999999999</c:v>
                </c:pt>
                <c:pt idx="2">
                  <c:v>1670.3268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54-4C2F-B58E-6FC0A617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84544"/>
        <c:axId val="164686080"/>
      </c:barChart>
      <c:catAx>
        <c:axId val="164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686080"/>
        <c:crosses val="autoZero"/>
        <c:auto val="1"/>
        <c:lblAlgn val="ctr"/>
        <c:lblOffset val="100"/>
        <c:noMultiLvlLbl val="0"/>
      </c:catAx>
      <c:valAx>
        <c:axId val="164686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8454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338540530877706"/>
          <c:w val="0.48109634791471034"/>
          <c:h val="6.421152184879690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21976653092072493"/>
          <c:y val="0.26733992783612548"/>
          <c:w val="0.57271369654894633"/>
          <c:h val="0.54469211974278597"/>
        </c:manualLayout>
      </c:layout>
      <c:doughnutChart>
        <c:varyColors val="1"/>
        <c:ser>
          <c:idx val="0"/>
          <c:order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2-47B3-A99D-DBE2CA5206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2-47B3-A99D-DBE2CA5206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2-47B3-A99D-DBE2CA520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'5.8'!$A$6:$A$12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 (včetně aglomerátů)</c:v>
                </c:pt>
              </c:strCache>
            </c:strRef>
          </c:cat>
          <c:val>
            <c:numRef>
              <c:f>'5.8'!$B$6:$B$12</c:f>
              <c:numCache>
                <c:formatCode>#\ ##0.0</c:formatCode>
                <c:ptCount val="7"/>
                <c:pt idx="0">
                  <c:v>236272.84000000003</c:v>
                </c:pt>
                <c:pt idx="1">
                  <c:v>915413.06599999999</c:v>
                </c:pt>
                <c:pt idx="2">
                  <c:v>1257.6839999999995</c:v>
                </c:pt>
                <c:pt idx="3">
                  <c:v>0</c:v>
                </c:pt>
                <c:pt idx="4">
                  <c:v>0</c:v>
                </c:pt>
                <c:pt idx="5">
                  <c:v>1247001.2110000004</c:v>
                </c:pt>
                <c:pt idx="6">
                  <c:v>98976.685000000012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2-47B3-A99D-DBE2CA520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'5.8'!$A$35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9C9-4D34-AF8B-B9C92B91081D}"/>
            </c:ext>
          </c:extLst>
        </c:ser>
        <c:ser>
          <c:idx val="1"/>
          <c:order val="1"/>
          <c:tx>
            <c:strRef>
              <c:f>'5.8'!$A$36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9C9-4D34-AF8B-B9C92B91081D}"/>
            </c:ext>
          </c:extLst>
        </c:ser>
        <c:ser>
          <c:idx val="2"/>
          <c:order val="2"/>
          <c:tx>
            <c:strRef>
              <c:f>'5.8'!$A$37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9C9-4D34-AF8B-B9C92B91081D}"/>
            </c:ext>
          </c:extLst>
        </c:ser>
        <c:ser>
          <c:idx val="3"/>
          <c:order val="3"/>
          <c:tx>
            <c:strRef>
              <c:f>'5.8'!$A$38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9C9-4D34-AF8B-B9C92B91081D}"/>
            </c:ext>
          </c:extLst>
        </c:ser>
        <c:ser>
          <c:idx val="4"/>
          <c:order val="4"/>
          <c:tx>
            <c:strRef>
              <c:f>'5.8'!$A$39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9C9-4D34-AF8B-B9C92B91081D}"/>
            </c:ext>
          </c:extLst>
        </c:ser>
        <c:ser>
          <c:idx val="5"/>
          <c:order val="5"/>
          <c:tx>
            <c:strRef>
              <c:f>'5.8'!$A$40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9C9-4D34-AF8B-B9C92B91081D}"/>
            </c:ext>
          </c:extLst>
        </c:ser>
        <c:ser>
          <c:idx val="6"/>
          <c:order val="6"/>
          <c:tx>
            <c:strRef>
              <c:f>'5.8'!$A$41</c:f>
              <c:strCache>
                <c:ptCount val="1"/>
              </c:strCache>
            </c:strRef>
          </c:tx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9C9-4D34-AF8B-B9C92B91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36096"/>
        <c:axId val="164837632"/>
      </c:barChart>
      <c:catAx>
        <c:axId val="16483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837632"/>
        <c:crosses val="autoZero"/>
        <c:auto val="1"/>
        <c:lblAlgn val="ctr"/>
        <c:lblOffset val="100"/>
        <c:noMultiLvlLbl val="0"/>
      </c:catAx>
      <c:valAx>
        <c:axId val="164837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8360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(GWh)</a:t>
            </a:r>
            <a:endParaRPr lang="en-US" sz="1000"/>
          </a:p>
        </c:rich>
      </c:tx>
      <c:layout>
        <c:manualLayout>
          <c:xMode val="edge"/>
          <c:yMode val="edge"/>
          <c:x val="0.1926265309786554"/>
          <c:y val="2.60734789472665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0986279412874416E-2"/>
          <c:y val="0.13994923454334021"/>
          <c:w val="0.54128848100376514"/>
          <c:h val="0.65585125440540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'5.9'!$A$6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('5.9'!$A$12:$D$12,'5.9'!$E$12:$J$12)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115.34121999999991</c:v>
                </c:pt>
                <c:pt idx="4">
                  <c:v>104.47660000000003</c:v>
                </c:pt>
                <c:pt idx="5">
                  <c:v>109.69783800000006</c:v>
                </c:pt>
                <c:pt idx="6">
                  <c:v>82.337625000000017</c:v>
                </c:pt>
                <c:pt idx="7">
                  <c:v>80.555125000000061</c:v>
                </c:pt>
                <c:pt idx="8">
                  <c:v>78.596818999999883</c:v>
                </c:pt>
                <c:pt idx="9">
                  <c:v>76.696686999999969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C-41B8-A559-8EE896CD343C}"/>
            </c:ext>
          </c:extLst>
        </c:ser>
        <c:ser>
          <c:idx val="1"/>
          <c:order val="1"/>
          <c:tx>
            <c:strRef>
              <c:f>'5.9'!$A$7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('5.9'!$A$13:$D$13,'5.9'!$E$13:$J$13)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101.33805000000002</c:v>
                </c:pt>
                <c:pt idx="4">
                  <c:v>93.275349999999975</c:v>
                </c:pt>
                <c:pt idx="5">
                  <c:v>101.29326099999992</c:v>
                </c:pt>
                <c:pt idx="6">
                  <c:v>99.700908999999982</c:v>
                </c:pt>
                <c:pt idx="7">
                  <c:v>105.32612699999987</c:v>
                </c:pt>
                <c:pt idx="8">
                  <c:v>118.85170499999994</c:v>
                </c:pt>
                <c:pt idx="9">
                  <c:v>112.25770199999977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C-41B8-A559-8EE896CD343C}"/>
            </c:ext>
          </c:extLst>
        </c:ser>
        <c:ser>
          <c:idx val="2"/>
          <c:order val="2"/>
          <c:tx>
            <c:strRef>
              <c:f>'5.9'!$A$8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('5.9'!$A$14:$D$14,'5.9'!$E$14:$J$14)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2351.1781930000016</c:v>
                </c:pt>
                <c:pt idx="4">
                  <c:v>2416.7916199999913</c:v>
                </c:pt>
                <c:pt idx="5">
                  <c:v>2389.5702939999983</c:v>
                </c:pt>
                <c:pt idx="6">
                  <c:v>2456.9463210000067</c:v>
                </c:pt>
                <c:pt idx="7">
                  <c:v>2421.3639829999952</c:v>
                </c:pt>
                <c:pt idx="8">
                  <c:v>2329.6237819999915</c:v>
                </c:pt>
                <c:pt idx="9">
                  <c:v>2405.731862999995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C-41B8-A559-8EE896CD343C}"/>
            </c:ext>
          </c:extLst>
        </c:ser>
        <c:ser>
          <c:idx val="3"/>
          <c:order val="3"/>
          <c:tx>
            <c:strRef>
              <c:f>'5.9'!$A$16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'5.9'!$A$15:$C$15</c:f>
              <c:numCache>
                <c:formatCode>General</c:formatCode>
                <c:ptCount val="3"/>
                <c:pt idx="0">
                  <c:v>932.57600000000002</c:v>
                </c:pt>
                <c:pt idx="1">
                  <c:v>1472.1419447755629</c:v>
                </c:pt>
                <c:pt idx="2">
                  <c:v>2241.3000000000002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C-41B8-A559-8EE896CD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005952"/>
        <c:axId val="165015936"/>
      </c:barChart>
      <c:catAx>
        <c:axId val="1650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5936"/>
        <c:crosses val="autoZero"/>
        <c:auto val="1"/>
        <c:lblAlgn val="ctr"/>
        <c:lblOffset val="100"/>
        <c:noMultiLvlLbl val="0"/>
      </c:catAx>
      <c:valAx>
        <c:axId val="1650159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0595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0675517091537367E-2"/>
          <c:y val="0.86640918731444527"/>
          <c:w val="0.42693211002490156"/>
          <c:h val="7.858039033791930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bioplynu na výrobě elektřiny brutto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211592970521543"/>
          <c:y val="0.23256079077970218"/>
          <c:w val="0.63016723356009074"/>
          <c:h val="0.56956418372962159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'5.9'!$A$6:$A$8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'5.9'!$B$6:$B$8</c:f>
              <c:numCache>
                <c:formatCode>#\ ##0.0</c:formatCode>
                <c:ptCount val="3"/>
                <c:pt idx="0">
                  <c:v>76696.686999999962</c:v>
                </c:pt>
                <c:pt idx="1">
                  <c:v>112257.70199999977</c:v>
                </c:pt>
                <c:pt idx="2">
                  <c:v>2405731.8629999948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C37-AAAA-29641FBD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'5.9'!$A$23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940-4A2A-BCE7-563F7A6991C3}"/>
            </c:ext>
          </c:extLst>
        </c:ser>
        <c:ser>
          <c:idx val="1"/>
          <c:order val="1"/>
          <c:tx>
            <c:strRef>
              <c:f>'5.9'!$A$24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940-4A2A-BCE7-563F7A6991C3}"/>
            </c:ext>
          </c:extLst>
        </c:ser>
        <c:ser>
          <c:idx val="2"/>
          <c:order val="2"/>
          <c:tx>
            <c:strRef>
              <c:f>'5.9'!$A$25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940-4A2A-BCE7-563F7A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67776"/>
        <c:axId val="165073664"/>
      </c:barChart>
      <c:catAx>
        <c:axId val="16506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73664"/>
        <c:crosses val="autoZero"/>
        <c:auto val="1"/>
        <c:lblAlgn val="ctr"/>
        <c:lblOffset val="100"/>
        <c:noMultiLvlLbl val="0"/>
      </c:catAx>
      <c:valAx>
        <c:axId val="16507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677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výroby elektřiny brutto z OZE a její podíl na tuzemské brutto spotřebě (TWh)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'5.10'!$A$5</c:f>
              <c:strCache>
                <c:ptCount val="1"/>
                <c:pt idx="0">
                  <c:v>Malé vodní elektrárny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'5.10'!$B$5:$K$5</c:f>
              <c:numCache>
                <c:formatCode>#,##0</c:formatCode>
                <c:ptCount val="10"/>
                <c:pt idx="0">
                  <c:v>1017877.582339</c:v>
                </c:pt>
                <c:pt idx="1">
                  <c:v>1026254</c:v>
                </c:pt>
                <c:pt idx="2">
                  <c:v>1236978</c:v>
                </c:pt>
                <c:pt idx="3">
                  <c:v>1012211.671</c:v>
                </c:pt>
                <c:pt idx="4">
                  <c:v>1002375.7039999998</c:v>
                </c:pt>
                <c:pt idx="5">
                  <c:v>1054096.0119999996</c:v>
                </c:pt>
                <c:pt idx="6">
                  <c:v>1062544.6169999996</c:v>
                </c:pt>
                <c:pt idx="7">
                  <c:v>873814.11999999941</c:v>
                </c:pt>
                <c:pt idx="8">
                  <c:v>1023648.0399999995</c:v>
                </c:pt>
                <c:pt idx="9">
                  <c:v>1178704.5039999997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7-4BB7-B760-9F9CB9FE9C75}"/>
            </c:ext>
          </c:extLst>
        </c:ser>
        <c:ser>
          <c:idx val="1"/>
          <c:order val="1"/>
          <c:tx>
            <c:strRef>
              <c:f>'5.10'!$A$6</c:f>
              <c:strCache>
                <c:ptCount val="1"/>
                <c:pt idx="0">
                  <c:v>Vodní elektrárny nad 10 MW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'5.10'!$B$6:$K$6</c:f>
              <c:numCache>
                <c:formatCode>#,##0</c:formatCode>
                <c:ptCount val="10"/>
                <c:pt idx="0">
                  <c:v>945276.09699999995</c:v>
                </c:pt>
                <c:pt idx="1">
                  <c:v>1102912</c:v>
                </c:pt>
                <c:pt idx="2">
                  <c:v>1497762</c:v>
                </c:pt>
                <c:pt idx="3">
                  <c:v>897548.93600000034</c:v>
                </c:pt>
                <c:pt idx="4">
                  <c:v>793010.01000000024</c:v>
                </c:pt>
                <c:pt idx="5">
                  <c:v>947387.90899999987</c:v>
                </c:pt>
                <c:pt idx="6">
                  <c:v>806985.29300000006</c:v>
                </c:pt>
                <c:pt idx="7">
                  <c:v>753701.35299999989</c:v>
                </c:pt>
                <c:pt idx="8">
                  <c:v>985003.5569999998</c:v>
                </c:pt>
                <c:pt idx="9">
                  <c:v>965179.52299999993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7-4BB7-B760-9F9CB9FE9C75}"/>
            </c:ext>
          </c:extLst>
        </c:ser>
        <c:ser>
          <c:idx val="2"/>
          <c:order val="2"/>
          <c:tx>
            <c:strRef>
              <c:f>'5.10'!$A$7</c:f>
              <c:strCache>
                <c:ptCount val="1"/>
                <c:pt idx="0">
                  <c:v>Větrné elektrárny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'5.10'!$B$7:$K$7</c:f>
              <c:numCache>
                <c:formatCode>#,##0</c:formatCode>
                <c:ptCount val="10"/>
                <c:pt idx="0">
                  <c:v>397003.18119999999</c:v>
                </c:pt>
                <c:pt idx="1">
                  <c:v>415817</c:v>
                </c:pt>
                <c:pt idx="2">
                  <c:v>480519</c:v>
                </c:pt>
                <c:pt idx="3">
                  <c:v>476544.52800000011</c:v>
                </c:pt>
                <c:pt idx="4">
                  <c:v>572611.56800000009</c:v>
                </c:pt>
                <c:pt idx="5">
                  <c:v>496960.35199999996</c:v>
                </c:pt>
                <c:pt idx="6">
                  <c:v>591038.34400000004</c:v>
                </c:pt>
                <c:pt idx="7">
                  <c:v>609329.70900000015</c:v>
                </c:pt>
                <c:pt idx="8">
                  <c:v>700033.96199999994</c:v>
                </c:pt>
                <c:pt idx="9">
                  <c:v>699083.49399999983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7-4BB7-B760-9F9CB9FE9C75}"/>
            </c:ext>
          </c:extLst>
        </c:ser>
        <c:ser>
          <c:idx val="3"/>
          <c:order val="3"/>
          <c:tx>
            <c:strRef>
              <c:f>'5.10'!$A$8</c:f>
              <c:strCache>
                <c:ptCount val="1"/>
                <c:pt idx="0">
                  <c:v>Fotovoltaika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'5.10'!$B$8:$K$8</c:f>
              <c:numCache>
                <c:formatCode>#,##0</c:formatCode>
                <c:ptCount val="10"/>
                <c:pt idx="0">
                  <c:v>2182018.3030030001</c:v>
                </c:pt>
                <c:pt idx="1">
                  <c:v>2148624</c:v>
                </c:pt>
                <c:pt idx="2">
                  <c:v>2032654</c:v>
                </c:pt>
                <c:pt idx="3">
                  <c:v>2127202.8551999992</c:v>
                </c:pt>
                <c:pt idx="4">
                  <c:v>2267115.957299998</c:v>
                </c:pt>
                <c:pt idx="5">
                  <c:v>2134040.784999996</c:v>
                </c:pt>
                <c:pt idx="6">
                  <c:v>2196652.8549999902</c:v>
                </c:pt>
                <c:pt idx="7">
                  <c:v>2341205.2279999936</c:v>
                </c:pt>
                <c:pt idx="8">
                  <c:v>2287043.370999997</c:v>
                </c:pt>
                <c:pt idx="9">
                  <c:v>2235121.1570000011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7-4BB7-B760-9F9CB9FE9C75}"/>
            </c:ext>
          </c:extLst>
        </c:ser>
        <c:ser>
          <c:idx val="4"/>
          <c:order val="4"/>
          <c:tx>
            <c:strRef>
              <c:f>'5.10'!$A$9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'5.10'!$B$9:$K$9</c:f>
              <c:numCache>
                <c:formatCode>#,##0</c:formatCode>
                <c:ptCount val="10"/>
                <c:pt idx="0">
                  <c:v>932576</c:v>
                </c:pt>
                <c:pt idx="1">
                  <c:v>1472141.944775563</c:v>
                </c:pt>
                <c:pt idx="2">
                  <c:v>2241300</c:v>
                </c:pt>
                <c:pt idx="3">
                  <c:v>2567857.4630000056</c:v>
                </c:pt>
                <c:pt idx="4">
                  <c:v>2614543.5699999887</c:v>
                </c:pt>
                <c:pt idx="5">
                  <c:v>2600561.3930000011</c:v>
                </c:pt>
                <c:pt idx="6">
                  <c:v>2638984.8550000018</c:v>
                </c:pt>
                <c:pt idx="7">
                  <c:v>2607245.2349999971</c:v>
                </c:pt>
                <c:pt idx="8">
                  <c:v>2527072.3059999947</c:v>
                </c:pt>
                <c:pt idx="9">
                  <c:v>2594686.2520000027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7-4BB7-B760-9F9CB9FE9C75}"/>
            </c:ext>
          </c:extLst>
        </c:ser>
        <c:ser>
          <c:idx val="5"/>
          <c:order val="5"/>
          <c:tx>
            <c:strRef>
              <c:f>'5.10'!$A$10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89A54E"/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'5.10'!$B$10:$K$10</c:f>
              <c:numCache>
                <c:formatCode>#,##0</c:formatCode>
                <c:ptCount val="10"/>
                <c:pt idx="0">
                  <c:v>1682562.86900166</c:v>
                </c:pt>
                <c:pt idx="1">
                  <c:v>1802591</c:v>
                </c:pt>
                <c:pt idx="2">
                  <c:v>1670326.8</c:v>
                </c:pt>
                <c:pt idx="3">
                  <c:v>2008239.7289999991</c:v>
                </c:pt>
                <c:pt idx="4">
                  <c:v>2090855.3999999994</c:v>
                </c:pt>
                <c:pt idx="5">
                  <c:v>2067442.7530000024</c:v>
                </c:pt>
                <c:pt idx="6">
                  <c:v>2211353.1279999986</c:v>
                </c:pt>
                <c:pt idx="7">
                  <c:v>2118724.2770000002</c:v>
                </c:pt>
                <c:pt idx="8">
                  <c:v>2398733.594000001</c:v>
                </c:pt>
                <c:pt idx="9">
                  <c:v>2498921.4860000019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57-4BB7-B760-9F9CB9FE9C75}"/>
            </c:ext>
          </c:extLst>
        </c:ser>
        <c:ser>
          <c:idx val="6"/>
          <c:order val="6"/>
          <c:tx>
            <c:strRef>
              <c:f>'5.10'!$A$11</c:f>
              <c:strCache>
                <c:ptCount val="1"/>
                <c:pt idx="0">
                  <c:v>BRKO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'5.10'!$B$11:$K$11</c:f>
              <c:numCache>
                <c:formatCode>#,##0</c:formatCode>
                <c:ptCount val="10"/>
                <c:pt idx="0">
                  <c:v>90190</c:v>
                </c:pt>
                <c:pt idx="1">
                  <c:v>86685.7</c:v>
                </c:pt>
                <c:pt idx="2">
                  <c:v>83841.789999999994</c:v>
                </c:pt>
                <c:pt idx="3">
                  <c:v>87335.339999999982</c:v>
                </c:pt>
                <c:pt idx="4">
                  <c:v>86642.087999999989</c:v>
                </c:pt>
                <c:pt idx="5">
                  <c:v>98561.173799999975</c:v>
                </c:pt>
                <c:pt idx="6">
                  <c:v>114238.03619999999</c:v>
                </c:pt>
                <c:pt idx="7">
                  <c:v>100210.09140000002</c:v>
                </c:pt>
                <c:pt idx="8">
                  <c:v>104848.92539999996</c:v>
                </c:pt>
                <c:pt idx="9">
                  <c:v>119378.1084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57-4BB7-B760-9F9CB9FE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096832"/>
        <c:axId val="165123200"/>
      </c:barChart>
      <c:lineChart>
        <c:grouping val="standard"/>
        <c:varyColors val="0"/>
        <c:ser>
          <c:idx val="7"/>
          <c:order val="7"/>
          <c:tx>
            <c:strRef>
              <c:f>'5.10'!$A$15</c:f>
              <c:strCache>
                <c:ptCount val="1"/>
                <c:pt idx="0">
                  <c:v>Podíl OZE *)</c:v>
                </c:pt>
              </c:strCache>
            </c:strRef>
          </c:tx>
          <c:spPr>
            <a:ln w="50800"/>
          </c:spPr>
          <c:marker>
            <c:symbol val="circle"/>
            <c:size val="9"/>
          </c:marker>
          <c:dLbls>
            <c:dLbl>
              <c:idx val="0"/>
              <c:layout>
                <c:manualLayout>
                  <c:x val="-2.9953487424071421E-2"/>
                  <c:y val="-6.786334028521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0-495D-B642-D4DC471C6EBE}"/>
                </c:ext>
              </c:extLst>
            </c:dLbl>
            <c:dLbl>
              <c:idx val="1"/>
              <c:layout>
                <c:manualLayout>
                  <c:x val="-2.9130847268834949E-2"/>
                  <c:y val="-3.030996433680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7-4BB7-B760-9F9CB9FE9C75}"/>
                </c:ext>
              </c:extLst>
            </c:dLbl>
            <c:dLbl>
              <c:idx val="3"/>
              <c:layout>
                <c:manualLayout>
                  <c:x val="-2.7518302881134146E-2"/>
                  <c:y val="-4.7321575403926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7-4BB7-B760-9F9CB9FE9C75}"/>
                </c:ext>
              </c:extLst>
            </c:dLbl>
            <c:dLbl>
              <c:idx val="4"/>
              <c:layout>
                <c:manualLayout>
                  <c:x val="-3.1643984068816189E-2"/>
                  <c:y val="-4.764229169761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7-4BB7-B760-9F9CB9FE9C75}"/>
                </c:ext>
              </c:extLst>
            </c:dLbl>
            <c:dLbl>
              <c:idx val="5"/>
              <c:layout>
                <c:manualLayout>
                  <c:x val="-3.1643984068816189E-2"/>
                  <c:y val="-4.475357047080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7-4BB7-B760-9F9CB9FE9C75}"/>
                </c:ext>
              </c:extLst>
            </c:dLbl>
            <c:dLbl>
              <c:idx val="6"/>
              <c:layout>
                <c:manualLayout>
                  <c:x val="-3.3515115105288429E-2"/>
                  <c:y val="-5.9197176604815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7-4BB7-B760-9F9CB9FE9C75}"/>
                </c:ext>
              </c:extLst>
            </c:dLbl>
            <c:dLbl>
              <c:idx val="7"/>
              <c:layout>
                <c:manualLayout>
                  <c:x val="-3.2108205096260965E-2"/>
                  <c:y val="-5.621838186574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7-4BB7-B760-9F9CB9FE9C75}"/>
                </c:ext>
              </c:extLst>
            </c:dLbl>
            <c:dLbl>
              <c:idx val="8"/>
              <c:layout>
                <c:manualLayout>
                  <c:x val="-3.0552333652904069E-2"/>
                  <c:y val="-2.7131177572550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7-4BB7-B760-9F9CB9FE9C75}"/>
                </c:ext>
              </c:extLst>
            </c:dLbl>
            <c:dLbl>
              <c:idx val="9"/>
              <c:layout>
                <c:manualLayout>
                  <c:x val="-3.3219049409693863E-2"/>
                  <c:y val="-3.2908448690738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7-4BB7-B760-9F9CB9FE9C75}"/>
                </c:ext>
              </c:extLst>
            </c:dLbl>
            <c:dLbl>
              <c:idx val="10"/>
              <c:layout>
                <c:manualLayout>
                  <c:x val="-3.1946666666666665E-2"/>
                  <c:y val="-5.7888473686551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57-4BB7-B760-9F9CB9FE9C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'5.10'!$B$3:$K$3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'5.10'!$B$15:$K$15</c:f>
              <c:numCache>
                <c:formatCode>0.00%</c:formatCode>
                <c:ptCount val="10"/>
                <c:pt idx="0">
                  <c:v>0.10277736159156844</c:v>
                </c:pt>
                <c:pt idx="1">
                  <c:v>0.11433145303438631</c:v>
                </c:pt>
                <c:pt idx="2">
                  <c:v>0.13171458881978967</c:v>
                </c:pt>
                <c:pt idx="3">
                  <c:v>0.1318150545539159</c:v>
                </c:pt>
                <c:pt idx="4">
                  <c:v>0.13274660968981208</c:v>
                </c:pt>
                <c:pt idx="5">
                  <c:v>0.12978593804004476</c:v>
                </c:pt>
                <c:pt idx="6">
                  <c:v>0.1303425271161277</c:v>
                </c:pt>
                <c:pt idx="7">
                  <c:v>0.12718445934676051</c:v>
                </c:pt>
                <c:pt idx="8">
                  <c:v>0.13561696819480126</c:v>
                </c:pt>
                <c:pt idx="9">
                  <c:v>0.14422587908843998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57-4BB7-B760-9F9CB9FE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9200"/>
        <c:axId val="165125120"/>
      </c:lineChart>
      <c:catAx>
        <c:axId val="16509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23200"/>
        <c:crosses val="autoZero"/>
        <c:auto val="1"/>
        <c:lblAlgn val="ctr"/>
        <c:lblOffset val="100"/>
        <c:noMultiLvlLbl val="0"/>
      </c:catAx>
      <c:valAx>
        <c:axId val="165123200"/>
        <c:scaling>
          <c:orientation val="minMax"/>
          <c:max val="14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96832"/>
        <c:crosses val="autoZero"/>
        <c:crossBetween val="between"/>
        <c:dispUnits>
          <c:builtInUnit val="millions"/>
        </c:dispUnits>
      </c:valAx>
      <c:valAx>
        <c:axId val="16512512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39200"/>
        <c:crosses val="max"/>
        <c:crossBetween val="between"/>
      </c:valAx>
      <c:catAx>
        <c:axId val="16513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1251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93392016074937523"/>
          <c:w val="1"/>
          <c:h val="4.874751188981735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  <a:r>
              <a:rPr lang="cs-CZ" sz="1000"/>
              <a:t> - 2020</a:t>
            </a:r>
            <a:endParaRPr lang="en-US" sz="1000"/>
          </a:p>
        </c:rich>
      </c:tx>
      <c:layout>
        <c:manualLayout>
          <c:xMode val="edge"/>
          <c:yMode val="edge"/>
          <c:x val="0.16354599977717402"/>
          <c:y val="6.396309004617752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04878455043755E-2"/>
          <c:y val="0.24677839597229348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3208-41B9-8A8E-151D76FC6CDB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3208-41B9-8A8E-151D76FC6CDB}"/>
              </c:ext>
            </c:extLst>
          </c:dPt>
          <c:dLbls>
            <c:dLbl>
              <c:idx val="6"/>
              <c:layout>
                <c:manualLayout>
                  <c:x val="-0.18686963142320265"/>
                  <c:y val="-8.89923204455263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8-41B9-8A8E-151D76FC6CD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'6'!$B$15:$I$15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'6'!$B$16:$I$16</c:f>
              <c:numCache>
                <c:formatCode>#\ ##0.0</c:formatCode>
                <c:ptCount val="8"/>
                <c:pt idx="0">
                  <c:v>4290</c:v>
                </c:pt>
                <c:pt idx="1">
                  <c:v>10058.348</c:v>
                </c:pt>
                <c:pt idx="2">
                  <c:v>1363.5</c:v>
                </c:pt>
                <c:pt idx="3">
                  <c:v>962.24930000000006</c:v>
                </c:pt>
                <c:pt idx="4">
                  <c:v>1093.9260300000003</c:v>
                </c:pt>
                <c:pt idx="5">
                  <c:v>1171.5</c:v>
                </c:pt>
                <c:pt idx="6">
                  <c:v>339.42440000000005</c:v>
                </c:pt>
                <c:pt idx="7">
                  <c:v>2071.3114899999964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08-41B9-8A8E-151D76FC6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 baseline="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  <a:r>
              <a:rPr lang="cs-CZ" sz="1000"/>
              <a:t> k 31. 12. 2020</a:t>
            </a:r>
            <a:endParaRPr lang="en-US" sz="1000"/>
          </a:p>
        </c:rich>
      </c:tx>
      <c:layout>
        <c:manualLayout>
          <c:xMode val="edge"/>
          <c:yMode val="edge"/>
          <c:x val="0.30409484126984127"/>
          <c:y val="1.76388888888888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93012055606848"/>
          <c:y val="0.14708350015570087"/>
          <c:w val="0.8502542435478867"/>
          <c:h val="0.54594166666666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'6'!$B$15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'6'!$B$17:$B$30</c:f>
              <c:numCache>
                <c:formatCode>#\ ##0.0</c:formatCode>
                <c:ptCount val="14"/>
                <c:pt idx="0">
                  <c:v>2250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2040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3F8-A1C5-04B9AC25479F}"/>
            </c:ext>
          </c:extLst>
        </c:ser>
        <c:ser>
          <c:idx val="1"/>
          <c:order val="1"/>
          <c:tx>
            <c:strRef>
              <c:f>'6'!$C$15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'6'!$C$17:$C$30</c:f>
              <c:numCache>
                <c:formatCode>#\ ##0.0</c:formatCode>
                <c:ptCount val="14"/>
                <c:pt idx="0">
                  <c:v>222.99500000000003</c:v>
                </c:pt>
                <c:pt idx="1">
                  <c:v>226.29999999999998</c:v>
                </c:pt>
                <c:pt idx="2">
                  <c:v>540.05600000000004</c:v>
                </c:pt>
                <c:pt idx="3">
                  <c:v>182.59900000000002</c:v>
                </c:pt>
                <c:pt idx="4">
                  <c:v>4.835</c:v>
                </c:pt>
                <c:pt idx="5">
                  <c:v>1282.5810000000004</c:v>
                </c:pt>
                <c:pt idx="6">
                  <c:v>111.60600000000001</c:v>
                </c:pt>
                <c:pt idx="7">
                  <c:v>1273.7099999999998</c:v>
                </c:pt>
                <c:pt idx="8">
                  <c:v>262.08500000000004</c:v>
                </c:pt>
                <c:pt idx="9">
                  <c:v>147.94</c:v>
                </c:pt>
                <c:pt idx="10">
                  <c:v>1652.4259999999999</c:v>
                </c:pt>
                <c:pt idx="11">
                  <c:v>4003.413</c:v>
                </c:pt>
                <c:pt idx="12">
                  <c:v>15.260000000000002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3F8-A1C5-04B9AC25479F}"/>
            </c:ext>
          </c:extLst>
        </c:ser>
        <c:ser>
          <c:idx val="2"/>
          <c:order val="2"/>
          <c:tx>
            <c:strRef>
              <c:f>'6'!$D$15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'6'!$D$17:$D$30</c:f>
              <c:numCache>
                <c:formatCode>#\ ##0.0</c:formatCode>
                <c:ptCount val="14"/>
                <c:pt idx="0">
                  <c:v>0</c:v>
                </c:pt>
                <c:pt idx="1">
                  <c:v>118.5</c:v>
                </c:pt>
                <c:pt idx="2">
                  <c:v>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E-43F8-A1C5-04B9AC25479F}"/>
            </c:ext>
          </c:extLst>
        </c:ser>
        <c:ser>
          <c:idx val="3"/>
          <c:order val="3"/>
          <c:tx>
            <c:strRef>
              <c:f>'6'!$E$15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'6'!$E$17:$E$30</c:f>
              <c:numCache>
                <c:formatCode>#\ ##0.0</c:formatCode>
                <c:ptCount val="14"/>
                <c:pt idx="0">
                  <c:v>50.494000000000007</c:v>
                </c:pt>
                <c:pt idx="1">
                  <c:v>76.784000000000006</c:v>
                </c:pt>
                <c:pt idx="2">
                  <c:v>20.901999999999997</c:v>
                </c:pt>
                <c:pt idx="3">
                  <c:v>58.250500000000017</c:v>
                </c:pt>
                <c:pt idx="4">
                  <c:v>40.198000000000015</c:v>
                </c:pt>
                <c:pt idx="5">
                  <c:v>93.258999999999972</c:v>
                </c:pt>
                <c:pt idx="6">
                  <c:v>118.91599999999994</c:v>
                </c:pt>
                <c:pt idx="7">
                  <c:v>55.944000000000003</c:v>
                </c:pt>
                <c:pt idx="8">
                  <c:v>69.707000000000008</c:v>
                </c:pt>
                <c:pt idx="9">
                  <c:v>19.195</c:v>
                </c:pt>
                <c:pt idx="10">
                  <c:v>198.6688</c:v>
                </c:pt>
                <c:pt idx="11">
                  <c:v>45.443000000000026</c:v>
                </c:pt>
                <c:pt idx="12">
                  <c:v>82.050000000000011</c:v>
                </c:pt>
                <c:pt idx="13">
                  <c:v>32.437999999999988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E-43F8-A1C5-04B9AC25479F}"/>
            </c:ext>
          </c:extLst>
        </c:ser>
        <c:ser>
          <c:idx val="4"/>
          <c:order val="4"/>
          <c:tx>
            <c:strRef>
              <c:f>'6'!$F$15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'6'!$F$17:$F$30</c:f>
              <c:numCache>
                <c:formatCode>#\ ##0.0</c:formatCode>
                <c:ptCount val="14"/>
                <c:pt idx="0">
                  <c:v>157.58595000000011</c:v>
                </c:pt>
                <c:pt idx="1">
                  <c:v>33.886699999999998</c:v>
                </c:pt>
                <c:pt idx="2">
                  <c:v>7.8989999999999965</c:v>
                </c:pt>
                <c:pt idx="3">
                  <c:v>30.056899999999963</c:v>
                </c:pt>
                <c:pt idx="4">
                  <c:v>26.158299999999976</c:v>
                </c:pt>
                <c:pt idx="5">
                  <c:v>17.919399999999985</c:v>
                </c:pt>
                <c:pt idx="6">
                  <c:v>12.976539999999991</c:v>
                </c:pt>
                <c:pt idx="7">
                  <c:v>29.829500000000024</c:v>
                </c:pt>
                <c:pt idx="8">
                  <c:v>20.757299999999994</c:v>
                </c:pt>
                <c:pt idx="9">
                  <c:v>11.205999999999998</c:v>
                </c:pt>
                <c:pt idx="10">
                  <c:v>644.30119999999999</c:v>
                </c:pt>
                <c:pt idx="11">
                  <c:v>77.284639999999996</c:v>
                </c:pt>
                <c:pt idx="12">
                  <c:v>16.449099999999987</c:v>
                </c:pt>
                <c:pt idx="13">
                  <c:v>7.615499999999999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E-43F8-A1C5-04B9AC25479F}"/>
            </c:ext>
          </c:extLst>
        </c:ser>
        <c:ser>
          <c:idx val="5"/>
          <c:order val="5"/>
          <c:tx>
            <c:strRef>
              <c:f>'6'!$G$15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'6'!$G$17:$G$30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650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45</c:v>
                </c:pt>
                <c:pt idx="11">
                  <c:v>0</c:v>
                </c:pt>
                <c:pt idx="12">
                  <c:v>475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E-43F8-A1C5-04B9AC25479F}"/>
            </c:ext>
          </c:extLst>
        </c:ser>
        <c:ser>
          <c:idx val="6"/>
          <c:order val="6"/>
          <c:tx>
            <c:strRef>
              <c:f>'6'!$H$15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'6'!$H$17:$H$30</c:f>
              <c:numCache>
                <c:formatCode>#\ ##0.0</c:formatCode>
                <c:ptCount val="14"/>
                <c:pt idx="0">
                  <c:v>0</c:v>
                </c:pt>
                <c:pt idx="1">
                  <c:v>8.4201999999999995</c:v>
                </c:pt>
                <c:pt idx="2">
                  <c:v>67.91</c:v>
                </c:pt>
                <c:pt idx="3">
                  <c:v>10.204499999999999</c:v>
                </c:pt>
                <c:pt idx="4">
                  <c:v>50.098699999999994</c:v>
                </c:pt>
                <c:pt idx="5">
                  <c:v>28.4</c:v>
                </c:pt>
                <c:pt idx="6">
                  <c:v>45.891999999999996</c:v>
                </c:pt>
                <c:pt idx="7">
                  <c:v>19.2</c:v>
                </c:pt>
                <c:pt idx="8">
                  <c:v>5.3199999999999994</c:v>
                </c:pt>
                <c:pt idx="9">
                  <c:v>0</c:v>
                </c:pt>
                <c:pt idx="10">
                  <c:v>6.0439999999999996</c:v>
                </c:pt>
                <c:pt idx="11">
                  <c:v>86.8</c:v>
                </c:pt>
                <c:pt idx="12">
                  <c:v>10.91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7E-43F8-A1C5-04B9AC25479F}"/>
            </c:ext>
          </c:extLst>
        </c:ser>
        <c:ser>
          <c:idx val="7"/>
          <c:order val="7"/>
          <c:tx>
            <c:strRef>
              <c:f>'6'!$I$15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'6'!$I$17:$I$30</c:f>
              <c:numCache>
                <c:formatCode>#\ ##0.0</c:formatCode>
                <c:ptCount val="14"/>
                <c:pt idx="0">
                  <c:v>244.59461000000033</c:v>
                </c:pt>
                <c:pt idx="1">
                  <c:v>450.53484999999921</c:v>
                </c:pt>
                <c:pt idx="2">
                  <c:v>12.869139999999989</c:v>
                </c:pt>
                <c:pt idx="3">
                  <c:v>92.892399999999668</c:v>
                </c:pt>
                <c:pt idx="4">
                  <c:v>112.08062999999989</c:v>
                </c:pt>
                <c:pt idx="5">
                  <c:v>61.219990000000386</c:v>
                </c:pt>
                <c:pt idx="6">
                  <c:v>110.24038</c:v>
                </c:pt>
                <c:pt idx="7">
                  <c:v>94.795309999999787</c:v>
                </c:pt>
                <c:pt idx="8">
                  <c:v>210.43948999999841</c:v>
                </c:pt>
                <c:pt idx="9">
                  <c:v>21.613950000000045</c:v>
                </c:pt>
                <c:pt idx="10">
                  <c:v>248.80398999999869</c:v>
                </c:pt>
                <c:pt idx="11">
                  <c:v>162.53609999999989</c:v>
                </c:pt>
                <c:pt idx="12">
                  <c:v>91.697209999999828</c:v>
                </c:pt>
                <c:pt idx="13">
                  <c:v>156.99344000000053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7E-43F8-A1C5-04B9AC25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4232192"/>
        <c:axId val="164238080"/>
      </c:barChart>
      <c:catAx>
        <c:axId val="16423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64238080"/>
        <c:crosses val="autoZero"/>
        <c:auto val="1"/>
        <c:lblAlgn val="ctr"/>
        <c:lblOffset val="100"/>
        <c:noMultiLvlLbl val="0"/>
      </c:catAx>
      <c:valAx>
        <c:axId val="16423808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3219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'3.5'!$B$25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0E0-41BB-A219-AE8340FFD349}"/>
            </c:ext>
          </c:extLst>
        </c:ser>
        <c:ser>
          <c:idx val="1"/>
          <c:order val="1"/>
          <c:tx>
            <c:strRef>
              <c:f>'3.5'!$A$26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val>
            <c:numRef>
              <c:f>'3.5'!$B$26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0E0-41BB-A219-AE8340FFD349}"/>
            </c:ext>
          </c:extLst>
        </c:ser>
        <c:ser>
          <c:idx val="2"/>
          <c:order val="2"/>
          <c:tx>
            <c:strRef>
              <c:f>'3.5'!$A$27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val>
            <c:numRef>
              <c:f>'3.5'!$B$27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0E0-41BB-A219-AE8340FFD349}"/>
            </c:ext>
          </c:extLst>
        </c:ser>
        <c:ser>
          <c:idx val="3"/>
          <c:order val="3"/>
          <c:tx>
            <c:strRef>
              <c:f>'3.5'!$A$28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val>
            <c:numRef>
              <c:f>'3.5'!$B$28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0E0-41BB-A219-AE8340FFD349}"/>
            </c:ext>
          </c:extLst>
        </c:ser>
        <c:ser>
          <c:idx val="4"/>
          <c:order val="4"/>
          <c:tx>
            <c:strRef>
              <c:f>'3.5'!$A$29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'3.5'!$B$29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0E0-41BB-A219-AE8340FFD349}"/>
            </c:ext>
          </c:extLst>
        </c:ser>
        <c:ser>
          <c:idx val="5"/>
          <c:order val="5"/>
          <c:tx>
            <c:strRef>
              <c:f>'3.5'!$A$30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'3.5'!$B$30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0E0-41BB-A219-AE8340FFD349}"/>
            </c:ext>
          </c:extLst>
        </c:ser>
        <c:ser>
          <c:idx val="6"/>
          <c:order val="6"/>
          <c:tx>
            <c:strRef>
              <c:f>'3.5'!$A$31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'3.5'!$B$31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0E0-41BB-A219-AE8340FFD349}"/>
            </c:ext>
          </c:extLst>
        </c:ser>
        <c:ser>
          <c:idx val="7"/>
          <c:order val="7"/>
          <c:tx>
            <c:strRef>
              <c:f>'3.5'!$A$32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val>
            <c:numRef>
              <c:f>'3.5'!$B$32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0E0-41BB-A219-AE8340FFD349}"/>
            </c:ext>
          </c:extLst>
        </c:ser>
        <c:ser>
          <c:idx val="8"/>
          <c:order val="8"/>
          <c:tx>
            <c:strRef>
              <c:f>'3.5'!$A$33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'3.5'!$B$33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0E0-41BB-A219-AE8340FFD349}"/>
            </c:ext>
          </c:extLst>
        </c:ser>
        <c:ser>
          <c:idx val="9"/>
          <c:order val="9"/>
          <c:tx>
            <c:strRef>
              <c:f>'3.5'!$A$34</c:f>
              <c:strCache>
                <c:ptCount val="1"/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val>
            <c:numRef>
              <c:f>'3.5'!$B$34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0E0-41BB-A219-AE8340FFD349}"/>
            </c:ext>
          </c:extLst>
        </c:ser>
        <c:ser>
          <c:idx val="10"/>
          <c:order val="10"/>
          <c:tx>
            <c:strRef>
              <c:f>'3.5'!$A$35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val>
            <c:numRef>
              <c:f>'3.5'!$B$35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0E0-41BB-A219-AE8340FFD349}"/>
            </c:ext>
          </c:extLst>
        </c:ser>
        <c:ser>
          <c:idx val="11"/>
          <c:order val="11"/>
          <c:tx>
            <c:strRef>
              <c:f>'3.5'!$A$36</c:f>
              <c:strCache>
                <c:ptCount val="1"/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val>
            <c:numRef>
              <c:f>'3.5'!$B$36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0E0-41BB-A219-AE8340FFD349}"/>
            </c:ext>
          </c:extLst>
        </c:ser>
        <c:ser>
          <c:idx val="12"/>
          <c:order val="12"/>
          <c:tx>
            <c:strRef>
              <c:f>'3.5'!$A$37</c:f>
              <c:strCache>
                <c:ptCount val="1"/>
              </c:strCache>
            </c:strRef>
          </c:tx>
          <c:invertIfNegative val="0"/>
          <c:val>
            <c:numRef>
              <c:f>'3.5'!$B$37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0E0-41BB-A219-AE8340FFD349}"/>
            </c:ext>
          </c:extLst>
        </c:ser>
        <c:ser>
          <c:idx val="13"/>
          <c:order val="13"/>
          <c:tx>
            <c:strRef>
              <c:f>'3.5'!$A$38</c:f>
              <c:strCache>
                <c:ptCount val="1"/>
              </c:strCache>
            </c:strRef>
          </c:tx>
          <c:invertIfNegative val="0"/>
          <c:val>
            <c:numRef>
              <c:f>'3.5'!$B$38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0E0-41BB-A219-AE8340FFD349}"/>
            </c:ext>
          </c:extLst>
        </c:ser>
        <c:ser>
          <c:idx val="14"/>
          <c:order val="14"/>
          <c:tx>
            <c:strRef>
              <c:f>'3.5'!$A$39</c:f>
              <c:strCache>
                <c:ptCount val="1"/>
              </c:strCache>
            </c:strRef>
          </c:tx>
          <c:invertIfNegative val="0"/>
          <c:val>
            <c:numRef>
              <c:f>'3.5'!$B$39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0E0-41BB-A219-AE8340FFD349}"/>
            </c:ext>
          </c:extLst>
        </c:ser>
        <c:ser>
          <c:idx val="15"/>
          <c:order val="15"/>
          <c:tx>
            <c:strRef>
              <c:f>'3.5'!$A$40</c:f>
              <c:strCache>
                <c:ptCount val="1"/>
              </c:strCache>
            </c:strRef>
          </c:tx>
          <c:invertIfNegative val="0"/>
          <c:val>
            <c:numRef>
              <c:f>'3.5'!$B$40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0E0-41BB-A219-AE8340FFD349}"/>
            </c:ext>
          </c:extLst>
        </c:ser>
        <c:ser>
          <c:idx val="16"/>
          <c:order val="16"/>
          <c:tx>
            <c:strRef>
              <c:f>'3.5'!$A$41</c:f>
              <c:strCache>
                <c:ptCount val="1"/>
              </c:strCache>
            </c:strRef>
          </c:tx>
          <c:invertIfNegative val="0"/>
          <c:val>
            <c:numRef>
              <c:f>'3.5'!$B$41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0-30E0-41BB-A219-AE8340FFD349}"/>
            </c:ext>
          </c:extLst>
        </c:ser>
        <c:ser>
          <c:idx val="17"/>
          <c:order val="17"/>
          <c:tx>
            <c:strRef>
              <c:f>'3.5'!$A$42</c:f>
              <c:strCache>
                <c:ptCount val="1"/>
              </c:strCache>
            </c:strRef>
          </c:tx>
          <c:invertIfNegative val="0"/>
          <c:val>
            <c:numRef>
              <c:f>'3.5'!$B$42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1-30E0-41BB-A219-AE8340FFD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70944"/>
        <c:axId val="157572480"/>
      </c:barChart>
      <c:catAx>
        <c:axId val="15757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572480"/>
        <c:crosses val="autoZero"/>
        <c:auto val="1"/>
        <c:lblAlgn val="ctr"/>
        <c:lblOffset val="100"/>
        <c:noMultiLvlLbl val="0"/>
      </c:catAx>
      <c:valAx>
        <c:axId val="157572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5709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Vývoj instalovaného výkonu v ES ČR (MW) k 31. 12. 2020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3970</c:v>
                </c:pt>
                <c:pt idx="1">
                  <c:v>4040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6A0-BF09-04BC2CA3F62F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10787.49</c:v>
                </c:pt>
                <c:pt idx="1">
                  <c:v>10644.087000004709</c:v>
                </c:pt>
                <c:pt idx="2">
                  <c:v>10819.5</c:v>
                </c:pt>
                <c:pt idx="3">
                  <c:v>10836.704400000001</c:v>
                </c:pt>
                <c:pt idx="4">
                  <c:v>10741.852000000003</c:v>
                </c:pt>
                <c:pt idx="5">
                  <c:v>10849.975000000002</c:v>
                </c:pt>
                <c:pt idx="6">
                  <c:v>11075.524000000001</c:v>
                </c:pt>
                <c:pt idx="7">
                  <c:v>11075.442000000001</c:v>
                </c:pt>
                <c:pt idx="8">
                  <c:v>10729.868999999997</c:v>
                </c:pt>
                <c:pt idx="9">
                  <c:v>10058.347999999998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8-46A0-BF09-04BC2CA3F62F}"/>
            </c:ext>
          </c:extLst>
        </c:ser>
        <c:ser>
          <c:idx val="2"/>
          <c:order val="2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590.70000000000005</c:v>
                </c:pt>
                <c:pt idx="1">
                  <c:v>520.70000000000005</c:v>
                </c:pt>
                <c:pt idx="2">
                  <c:v>518</c:v>
                </c:pt>
                <c:pt idx="3">
                  <c:v>1363</c:v>
                </c:pt>
                <c:pt idx="4">
                  <c:v>1363.3150000000001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8-46A0-BF09-04BC2CA3F62F}"/>
            </c:ext>
          </c:extLst>
        </c:ser>
        <c:ser>
          <c:idx val="3"/>
          <c:order val="3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510.8</c:v>
                </c:pt>
                <c:pt idx="1">
                  <c:v>750.1</c:v>
                </c:pt>
                <c:pt idx="2">
                  <c:v>820.1</c:v>
                </c:pt>
                <c:pt idx="3">
                  <c:v>833.66899999999998</c:v>
                </c:pt>
                <c:pt idx="4">
                  <c:v>855.56299999999874</c:v>
                </c:pt>
                <c:pt idx="5">
                  <c:v>873.99199999999689</c:v>
                </c:pt>
                <c:pt idx="6">
                  <c:v>895.98699999999735</c:v>
                </c:pt>
                <c:pt idx="7">
                  <c:v>910.90979999999729</c:v>
                </c:pt>
                <c:pt idx="8">
                  <c:v>937.70399999999779</c:v>
                </c:pt>
                <c:pt idx="9">
                  <c:v>962.24929999999904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8-46A0-BF09-04BC2CA3F62F}"/>
            </c:ext>
          </c:extLst>
        </c:ser>
        <c:ser>
          <c:idx val="4"/>
          <c:order val="4"/>
          <c:tx>
            <c:strRef>
              <c:f>'6'!$A$9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'6'!$B$9:$K$9</c:f>
              <c:numCache>
                <c:formatCode>#\ ##0.0</c:formatCode>
                <c:ptCount val="10"/>
                <c:pt idx="0">
                  <c:v>1054.5999999999999</c:v>
                </c:pt>
                <c:pt idx="1">
                  <c:v>1069.1999999999998</c:v>
                </c:pt>
                <c:pt idx="2">
                  <c:v>1082.6999999999998</c:v>
                </c:pt>
                <c:pt idx="3">
                  <c:v>1081.5416999999982</c:v>
                </c:pt>
                <c:pt idx="4">
                  <c:v>1085.4729999999981</c:v>
                </c:pt>
                <c:pt idx="5">
                  <c:v>1090.6830999999979</c:v>
                </c:pt>
                <c:pt idx="6">
                  <c:v>1093.2535999999977</c:v>
                </c:pt>
                <c:pt idx="7">
                  <c:v>1093.5120999999974</c:v>
                </c:pt>
                <c:pt idx="8">
                  <c:v>1094.1890899999973</c:v>
                </c:pt>
                <c:pt idx="9">
                  <c:v>1093.9260299999974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8-46A0-BF09-04BC2CA3F62F}"/>
            </c:ext>
          </c:extLst>
        </c:ser>
        <c:ser>
          <c:idx val="5"/>
          <c:order val="5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1146.5</c:v>
                </c:pt>
                <c:pt idx="1">
                  <c:v>1146.5</c:v>
                </c:pt>
                <c:pt idx="2">
                  <c:v>1146.5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8-46A0-BF09-04BC2CA3F62F}"/>
            </c:ext>
          </c:extLst>
        </c:ser>
        <c:ser>
          <c:idx val="6"/>
          <c:order val="6"/>
          <c:tx>
            <c:strRef>
              <c:f>'6'!$A$11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'6'!$B$11:$K$11</c:f>
              <c:numCache>
                <c:formatCode>#\ ##0.0</c:formatCode>
                <c:ptCount val="10"/>
                <c:pt idx="0">
                  <c:v>218.9</c:v>
                </c:pt>
                <c:pt idx="1">
                  <c:v>262.96019999446298</c:v>
                </c:pt>
                <c:pt idx="2">
                  <c:v>270</c:v>
                </c:pt>
                <c:pt idx="3">
                  <c:v>278.1909</c:v>
                </c:pt>
                <c:pt idx="4">
                  <c:v>282.1859</c:v>
                </c:pt>
                <c:pt idx="5">
                  <c:v>282.15490000000005</c:v>
                </c:pt>
                <c:pt idx="6">
                  <c:v>308.20740000000006</c:v>
                </c:pt>
                <c:pt idx="7">
                  <c:v>316.70740000000006</c:v>
                </c:pt>
                <c:pt idx="8">
                  <c:v>339.42440000000011</c:v>
                </c:pt>
                <c:pt idx="9">
                  <c:v>339.42440000000011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8-46A0-BF09-04BC2CA3F62F}"/>
            </c:ext>
          </c:extLst>
        </c:ser>
        <c:ser>
          <c:idx val="7"/>
          <c:order val="7"/>
          <c:tx>
            <c:strRef>
              <c:f>'6'!$A$12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'6'!$B$12:$K$12</c:f>
              <c:numCache>
                <c:formatCode>#\ ##0.0</c:formatCode>
                <c:ptCount val="10"/>
                <c:pt idx="0">
                  <c:v>1971</c:v>
                </c:pt>
                <c:pt idx="1">
                  <c:v>2085.96414685531</c:v>
                </c:pt>
                <c:pt idx="2">
                  <c:v>2132.4</c:v>
                </c:pt>
                <c:pt idx="3">
                  <c:v>2076.6027400001376</c:v>
                </c:pt>
                <c:pt idx="4">
                  <c:v>2078.0487900001426</c:v>
                </c:pt>
                <c:pt idx="5">
                  <c:v>2075.3920000001312</c:v>
                </c:pt>
                <c:pt idx="6">
                  <c:v>2076.2594600001357</c:v>
                </c:pt>
                <c:pt idx="7">
                  <c:v>2061.3885600001113</c:v>
                </c:pt>
                <c:pt idx="8">
                  <c:v>2067.8491800001138</c:v>
                </c:pt>
                <c:pt idx="9">
                  <c:v>2071.3114900000978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C8-46A0-BF09-04BC2CA3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295808"/>
        <c:axId val="164297344"/>
      </c:barChart>
      <c:catAx>
        <c:axId val="1642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7344"/>
        <c:crosses val="autoZero"/>
        <c:auto val="1"/>
        <c:lblAlgn val="ctr"/>
        <c:lblOffset val="100"/>
        <c:noMultiLvlLbl val="0"/>
      </c:catAx>
      <c:valAx>
        <c:axId val="1642973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5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'6'!$L$5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5C-4389-A3BD-58CBCB125521}"/>
            </c:ext>
          </c:extLst>
        </c:ser>
        <c:ser>
          <c:idx val="1"/>
          <c:order val="1"/>
          <c:tx>
            <c:strRef>
              <c:f>'6'!$L$6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5C-4389-A3BD-58CBCB125521}"/>
            </c:ext>
          </c:extLst>
        </c:ser>
        <c:ser>
          <c:idx val="2"/>
          <c:order val="2"/>
          <c:tx>
            <c:strRef>
              <c:f>'6'!$L$7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F5C-4389-A3BD-58CBCB125521}"/>
            </c:ext>
          </c:extLst>
        </c:ser>
        <c:ser>
          <c:idx val="3"/>
          <c:order val="3"/>
          <c:tx>
            <c:strRef>
              <c:f>'6'!$L$8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F5C-4389-A3BD-58CBCB125521}"/>
            </c:ext>
          </c:extLst>
        </c:ser>
        <c:ser>
          <c:idx val="4"/>
          <c:order val="4"/>
          <c:tx>
            <c:strRef>
              <c:f>'6'!$L$9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F5C-4389-A3BD-58CBCB125521}"/>
            </c:ext>
          </c:extLst>
        </c:ser>
        <c:ser>
          <c:idx val="5"/>
          <c:order val="5"/>
          <c:tx>
            <c:strRef>
              <c:f>'6'!$L$10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F5C-4389-A3BD-58CBCB125521}"/>
            </c:ext>
          </c:extLst>
        </c:ser>
        <c:ser>
          <c:idx val="6"/>
          <c:order val="6"/>
          <c:tx>
            <c:strRef>
              <c:f>'6'!$L$11</c:f>
              <c:strCache>
                <c:ptCount val="1"/>
              </c:strCache>
            </c:strRef>
          </c:tx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F5C-4389-A3BD-58CBCB125521}"/>
            </c:ext>
          </c:extLst>
        </c:ser>
        <c:ser>
          <c:idx val="7"/>
          <c:order val="7"/>
          <c:tx>
            <c:strRef>
              <c:f>'6'!$L$12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F5C-4389-A3BD-58CBCB12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59264"/>
        <c:axId val="165164160"/>
      </c:barChart>
      <c:catAx>
        <c:axId val="16485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164160"/>
        <c:crosses val="autoZero"/>
        <c:auto val="1"/>
        <c:lblAlgn val="ctr"/>
        <c:lblOffset val="100"/>
        <c:noMultiLvlLbl val="0"/>
      </c:catAx>
      <c:valAx>
        <c:axId val="165164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859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</a:t>
            </a:r>
            <a:r>
              <a:rPr lang="en-US" sz="1000"/>
              <a:t>k</a:t>
            </a:r>
            <a:r>
              <a:rPr lang="cs-CZ" sz="1000"/>
              <a:t>é toky</a:t>
            </a:r>
            <a:r>
              <a:rPr lang="en-US" sz="1000"/>
              <a:t>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'7.1'!$A$7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'7.1'!$B$7:$M$7</c:f>
              <c:numCache>
                <c:formatCode>#\ ##0.0</c:formatCode>
                <c:ptCount val="12"/>
                <c:pt idx="0">
                  <c:v>-2514.4569999999999</c:v>
                </c:pt>
                <c:pt idx="1">
                  <c:v>-1952.095</c:v>
                </c:pt>
                <c:pt idx="2">
                  <c:v>-1680.8980000000001</c:v>
                </c:pt>
                <c:pt idx="3">
                  <c:v>-1475.7829999999999</c:v>
                </c:pt>
                <c:pt idx="4">
                  <c:v>-1774.018</c:v>
                </c:pt>
                <c:pt idx="5">
                  <c:v>-1620.145</c:v>
                </c:pt>
                <c:pt idx="6">
                  <c:v>-1621.6889999999999</c:v>
                </c:pt>
                <c:pt idx="7">
                  <c:v>-1901.6160000000002</c:v>
                </c:pt>
                <c:pt idx="8">
                  <c:v>-1797.0680000000002</c:v>
                </c:pt>
                <c:pt idx="9">
                  <c:v>-2018.8009999999999</c:v>
                </c:pt>
                <c:pt idx="10">
                  <c:v>-2394.951</c:v>
                </c:pt>
                <c:pt idx="11">
                  <c:v>-2358.5039999999999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0-45FE-9DB3-3173581A9627}"/>
            </c:ext>
          </c:extLst>
        </c:ser>
        <c:ser>
          <c:idx val="1"/>
          <c:order val="1"/>
          <c:tx>
            <c:strRef>
              <c:f>'7.1'!$A$12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'7.1'!$B$12:$M$12</c:f>
              <c:numCache>
                <c:formatCode>#\ 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-24.807559000000001</c:v>
                </c:pt>
                <c:pt idx="4">
                  <c:v>-20.880217999999999</c:v>
                </c:pt>
                <c:pt idx="5">
                  <c:v>-46.349639000000003</c:v>
                </c:pt>
                <c:pt idx="6">
                  <c:v>-27.200652999999999</c:v>
                </c:pt>
                <c:pt idx="7">
                  <c:v>-33.775305999999993</c:v>
                </c:pt>
                <c:pt idx="8">
                  <c:v>-24.944792999999997</c:v>
                </c:pt>
                <c:pt idx="9">
                  <c:v>-37.311088999999996</c:v>
                </c:pt>
                <c:pt idx="10">
                  <c:v>-45.084821000000005</c:v>
                </c:pt>
                <c:pt idx="11">
                  <c:v>-30.917501000000001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0-45FE-9DB3-3173581A9627}"/>
            </c:ext>
          </c:extLst>
        </c:ser>
        <c:ser>
          <c:idx val="2"/>
          <c:order val="2"/>
          <c:tx>
            <c:strRef>
              <c:f>'7.1'!$A$18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'7.1'!$B$18:$M$18</c:f>
              <c:numCache>
                <c:formatCode>#\ ##0.0</c:formatCode>
                <c:ptCount val="12"/>
                <c:pt idx="0">
                  <c:v>1692.4839999999999</c:v>
                </c:pt>
                <c:pt idx="1">
                  <c:v>1313.009</c:v>
                </c:pt>
                <c:pt idx="2">
                  <c:v>1218.885</c:v>
                </c:pt>
                <c:pt idx="3">
                  <c:v>1105.847</c:v>
                </c:pt>
                <c:pt idx="4">
                  <c:v>1002.193</c:v>
                </c:pt>
                <c:pt idx="5">
                  <c:v>713.46899999999994</c:v>
                </c:pt>
                <c:pt idx="6">
                  <c:v>1085.8590000000002</c:v>
                </c:pt>
                <c:pt idx="7">
                  <c:v>739.66</c:v>
                </c:pt>
                <c:pt idx="8">
                  <c:v>772.27099999999996</c:v>
                </c:pt>
                <c:pt idx="9">
                  <c:v>1149.028</c:v>
                </c:pt>
                <c:pt idx="10">
                  <c:v>1201.5149999999999</c:v>
                </c:pt>
                <c:pt idx="11">
                  <c:v>1307.693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0-45FE-9DB3-3173581A9627}"/>
            </c:ext>
          </c:extLst>
        </c:ser>
        <c:ser>
          <c:idx val="3"/>
          <c:order val="3"/>
          <c:tx>
            <c:strRef>
              <c:f>'7.1'!$A$23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'7.1'!$B$23:$M$23</c:f>
              <c:numCache>
                <c:formatCode>#\ ##0.0</c:formatCode>
                <c:ptCount val="12"/>
                <c:pt idx="0">
                  <c:v>8.3830000000000002E-2</c:v>
                </c:pt>
                <c:pt idx="1">
                  <c:v>7.6990959999999999</c:v>
                </c:pt>
                <c:pt idx="2">
                  <c:v>0</c:v>
                </c:pt>
                <c:pt idx="3">
                  <c:v>0.178485</c:v>
                </c:pt>
                <c:pt idx="4">
                  <c:v>1.593467</c:v>
                </c:pt>
                <c:pt idx="5">
                  <c:v>1.029706</c:v>
                </c:pt>
                <c:pt idx="6">
                  <c:v>0.20150699999999999</c:v>
                </c:pt>
                <c:pt idx="7">
                  <c:v>7.8242000000000006E-2</c:v>
                </c:pt>
                <c:pt idx="8">
                  <c:v>0.179009</c:v>
                </c:pt>
                <c:pt idx="9">
                  <c:v>15.572120999999999</c:v>
                </c:pt>
                <c:pt idx="10">
                  <c:v>19.352898</c:v>
                </c:pt>
                <c:pt idx="11">
                  <c:v>20.169689999999999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660288"/>
        <c:axId val="161674368"/>
      </c:barChart>
      <c:lineChart>
        <c:grouping val="stacked"/>
        <c:varyColors val="0"/>
        <c:ser>
          <c:idx val="4"/>
          <c:order val="4"/>
          <c:tx>
            <c:strRef>
              <c:f>'7.1'!$A$5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'7.1'!$B$5:$M$5</c:f>
              <c:numCache>
                <c:formatCode>#\ ##0.0</c:formatCode>
                <c:ptCount val="12"/>
                <c:pt idx="0">
                  <c:v>-866.825558</c:v>
                </c:pt>
                <c:pt idx="1">
                  <c:v>-672.92486199999985</c:v>
                </c:pt>
                <c:pt idx="2">
                  <c:v>-495.15287100000023</c:v>
                </c:pt>
                <c:pt idx="3">
                  <c:v>-394.5650740000001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-562.82914599999981</c:v>
                </c:pt>
                <c:pt idx="7">
                  <c:v>-1195.6530640000001</c:v>
                </c:pt>
                <c:pt idx="8">
                  <c:v>-1049.5627840000002</c:v>
                </c:pt>
                <c:pt idx="9">
                  <c:v>-891.5119679999998</c:v>
                </c:pt>
                <c:pt idx="10">
                  <c:v>-1219.167923</c:v>
                </c:pt>
                <c:pt idx="11">
                  <c:v>-1061.5588109999999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17792"/>
        <c:axId val="161675904"/>
      </c:lineChart>
      <c:catAx>
        <c:axId val="16166028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1674368"/>
        <c:crosses val="autoZero"/>
        <c:auto val="1"/>
        <c:lblAlgn val="ctr"/>
        <c:lblOffset val="100"/>
        <c:noMultiLvlLbl val="0"/>
      </c:catAx>
      <c:valAx>
        <c:axId val="161674368"/>
        <c:scaling>
          <c:orientation val="minMax"/>
          <c:max val="20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60288"/>
        <c:crosses val="autoZero"/>
        <c:crossBetween val="between"/>
        <c:majorUnit val="500"/>
        <c:minorUnit val="500"/>
      </c:valAx>
      <c:valAx>
        <c:axId val="161675904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3217792"/>
        <c:crosses val="max"/>
        <c:crossBetween val="between"/>
        <c:majorUnit val="500"/>
        <c:minorUnit val="500"/>
      </c:valAx>
      <c:catAx>
        <c:axId val="16321779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1675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Přeshraniční toky (GWh)</a:t>
            </a:r>
          </a:p>
        </c:rich>
      </c:tx>
      <c:layout>
        <c:manualLayout>
          <c:xMode val="edge"/>
          <c:yMode val="edge"/>
          <c:x val="0.39187186726346196"/>
          <c:y val="1.97594834265881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'7.2,7.3'!$A$26</c:f>
              <c:strCache>
                <c:ptCount val="1"/>
                <c:pt idx="0">
                  <c:v>Export celkem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'7.2,7.3'!$B$26:$M$26</c:f>
              <c:numCache>
                <c:formatCode>General</c:formatCode>
                <c:ptCount val="12"/>
                <c:pt idx="0">
                  <c:v>-2454.0166629999999</c:v>
                </c:pt>
                <c:pt idx="1">
                  <c:v>-2161.4619830000001</c:v>
                </c:pt>
                <c:pt idx="2">
                  <c:v>-1970.9889430000001</c:v>
                </c:pt>
                <c:pt idx="3">
                  <c:v>-1873.9038780000001</c:v>
                </c:pt>
                <c:pt idx="4">
                  <c:v>-1787.4392729999997</c:v>
                </c:pt>
                <c:pt idx="5">
                  <c:v>-1443.4465900000002</c:v>
                </c:pt>
                <c:pt idx="6">
                  <c:v>-1653.4973499999999</c:v>
                </c:pt>
                <c:pt idx="7">
                  <c:v>-1688.121056</c:v>
                </c:pt>
                <c:pt idx="8">
                  <c:v>-2134.6214179999997</c:v>
                </c:pt>
                <c:pt idx="9">
                  <c:v>-2577.4634299999998</c:v>
                </c:pt>
                <c:pt idx="10">
                  <c:v>-2019.6377689999999</c:v>
                </c:pt>
                <c:pt idx="11">
                  <c:v>-2358.2181910000004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A-4E6D-9C6A-519192736795}"/>
            </c:ext>
          </c:extLst>
        </c:ser>
        <c:ser>
          <c:idx val="1"/>
          <c:order val="1"/>
          <c:tx>
            <c:strRef>
              <c:f>'7.2,7.3'!$A$27</c:f>
              <c:strCache>
                <c:ptCount val="1"/>
                <c:pt idx="0">
                  <c:v>Import celkem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'7.2,7.3'!$B$27:$M$27</c:f>
              <c:numCache>
                <c:formatCode>General</c:formatCode>
                <c:ptCount val="12"/>
                <c:pt idx="0">
                  <c:v>1285.241951</c:v>
                </c:pt>
                <c:pt idx="1">
                  <c:v>857.83634099999983</c:v>
                </c:pt>
                <c:pt idx="2">
                  <c:v>1039.4745620000001</c:v>
                </c:pt>
                <c:pt idx="3">
                  <c:v>879.43130800000006</c:v>
                </c:pt>
                <c:pt idx="4">
                  <c:v>630.85557700000004</c:v>
                </c:pt>
                <c:pt idx="5">
                  <c:v>780.77793900000006</c:v>
                </c:pt>
                <c:pt idx="6">
                  <c:v>1338.961462</c:v>
                </c:pt>
                <c:pt idx="7">
                  <c:v>733.61822999999993</c:v>
                </c:pt>
                <c:pt idx="8">
                  <c:v>842.23400900000013</c:v>
                </c:pt>
                <c:pt idx="9">
                  <c:v>846.09777299999996</c:v>
                </c:pt>
                <c:pt idx="10">
                  <c:v>663.22249299999999</c:v>
                </c:pt>
                <c:pt idx="11">
                  <c:v>1128.4615430000001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A-4E6D-9C6A-519192736795}"/>
            </c:ext>
          </c:extLst>
        </c:ser>
        <c:ser>
          <c:idx val="2"/>
          <c:order val="2"/>
          <c:tx>
            <c:strRef>
              <c:f>'7.2,7.3'!$A$28</c:f>
              <c:strCache>
                <c:ptCount val="1"/>
                <c:pt idx="0">
                  <c:v>Export celkem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'7.2,7.3'!$B$28:$M$28</c:f>
              <c:numCache>
                <c:formatCode>General</c:formatCode>
                <c:ptCount val="12"/>
                <c:pt idx="0">
                  <c:v>-2559.393388</c:v>
                </c:pt>
                <c:pt idx="1">
                  <c:v>-1993.6329579999999</c:v>
                </c:pt>
                <c:pt idx="2">
                  <c:v>-1714.0378710000002</c:v>
                </c:pt>
                <c:pt idx="3">
                  <c:v>-1500.590559</c:v>
                </c:pt>
                <c:pt idx="4">
                  <c:v>-1794.898218</c:v>
                </c:pt>
                <c:pt idx="5">
                  <c:v>-1666.494639</c:v>
                </c:pt>
                <c:pt idx="6">
                  <c:v>-1648.889653</c:v>
                </c:pt>
                <c:pt idx="7">
                  <c:v>-1935.3913060000002</c:v>
                </c:pt>
                <c:pt idx="8">
                  <c:v>-1822.0127930000001</c:v>
                </c:pt>
                <c:pt idx="9">
                  <c:v>-2056.1120889999997</c:v>
                </c:pt>
                <c:pt idx="10">
                  <c:v>-2440.0358209999999</c:v>
                </c:pt>
                <c:pt idx="11">
                  <c:v>-2389.4215009999998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A-4E6D-9C6A-519192736795}"/>
            </c:ext>
          </c:extLst>
        </c:ser>
        <c:ser>
          <c:idx val="3"/>
          <c:order val="3"/>
          <c:tx>
            <c:strRef>
              <c:f>'7.2,7.3'!$A$29</c:f>
              <c:strCache>
                <c:ptCount val="1"/>
                <c:pt idx="0">
                  <c:v>Import celkem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'7.2,7.3'!$B$29:$M$29</c:f>
              <c:numCache>
                <c:formatCode>General</c:formatCode>
                <c:ptCount val="12"/>
                <c:pt idx="0">
                  <c:v>1692.56783</c:v>
                </c:pt>
                <c:pt idx="1">
                  <c:v>1320.7080960000001</c:v>
                </c:pt>
                <c:pt idx="2">
                  <c:v>1218.885</c:v>
                </c:pt>
                <c:pt idx="3">
                  <c:v>1106.0254849999999</c:v>
                </c:pt>
                <c:pt idx="4">
                  <c:v>1003.786467</c:v>
                </c:pt>
                <c:pt idx="5">
                  <c:v>714.49870599999997</c:v>
                </c:pt>
                <c:pt idx="6">
                  <c:v>1086.0605070000001</c:v>
                </c:pt>
                <c:pt idx="7">
                  <c:v>739.73824200000001</c:v>
                </c:pt>
                <c:pt idx="8">
                  <c:v>772.45000899999991</c:v>
                </c:pt>
                <c:pt idx="9">
                  <c:v>1164.6001209999999</c:v>
                </c:pt>
                <c:pt idx="10">
                  <c:v>1220.867898</c:v>
                </c:pt>
                <c:pt idx="11">
                  <c:v>1327.8626899999999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A-4E6D-9C6A-51919273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819136"/>
        <c:axId val="165820672"/>
      </c:lineChart>
      <c:catAx>
        <c:axId val="1658191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820672"/>
        <c:crosses val="autoZero"/>
        <c:auto val="1"/>
        <c:lblAlgn val="ctr"/>
        <c:lblOffset val="100"/>
        <c:noMultiLvlLbl val="0"/>
      </c:catAx>
      <c:valAx>
        <c:axId val="165820672"/>
        <c:scaling>
          <c:orientation val="minMax"/>
          <c:max val="20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1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068895532902546"/>
          <c:y val="0.85458432068620649"/>
          <c:w val="0.71992393396428167"/>
          <c:h val="0.1239604638381071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000"/>
              <a:t>Vývoj přeshraničních fyzických toků (TWh)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'7.2,7.3'!$A$18</c:f>
              <c:strCache>
                <c:ptCount val="1"/>
                <c:pt idx="0">
                  <c:v>Export 110, 220 a 400 kV</c:v>
                </c:pt>
              </c:strCache>
            </c:strRef>
          </c:tx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'7.2,7.3'!$B$18:$K$18</c:f>
              <c:numCache>
                <c:formatCode>0.0</c:formatCode>
                <c:ptCount val="10"/>
                <c:pt idx="0">
                  <c:v>-31.068000000000001</c:v>
                </c:pt>
                <c:pt idx="1">
                  <c:v>-27.447399999999998</c:v>
                </c:pt>
                <c:pt idx="2">
                  <c:v>-27.694199999999999</c:v>
                </c:pt>
                <c:pt idx="3">
                  <c:v>-28.141830536999997</c:v>
                </c:pt>
                <c:pt idx="4">
                  <c:v>-28.661353127999998</c:v>
                </c:pt>
                <c:pt idx="5">
                  <c:v>-24.791009029000001</c:v>
                </c:pt>
                <c:pt idx="6">
                  <c:v>-28.108937059999999</c:v>
                </c:pt>
                <c:pt idx="7">
                  <c:v>-25.480502997999995</c:v>
                </c:pt>
                <c:pt idx="8">
                  <c:v>-24.122816544000003</c:v>
                </c:pt>
                <c:pt idx="9">
                  <c:v>-23.520910795999999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C-457B-B1BB-3E09456BADBA}"/>
            </c:ext>
          </c:extLst>
        </c:ser>
        <c:ser>
          <c:idx val="1"/>
          <c:order val="1"/>
          <c:tx>
            <c:strRef>
              <c:f>'7.2,7.3'!$A$19</c:f>
              <c:strCache>
                <c:ptCount val="1"/>
                <c:pt idx="0">
                  <c:v>Import 220 a 400 kV</c:v>
                </c:pt>
              </c:strCache>
            </c:strRef>
          </c:tx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'7.2,7.3'!$B$19:$K$19</c:f>
              <c:numCache>
                <c:formatCode>0.0</c:formatCode>
                <c:ptCount val="10"/>
                <c:pt idx="0">
                  <c:v>13.255000000000001</c:v>
                </c:pt>
                <c:pt idx="1">
                  <c:v>9.3308999999999997</c:v>
                </c:pt>
                <c:pt idx="2">
                  <c:v>9.8519000000000005</c:v>
                </c:pt>
                <c:pt idx="3">
                  <c:v>11.187258999999999</c:v>
                </c:pt>
                <c:pt idx="4">
                  <c:v>15.488839999999996</c:v>
                </c:pt>
                <c:pt idx="5">
                  <c:v>13.439601</c:v>
                </c:pt>
                <c:pt idx="6">
                  <c:v>14.643177</c:v>
                </c:pt>
                <c:pt idx="7">
                  <c:v>11.413304</c:v>
                </c:pt>
                <c:pt idx="8">
                  <c:v>10.972227999999999</c:v>
                </c:pt>
                <c:pt idx="9">
                  <c:v>13.301913000000001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C-457B-B1BB-3E09456BADBA}"/>
            </c:ext>
          </c:extLst>
        </c:ser>
        <c:ser>
          <c:idx val="2"/>
          <c:order val="2"/>
          <c:tx>
            <c:strRef>
              <c:f>'7.2,7.3'!$A$20</c:f>
              <c:strCache>
                <c:ptCount val="1"/>
                <c:pt idx="0">
                  <c:v>Import 110 kV</c:v>
                </c:pt>
              </c:strCache>
            </c:strRef>
          </c:tx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'7.2,7.3'!$B$20:$K$20</c:f>
              <c:numCache>
                <c:formatCode>0.0</c:formatCode>
                <c:ptCount val="10"/>
                <c:pt idx="0">
                  <c:v>0.76800000000000002</c:v>
                </c:pt>
                <c:pt idx="1">
                  <c:v>0.996</c:v>
                </c:pt>
                <c:pt idx="2">
                  <c:v>0.96970000000000001</c:v>
                </c:pt>
                <c:pt idx="3">
                  <c:v>0.65450693400000004</c:v>
                </c:pt>
                <c:pt idx="4">
                  <c:v>0.65700986599999989</c:v>
                </c:pt>
                <c:pt idx="5">
                  <c:v>0.37697191799999996</c:v>
                </c:pt>
                <c:pt idx="6">
                  <c:v>0.42882220900000007</c:v>
                </c:pt>
                <c:pt idx="7">
                  <c:v>0.16010649799999999</c:v>
                </c:pt>
                <c:pt idx="8">
                  <c:v>5.3985188000000003E-2</c:v>
                </c:pt>
                <c:pt idx="9">
                  <c:v>6.6138051000000003E-2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866112"/>
        <c:axId val="166134144"/>
      </c:barChart>
      <c:lineChart>
        <c:grouping val="standard"/>
        <c:varyColors val="0"/>
        <c:ser>
          <c:idx val="3"/>
          <c:order val="3"/>
          <c:tx>
            <c:strRef>
              <c:f>'7.2,7.3'!$A$17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'7.2,7.3'!$B$16:$K$16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'7.2,7.3'!$B$17:$K$17</c:f>
              <c:numCache>
                <c:formatCode>0.0</c:formatCode>
                <c:ptCount val="10"/>
                <c:pt idx="0">
                  <c:v>-17.045000000000002</c:v>
                </c:pt>
                <c:pt idx="1">
                  <c:v>-17.1205</c:v>
                </c:pt>
                <c:pt idx="2">
                  <c:v>-16.872599999999998</c:v>
                </c:pt>
                <c:pt idx="3">
                  <c:v>-16.300064602999999</c:v>
                </c:pt>
                <c:pt idx="4">
                  <c:v>-12.515503262000003</c:v>
                </c:pt>
                <c:pt idx="5">
                  <c:v>-10.974436111000001</c:v>
                </c:pt>
                <c:pt idx="6">
                  <c:v>-13.036937850999999</c:v>
                </c:pt>
                <c:pt idx="7">
                  <c:v>-13.907092499999996</c:v>
                </c:pt>
                <c:pt idx="8">
                  <c:v>-13.096603356000003</c:v>
                </c:pt>
                <c:pt idx="9">
                  <c:v>-10.152859744999999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66112"/>
        <c:axId val="166134144"/>
      </c:lineChart>
      <c:catAx>
        <c:axId val="16586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08877228744885"/>
          <c:y val="0.85485498735739662"/>
          <c:w val="0.79198211973470434"/>
          <c:h val="0.1237297324186029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'8.1'!$B$4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'8.1'!$B$6:$B$29</c:f>
              <c:numCache>
                <c:formatCode>#,##0</c:formatCode>
                <c:ptCount val="24"/>
                <c:pt idx="0">
                  <c:v>3689.6354235458798</c:v>
                </c:pt>
                <c:pt idx="1">
                  <c:v>3690.60423792955</c:v>
                </c:pt>
                <c:pt idx="2">
                  <c:v>3691.1678394359601</c:v>
                </c:pt>
                <c:pt idx="3">
                  <c:v>3689.5520360403302</c:v>
                </c:pt>
                <c:pt idx="4">
                  <c:v>3689.9722507707402</c:v>
                </c:pt>
                <c:pt idx="5">
                  <c:v>3692.1066582554599</c:v>
                </c:pt>
                <c:pt idx="6">
                  <c:v>3693.8425334710601</c:v>
                </c:pt>
                <c:pt idx="7">
                  <c:v>3692.50019126387</c:v>
                </c:pt>
                <c:pt idx="8">
                  <c:v>3693.42400008811</c:v>
                </c:pt>
                <c:pt idx="9">
                  <c:v>3696.64060909727</c:v>
                </c:pt>
                <c:pt idx="10">
                  <c:v>3696.0736571091402</c:v>
                </c:pt>
                <c:pt idx="11">
                  <c:v>3692.60191889111</c:v>
                </c:pt>
                <c:pt idx="12">
                  <c:v>3691.3062717329199</c:v>
                </c:pt>
                <c:pt idx="13">
                  <c:v>3689.1568501818801</c:v>
                </c:pt>
                <c:pt idx="14">
                  <c:v>3687.01408888369</c:v>
                </c:pt>
                <c:pt idx="15">
                  <c:v>3684.2827297756098</c:v>
                </c:pt>
                <c:pt idx="16">
                  <c:v>3574.6258679717598</c:v>
                </c:pt>
                <c:pt idx="17">
                  <c:v>2599.0499068654499</c:v>
                </c:pt>
                <c:pt idx="18">
                  <c:v>2597.2156545043299</c:v>
                </c:pt>
                <c:pt idx="19">
                  <c:v>2598.4012487192199</c:v>
                </c:pt>
                <c:pt idx="20">
                  <c:v>2598.4546203053101</c:v>
                </c:pt>
                <c:pt idx="21">
                  <c:v>2599.4050864251699</c:v>
                </c:pt>
                <c:pt idx="22">
                  <c:v>2598.46461475564</c:v>
                </c:pt>
                <c:pt idx="23">
                  <c:v>2597.8826527722499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B-43FA-9E5D-15ACC4853589}"/>
            </c:ext>
          </c:extLst>
        </c:ser>
        <c:ser>
          <c:idx val="1"/>
          <c:order val="1"/>
          <c:tx>
            <c:strRef>
              <c:f>'8.1'!$C$4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'8.1'!$C$6:$C$29</c:f>
              <c:numCache>
                <c:formatCode>#,##0</c:formatCode>
                <c:ptCount val="24"/>
                <c:pt idx="0">
                  <c:v>5919.0080665434798</c:v>
                </c:pt>
                <c:pt idx="1">
                  <c:v>5938.4908868460598</c:v>
                </c:pt>
                <c:pt idx="2">
                  <c:v>5891.46358936057</c:v>
                </c:pt>
                <c:pt idx="3">
                  <c:v>5860.77651451974</c:v>
                </c:pt>
                <c:pt idx="4">
                  <c:v>5825.2349551781199</c:v>
                </c:pt>
                <c:pt idx="5">
                  <c:v>5755.9230692359697</c:v>
                </c:pt>
                <c:pt idx="6">
                  <c:v>6187.7939858525297</c:v>
                </c:pt>
                <c:pt idx="7">
                  <c:v>6368.36869902744</c:v>
                </c:pt>
                <c:pt idx="8">
                  <c:v>6425.9911887278004</c:v>
                </c:pt>
                <c:pt idx="9">
                  <c:v>6627.0236691575101</c:v>
                </c:pt>
                <c:pt idx="10">
                  <c:v>6558.6481665561496</c:v>
                </c:pt>
                <c:pt idx="11">
                  <c:v>6507.4306197083097</c:v>
                </c:pt>
                <c:pt idx="12">
                  <c:v>6422.0393288210998</c:v>
                </c:pt>
                <c:pt idx="13">
                  <c:v>6410.66287225425</c:v>
                </c:pt>
                <c:pt idx="14">
                  <c:v>5926.7118191931004</c:v>
                </c:pt>
                <c:pt idx="15">
                  <c:v>5983.5550895185297</c:v>
                </c:pt>
                <c:pt idx="16">
                  <c:v>6091.6467808570897</c:v>
                </c:pt>
                <c:pt idx="17">
                  <c:v>6393.6996132765798</c:v>
                </c:pt>
                <c:pt idx="18">
                  <c:v>6154.8011911052499</c:v>
                </c:pt>
                <c:pt idx="19">
                  <c:v>6104.5874619624701</c:v>
                </c:pt>
                <c:pt idx="20">
                  <c:v>6280.7775033253702</c:v>
                </c:pt>
                <c:pt idx="21">
                  <c:v>6526.7040210630603</c:v>
                </c:pt>
                <c:pt idx="22">
                  <c:v>6637.28894672558</c:v>
                </c:pt>
                <c:pt idx="23">
                  <c:v>6396.6563175353604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B-43FA-9E5D-15ACC4853589}"/>
            </c:ext>
          </c:extLst>
        </c:ser>
        <c:ser>
          <c:idx val="2"/>
          <c:order val="2"/>
          <c:tx>
            <c:strRef>
              <c:f>'8.1'!$D$4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'8.1'!$D$6:$D$29</c:f>
              <c:numCache>
                <c:formatCode>#,##0</c:formatCode>
                <c:ptCount val="24"/>
                <c:pt idx="0">
                  <c:v>1121.1819220862501</c:v>
                </c:pt>
                <c:pt idx="1">
                  <c:v>1124.8293327516601</c:v>
                </c:pt>
                <c:pt idx="2">
                  <c:v>1123.21030749746</c:v>
                </c:pt>
                <c:pt idx="3">
                  <c:v>1125.03984807046</c:v>
                </c:pt>
                <c:pt idx="4">
                  <c:v>1120.2730013171099</c:v>
                </c:pt>
                <c:pt idx="5">
                  <c:v>1128.0155921881101</c:v>
                </c:pt>
                <c:pt idx="6">
                  <c:v>1130.7357013833901</c:v>
                </c:pt>
                <c:pt idx="7">
                  <c:v>1152.1573416907499</c:v>
                </c:pt>
                <c:pt idx="8">
                  <c:v>1150.28936318045</c:v>
                </c:pt>
                <c:pt idx="9">
                  <c:v>1159.60754439572</c:v>
                </c:pt>
                <c:pt idx="10">
                  <c:v>1126.94292164534</c:v>
                </c:pt>
                <c:pt idx="11">
                  <c:v>1130.5936751834699</c:v>
                </c:pt>
                <c:pt idx="12">
                  <c:v>1122.2261833098801</c:v>
                </c:pt>
                <c:pt idx="13">
                  <c:v>1109.1720369156899</c:v>
                </c:pt>
                <c:pt idx="14">
                  <c:v>1115.9338689072199</c:v>
                </c:pt>
                <c:pt idx="15">
                  <c:v>1126.25454481316</c:v>
                </c:pt>
                <c:pt idx="16">
                  <c:v>1153.0612532497601</c:v>
                </c:pt>
                <c:pt idx="17">
                  <c:v>1261.4746823964299</c:v>
                </c:pt>
                <c:pt idx="18">
                  <c:v>1159.50807200688</c:v>
                </c:pt>
                <c:pt idx="19">
                  <c:v>1110.7034336260001</c:v>
                </c:pt>
                <c:pt idx="20">
                  <c:v>1089.4605768413901</c:v>
                </c:pt>
                <c:pt idx="21">
                  <c:v>1101.4988692915199</c:v>
                </c:pt>
                <c:pt idx="22">
                  <c:v>1115.17122686369</c:v>
                </c:pt>
                <c:pt idx="23">
                  <c:v>1103.9700231911099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EB-43FA-9E5D-15ACC4853589}"/>
            </c:ext>
          </c:extLst>
        </c:ser>
        <c:ser>
          <c:idx val="3"/>
          <c:order val="3"/>
          <c:tx>
            <c:strRef>
              <c:f>'8.1'!$E$4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'8.1'!$E$6:$E$29</c:f>
              <c:numCache>
                <c:formatCode>#,##0</c:formatCode>
                <c:ptCount val="24"/>
                <c:pt idx="0">
                  <c:v>441.35036301664297</c:v>
                </c:pt>
                <c:pt idx="1">
                  <c:v>436.08638520216198</c:v>
                </c:pt>
                <c:pt idx="2">
                  <c:v>441.97319065635298</c:v>
                </c:pt>
                <c:pt idx="3">
                  <c:v>440.12845733061903</c:v>
                </c:pt>
                <c:pt idx="4">
                  <c:v>443.90622713107302</c:v>
                </c:pt>
                <c:pt idx="5">
                  <c:v>448.56203411729302</c:v>
                </c:pt>
                <c:pt idx="6">
                  <c:v>497.643575897971</c:v>
                </c:pt>
                <c:pt idx="7">
                  <c:v>507.66279700578002</c:v>
                </c:pt>
                <c:pt idx="8">
                  <c:v>509.56750083103202</c:v>
                </c:pt>
                <c:pt idx="9">
                  <c:v>509.42557501951399</c:v>
                </c:pt>
                <c:pt idx="10">
                  <c:v>519.92937158770303</c:v>
                </c:pt>
                <c:pt idx="11">
                  <c:v>520.69606626556299</c:v>
                </c:pt>
                <c:pt idx="12">
                  <c:v>520.07456779628797</c:v>
                </c:pt>
                <c:pt idx="13">
                  <c:v>507.91176563447999</c:v>
                </c:pt>
                <c:pt idx="14">
                  <c:v>534.67451589086897</c:v>
                </c:pt>
                <c:pt idx="15">
                  <c:v>563.29128440270699</c:v>
                </c:pt>
                <c:pt idx="16">
                  <c:v>560.19278884533799</c:v>
                </c:pt>
                <c:pt idx="17">
                  <c:v>690.800118229139</c:v>
                </c:pt>
                <c:pt idx="18">
                  <c:v>532.00247020429595</c:v>
                </c:pt>
                <c:pt idx="19">
                  <c:v>522.24026874896299</c:v>
                </c:pt>
                <c:pt idx="20">
                  <c:v>531.08847629535398</c:v>
                </c:pt>
                <c:pt idx="21">
                  <c:v>531.35223997829303</c:v>
                </c:pt>
                <c:pt idx="22">
                  <c:v>487.99620790475802</c:v>
                </c:pt>
                <c:pt idx="23">
                  <c:v>477.32794102352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B-43FA-9E5D-15ACC4853589}"/>
            </c:ext>
          </c:extLst>
        </c:ser>
        <c:ser>
          <c:idx val="6"/>
          <c:order val="4"/>
          <c:tx>
            <c:strRef>
              <c:f>'8.1'!$I$4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'8.1'!$I$6:$I$29</c:f>
              <c:numCache>
                <c:formatCode>#,##0</c:formatCode>
                <c:ptCount val="24"/>
                <c:pt idx="0">
                  <c:v>49.000959459386998</c:v>
                </c:pt>
                <c:pt idx="1">
                  <c:v>65.391868240522797</c:v>
                </c:pt>
                <c:pt idx="2">
                  <c:v>98.199595096960806</c:v>
                </c:pt>
                <c:pt idx="3">
                  <c:v>106.55124482812801</c:v>
                </c:pt>
                <c:pt idx="4">
                  <c:v>105.640221715812</c:v>
                </c:pt>
                <c:pt idx="5">
                  <c:v>108.72511262738</c:v>
                </c:pt>
                <c:pt idx="6">
                  <c:v>136.77623535698601</c:v>
                </c:pt>
                <c:pt idx="7">
                  <c:v>130.30982800997899</c:v>
                </c:pt>
                <c:pt idx="8">
                  <c:v>100.46064148444199</c:v>
                </c:pt>
                <c:pt idx="9">
                  <c:v>132.493140298604</c:v>
                </c:pt>
                <c:pt idx="10">
                  <c:v>137.118644002194</c:v>
                </c:pt>
                <c:pt idx="11">
                  <c:v>91.964007884201806</c:v>
                </c:pt>
                <c:pt idx="12">
                  <c:v>90.977154927354505</c:v>
                </c:pt>
                <c:pt idx="13">
                  <c:v>82.227130150252293</c:v>
                </c:pt>
                <c:pt idx="14">
                  <c:v>79.334188907925395</c:v>
                </c:pt>
                <c:pt idx="15">
                  <c:v>83.986790595934806</c:v>
                </c:pt>
                <c:pt idx="16">
                  <c:v>71.216543519888802</c:v>
                </c:pt>
                <c:pt idx="17">
                  <c:v>59.933837334500701</c:v>
                </c:pt>
                <c:pt idx="18">
                  <c:v>47.008030181633799</c:v>
                </c:pt>
                <c:pt idx="19">
                  <c:v>55.605635234746103</c:v>
                </c:pt>
                <c:pt idx="20">
                  <c:v>47.043548596144298</c:v>
                </c:pt>
                <c:pt idx="21">
                  <c:v>36.438767845729501</c:v>
                </c:pt>
                <c:pt idx="22">
                  <c:v>36.518105730310602</c:v>
                </c:pt>
                <c:pt idx="23">
                  <c:v>32.997033107359599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EB-43FA-9E5D-15ACC4853589}"/>
            </c:ext>
          </c:extLst>
        </c:ser>
        <c:ser>
          <c:idx val="7"/>
          <c:order val="5"/>
          <c:tx>
            <c:strRef>
              <c:f>'8.1'!$H$4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'8.1'!$H$6:$H$29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0.66178781625881</c:v>
                </c:pt>
                <c:pt idx="7">
                  <c:v>9.9063564277684701</c:v>
                </c:pt>
                <c:pt idx="8">
                  <c:v>37.279138964450901</c:v>
                </c:pt>
                <c:pt idx="9">
                  <c:v>159.81700561640599</c:v>
                </c:pt>
                <c:pt idx="10">
                  <c:v>364.65403890919401</c:v>
                </c:pt>
                <c:pt idx="11">
                  <c:v>562.418711450616</c:v>
                </c:pt>
                <c:pt idx="12">
                  <c:v>713.39289917460997</c:v>
                </c:pt>
                <c:pt idx="13">
                  <c:v>660.19786610005804</c:v>
                </c:pt>
                <c:pt idx="14">
                  <c:v>424.19773292800397</c:v>
                </c:pt>
                <c:pt idx="15">
                  <c:v>153.32657810532999</c:v>
                </c:pt>
                <c:pt idx="16">
                  <c:v>23.091233485757702</c:v>
                </c:pt>
                <c:pt idx="17">
                  <c:v>3.6387802980782702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EB-43FA-9E5D-15ACC4853589}"/>
            </c:ext>
          </c:extLst>
        </c:ser>
        <c:ser>
          <c:idx val="4"/>
          <c:order val="6"/>
          <c:tx>
            <c:strRef>
              <c:f>'8.1'!$F$4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'8.1'!$F$6:$F$29</c:f>
              <c:numCache>
                <c:formatCode>#,##0</c:formatCode>
                <c:ptCount val="24"/>
                <c:pt idx="0">
                  <c:v>118.846637426372</c:v>
                </c:pt>
                <c:pt idx="1">
                  <c:v>118.846637426372</c:v>
                </c:pt>
                <c:pt idx="2">
                  <c:v>118.82662949776299</c:v>
                </c:pt>
                <c:pt idx="3">
                  <c:v>120.9539525754</c:v>
                </c:pt>
                <c:pt idx="4">
                  <c:v>119.84962288257201</c:v>
                </c:pt>
                <c:pt idx="5">
                  <c:v>118.74411052463699</c:v>
                </c:pt>
                <c:pt idx="6">
                  <c:v>131.34974934139399</c:v>
                </c:pt>
                <c:pt idx="7">
                  <c:v>144.79723408778801</c:v>
                </c:pt>
                <c:pt idx="8">
                  <c:v>143.48361998869601</c:v>
                </c:pt>
                <c:pt idx="9">
                  <c:v>130.47760713335401</c:v>
                </c:pt>
                <c:pt idx="10">
                  <c:v>125.984651833271</c:v>
                </c:pt>
                <c:pt idx="11">
                  <c:v>174.22745271914999</c:v>
                </c:pt>
                <c:pt idx="12">
                  <c:v>288.87462589326299</c:v>
                </c:pt>
                <c:pt idx="13">
                  <c:v>261.16076360999102</c:v>
                </c:pt>
                <c:pt idx="14">
                  <c:v>130.19732839545401</c:v>
                </c:pt>
                <c:pt idx="15">
                  <c:v>123.510050249616</c:v>
                </c:pt>
                <c:pt idx="16">
                  <c:v>140.85699457529199</c:v>
                </c:pt>
                <c:pt idx="17">
                  <c:v>443.708268515626</c:v>
                </c:pt>
                <c:pt idx="18">
                  <c:v>172.56001479027</c:v>
                </c:pt>
                <c:pt idx="19">
                  <c:v>135.489935513609</c:v>
                </c:pt>
                <c:pt idx="20">
                  <c:v>123.50215095739701</c:v>
                </c:pt>
                <c:pt idx="21">
                  <c:v>125.57600078477</c:v>
                </c:pt>
                <c:pt idx="22">
                  <c:v>119.394204924489</c:v>
                </c:pt>
                <c:pt idx="23">
                  <c:v>118.26620986012099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EB-43FA-9E5D-15ACC4853589}"/>
            </c:ext>
          </c:extLst>
        </c:ser>
        <c:ser>
          <c:idx val="5"/>
          <c:order val="7"/>
          <c:tx>
            <c:strRef>
              <c:f>'8.1'!$G$4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'8.1'!$G$6:$G$29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219.556071197428</c:v>
                </c:pt>
                <c:pt idx="7">
                  <c:v>357.27593215396502</c:v>
                </c:pt>
                <c:pt idx="8">
                  <c:v>811.02294760834502</c:v>
                </c:pt>
                <c:pt idx="9">
                  <c:v>702.80196315658804</c:v>
                </c:pt>
                <c:pt idx="10">
                  <c:v>498.989965246785</c:v>
                </c:pt>
                <c:pt idx="11">
                  <c:v>356.73087961387603</c:v>
                </c:pt>
                <c:pt idx="12">
                  <c:v>320.71565760475897</c:v>
                </c:pt>
                <c:pt idx="13">
                  <c:v>31.668677607138701</c:v>
                </c:pt>
                <c:pt idx="14">
                  <c:v>547.51539594406404</c:v>
                </c:pt>
                <c:pt idx="15">
                  <c:v>542.65851025316294</c:v>
                </c:pt>
                <c:pt idx="16">
                  <c:v>209.04034730616399</c:v>
                </c:pt>
                <c:pt idx="17">
                  <c:v>292.440550626402</c:v>
                </c:pt>
                <c:pt idx="18">
                  <c:v>10.395949799074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EB-43FA-9E5D-15ACC4853589}"/>
            </c:ext>
          </c:extLst>
        </c:ser>
        <c:ser>
          <c:idx val="10"/>
          <c:order val="10"/>
          <c:tx>
            <c:strRef>
              <c:f>'8.1'!$P$5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'8.1'!$A$6:$A$29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'8.1'!$P$6:$P$29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277.81204233039603</c:v>
                </c:pt>
                <c:pt idx="19">
                  <c:v>343.04328515995201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EB-43FA-9E5D-15ACC485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'8.1'!$J$4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'8.1'!$Q$6:$Q$29</c:f>
              <c:numCache>
                <c:formatCode>General</c:formatCode>
                <c:ptCount val="24"/>
                <c:pt idx="0">
                  <c:v>-1469.6371000781801</c:v>
                </c:pt>
                <c:pt idx="1">
                  <c:v>-1270.78594413877</c:v>
                </c:pt>
                <c:pt idx="2">
                  <c:v>-1373.3027588801999</c:v>
                </c:pt>
                <c:pt idx="3">
                  <c:v>-1414.84620088103</c:v>
                </c:pt>
                <c:pt idx="4">
                  <c:v>-1260.9426595300399</c:v>
                </c:pt>
                <c:pt idx="5">
                  <c:v>-1467.66170484453</c:v>
                </c:pt>
                <c:pt idx="6">
                  <c:v>-1199.37215093691</c:v>
                </c:pt>
                <c:pt idx="7">
                  <c:v>-998.16172147374095</c:v>
                </c:pt>
                <c:pt idx="8">
                  <c:v>-1429.74364140484</c:v>
                </c:pt>
                <c:pt idx="9">
                  <c:v>-1468.8693292279299</c:v>
                </c:pt>
                <c:pt idx="10">
                  <c:v>-1567.9896547778901</c:v>
                </c:pt>
                <c:pt idx="11">
                  <c:v>-1774.6957469751001</c:v>
                </c:pt>
                <c:pt idx="12">
                  <c:v>-1896.39026953605</c:v>
                </c:pt>
                <c:pt idx="13">
                  <c:v>-1494.73555875279</c:v>
                </c:pt>
                <c:pt idx="14">
                  <c:v>-1453.59571419591</c:v>
                </c:pt>
                <c:pt idx="15">
                  <c:v>-1106.5425432837501</c:v>
                </c:pt>
                <c:pt idx="16">
                  <c:v>-737.50924347351702</c:v>
                </c:pt>
                <c:pt idx="17">
                  <c:v>-512.13760206166501</c:v>
                </c:pt>
                <c:pt idx="18">
                  <c:v>0</c:v>
                </c:pt>
                <c:pt idx="19">
                  <c:v>0</c:v>
                </c:pt>
                <c:pt idx="20">
                  <c:v>-165.68077632089799</c:v>
                </c:pt>
                <c:pt idx="21">
                  <c:v>-861.27303129760901</c:v>
                </c:pt>
                <c:pt idx="22">
                  <c:v>-1322.19414511683</c:v>
                </c:pt>
                <c:pt idx="23">
                  <c:v>-1351.1700911125299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EB-43FA-9E5D-15ACC4853589}"/>
            </c:ext>
          </c:extLst>
        </c:ser>
        <c:ser>
          <c:idx val="9"/>
          <c:order val="9"/>
          <c:tx>
            <c:strRef>
              <c:f>'8.1'!$K$4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'8.1'!$K$6:$K$29</c:f>
              <c:numCache>
                <c:formatCode>#,##0</c:formatCode>
                <c:ptCount val="24"/>
                <c:pt idx="0">
                  <c:v>-922.52540919357295</c:v>
                </c:pt>
                <c:pt idx="1">
                  <c:v>-1114.3400297112</c:v>
                </c:pt>
                <c:pt idx="2">
                  <c:v>-1107.77228167509</c:v>
                </c:pt>
                <c:pt idx="3">
                  <c:v>-1099.6765825856301</c:v>
                </c:pt>
                <c:pt idx="4">
                  <c:v>-1038.1834633047999</c:v>
                </c:pt>
                <c:pt idx="5">
                  <c:v>-188.86960952351899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-48.699148759215198</c:v>
                </c:pt>
                <c:pt idx="22">
                  <c:v>-112.34162246209</c:v>
                </c:pt>
                <c:pt idx="23">
                  <c:v>-326.97698025202197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EB-43FA-9E5D-15ACC485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noMultiLvlLbl val="0"/>
      </c:catAx>
      <c:valAx>
        <c:axId val="156050560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4839609483960946E-2"/>
          <c:w val="0.18508934110954534"/>
          <c:h val="0.75453277545327757"/>
        </c:manualLayout>
      </c:layout>
      <c:overlay val="0"/>
      <c:txPr>
        <a:bodyPr/>
        <a:lstStyle/>
        <a:p>
          <a:pPr>
            <a:defRPr kern="1200" baseline="0">
              <a:ln>
                <a:noFill/>
              </a:ln>
              <a:solidFill>
                <a:schemeClr val="tx1"/>
              </a:solidFill>
            </a:defRPr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</a:t>
            </a:r>
            <a:r>
              <a:rPr lang="en-US" sz="1000"/>
              <a:t>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'8.2'!$B$3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'8.2'!$B$5:$B$28</c:f>
              <c:numCache>
                <c:formatCode>#,##0</c:formatCode>
                <c:ptCount val="24"/>
                <c:pt idx="0">
                  <c:v>3018.0766475324799</c:v>
                </c:pt>
                <c:pt idx="1">
                  <c:v>3016.3642146849602</c:v>
                </c:pt>
                <c:pt idx="2">
                  <c:v>3015.8039486523699</c:v>
                </c:pt>
                <c:pt idx="3">
                  <c:v>3023.3824109893399</c:v>
                </c:pt>
                <c:pt idx="4">
                  <c:v>3025.4800420000402</c:v>
                </c:pt>
                <c:pt idx="5">
                  <c:v>3024.3711811261601</c:v>
                </c:pt>
                <c:pt idx="6">
                  <c:v>3023.3874059498298</c:v>
                </c:pt>
                <c:pt idx="7">
                  <c:v>3023.4957888577501</c:v>
                </c:pt>
                <c:pt idx="8">
                  <c:v>3016.8660962649701</c:v>
                </c:pt>
                <c:pt idx="9">
                  <c:v>3006.9065317855998</c:v>
                </c:pt>
                <c:pt idx="10">
                  <c:v>3000.9488018235002</c:v>
                </c:pt>
                <c:pt idx="11">
                  <c:v>2994.5075336326099</c:v>
                </c:pt>
                <c:pt idx="12">
                  <c:v>2983.44749020573</c:v>
                </c:pt>
                <c:pt idx="13">
                  <c:v>2981.5482775887799</c:v>
                </c:pt>
                <c:pt idx="14">
                  <c:v>2978.6019348076702</c:v>
                </c:pt>
                <c:pt idx="15">
                  <c:v>2974.0198218488899</c:v>
                </c:pt>
                <c:pt idx="16">
                  <c:v>2969.6528504278599</c:v>
                </c:pt>
                <c:pt idx="17">
                  <c:v>2966.31796322643</c:v>
                </c:pt>
                <c:pt idx="18">
                  <c:v>2968.1621457896899</c:v>
                </c:pt>
                <c:pt idx="19">
                  <c:v>2969.9229568853302</c:v>
                </c:pt>
                <c:pt idx="20">
                  <c:v>2970.1430648874498</c:v>
                </c:pt>
                <c:pt idx="21">
                  <c:v>2973.8147150117202</c:v>
                </c:pt>
                <c:pt idx="22">
                  <c:v>2977.87326492386</c:v>
                </c:pt>
                <c:pt idx="23">
                  <c:v>2980.4944711938101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6-4239-BE9A-279A360A495F}"/>
            </c:ext>
          </c:extLst>
        </c:ser>
        <c:ser>
          <c:idx val="1"/>
          <c:order val="1"/>
          <c:tx>
            <c:strRef>
              <c:f>'8.2'!$C$3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'8.2'!$C$5:$C$28</c:f>
              <c:numCache>
                <c:formatCode>#,##0</c:formatCode>
                <c:ptCount val="24"/>
                <c:pt idx="0">
                  <c:v>2095.9046200000098</c:v>
                </c:pt>
                <c:pt idx="1">
                  <c:v>2108.16403450392</c:v>
                </c:pt>
                <c:pt idx="2">
                  <c:v>2122.2884962213202</c:v>
                </c:pt>
                <c:pt idx="3">
                  <c:v>2148.0812739262901</c:v>
                </c:pt>
                <c:pt idx="4">
                  <c:v>2102.9992657298599</c:v>
                </c:pt>
                <c:pt idx="5">
                  <c:v>2081.8563392843698</c:v>
                </c:pt>
                <c:pt idx="6">
                  <c:v>2108.3844372552799</c:v>
                </c:pt>
                <c:pt idx="7">
                  <c:v>2015.7903327138499</c:v>
                </c:pt>
                <c:pt idx="8">
                  <c:v>2085.0097742809899</c:v>
                </c:pt>
                <c:pt idx="9">
                  <c:v>2013.0736884191499</c:v>
                </c:pt>
                <c:pt idx="10">
                  <c:v>2110.8737724226198</c:v>
                </c:pt>
                <c:pt idx="11">
                  <c:v>2031.0901790380401</c:v>
                </c:pt>
                <c:pt idx="12">
                  <c:v>2012.52290702098</c:v>
                </c:pt>
                <c:pt idx="13">
                  <c:v>2056.0292134240399</c:v>
                </c:pt>
                <c:pt idx="14">
                  <c:v>2077.1415998247498</c:v>
                </c:pt>
                <c:pt idx="15">
                  <c:v>2098.2570030674601</c:v>
                </c:pt>
                <c:pt idx="16">
                  <c:v>2162.4448741321198</c:v>
                </c:pt>
                <c:pt idx="17">
                  <c:v>2155.2979942362699</c:v>
                </c:pt>
                <c:pt idx="18">
                  <c:v>2179.6906044207999</c:v>
                </c:pt>
                <c:pt idx="19">
                  <c:v>2194.71887024427</c:v>
                </c:pt>
                <c:pt idx="20">
                  <c:v>2303.89586835196</c:v>
                </c:pt>
                <c:pt idx="21">
                  <c:v>2334.1073341473002</c:v>
                </c:pt>
                <c:pt idx="22">
                  <c:v>2318.7769916217098</c:v>
                </c:pt>
                <c:pt idx="23">
                  <c:v>2284.91572950317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6-4239-BE9A-279A360A495F}"/>
            </c:ext>
          </c:extLst>
        </c:ser>
        <c:ser>
          <c:idx val="2"/>
          <c:order val="2"/>
          <c:tx>
            <c:strRef>
              <c:f>'8.2'!$D$3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'8.2'!$D$5:$D$28</c:f>
              <c:numCache>
                <c:formatCode>#,##0</c:formatCode>
                <c:ptCount val="24"/>
                <c:pt idx="0">
                  <c:v>462.50839040719598</c:v>
                </c:pt>
                <c:pt idx="1">
                  <c:v>283.18173126779999</c:v>
                </c:pt>
                <c:pt idx="2">
                  <c:v>285.39308268160602</c:v>
                </c:pt>
                <c:pt idx="3">
                  <c:v>290.24336034560503</c:v>
                </c:pt>
                <c:pt idx="4">
                  <c:v>284.97553122104</c:v>
                </c:pt>
                <c:pt idx="5">
                  <c:v>277.27421350953</c:v>
                </c:pt>
                <c:pt idx="6">
                  <c:v>285.444859164658</c:v>
                </c:pt>
                <c:pt idx="7">
                  <c:v>264.93974081586498</c:v>
                </c:pt>
                <c:pt idx="8">
                  <c:v>288.84706815952899</c:v>
                </c:pt>
                <c:pt idx="9">
                  <c:v>287.84995506781399</c:v>
                </c:pt>
                <c:pt idx="10">
                  <c:v>290.04460493290401</c:v>
                </c:pt>
                <c:pt idx="11">
                  <c:v>290.98159204147498</c:v>
                </c:pt>
                <c:pt idx="12">
                  <c:v>288.96899196271897</c:v>
                </c:pt>
                <c:pt idx="13">
                  <c:v>292.65680727797297</c:v>
                </c:pt>
                <c:pt idx="14">
                  <c:v>293.44848525497201</c:v>
                </c:pt>
                <c:pt idx="15">
                  <c:v>293.896100726523</c:v>
                </c:pt>
                <c:pt idx="16">
                  <c:v>296.38804855677199</c:v>
                </c:pt>
                <c:pt idx="17">
                  <c:v>295.80013538670602</c:v>
                </c:pt>
                <c:pt idx="18">
                  <c:v>304.91444836212702</c:v>
                </c:pt>
                <c:pt idx="19">
                  <c:v>308.23481686296202</c:v>
                </c:pt>
                <c:pt idx="20">
                  <c:v>308.63232717865799</c:v>
                </c:pt>
                <c:pt idx="21">
                  <c:v>307.88741578077298</c:v>
                </c:pt>
                <c:pt idx="22">
                  <c:v>304.77247984612097</c:v>
                </c:pt>
                <c:pt idx="23">
                  <c:v>292.80211640954502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6-4239-BE9A-279A360A495F}"/>
            </c:ext>
          </c:extLst>
        </c:ser>
        <c:ser>
          <c:idx val="3"/>
          <c:order val="3"/>
          <c:tx>
            <c:strRef>
              <c:f>'8.2'!$E$3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'8.2'!$E$5:$E$28</c:f>
              <c:numCache>
                <c:formatCode>#,##0</c:formatCode>
                <c:ptCount val="24"/>
                <c:pt idx="0">
                  <c:v>350.91179670415897</c:v>
                </c:pt>
                <c:pt idx="1">
                  <c:v>351.16588166352898</c:v>
                </c:pt>
                <c:pt idx="2">
                  <c:v>351.80249021466898</c:v>
                </c:pt>
                <c:pt idx="3">
                  <c:v>351.39034011996603</c:v>
                </c:pt>
                <c:pt idx="4">
                  <c:v>351.260098659768</c:v>
                </c:pt>
                <c:pt idx="5">
                  <c:v>351.43304092778197</c:v>
                </c:pt>
                <c:pt idx="6">
                  <c:v>363.68814469039302</c:v>
                </c:pt>
                <c:pt idx="7">
                  <c:v>357.70804208236302</c:v>
                </c:pt>
                <c:pt idx="8">
                  <c:v>358.73278960357197</c:v>
                </c:pt>
                <c:pt idx="9">
                  <c:v>359.04844250596398</c:v>
                </c:pt>
                <c:pt idx="10">
                  <c:v>356.39626604405498</c:v>
                </c:pt>
                <c:pt idx="11">
                  <c:v>359.28452219670902</c:v>
                </c:pt>
                <c:pt idx="12">
                  <c:v>357.93379106801501</c:v>
                </c:pt>
                <c:pt idx="13">
                  <c:v>352.37434599605001</c:v>
                </c:pt>
                <c:pt idx="14">
                  <c:v>353.266363376622</c:v>
                </c:pt>
                <c:pt idx="15">
                  <c:v>357.88268707994303</c:v>
                </c:pt>
                <c:pt idx="16">
                  <c:v>353.211418341274</c:v>
                </c:pt>
                <c:pt idx="17">
                  <c:v>363.64473710202498</c:v>
                </c:pt>
                <c:pt idx="18">
                  <c:v>375.95736975889099</c:v>
                </c:pt>
                <c:pt idx="19">
                  <c:v>386.60224546836901</c:v>
                </c:pt>
                <c:pt idx="20">
                  <c:v>384.45542232371201</c:v>
                </c:pt>
                <c:pt idx="21">
                  <c:v>378.58818733976398</c:v>
                </c:pt>
                <c:pt idx="22">
                  <c:v>356.884376504388</c:v>
                </c:pt>
                <c:pt idx="23">
                  <c:v>354.73488056666798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36-4239-BE9A-279A360A495F}"/>
            </c:ext>
          </c:extLst>
        </c:ser>
        <c:ser>
          <c:idx val="6"/>
          <c:order val="4"/>
          <c:tx>
            <c:strRef>
              <c:f>'8.2'!$I$3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'8.2'!$I$5:$I$28</c:f>
              <c:numCache>
                <c:formatCode>#,##0</c:formatCode>
                <c:ptCount val="24"/>
                <c:pt idx="0">
                  <c:v>82.510249377565401</c:v>
                </c:pt>
                <c:pt idx="1">
                  <c:v>84.493576226255996</c:v>
                </c:pt>
                <c:pt idx="2">
                  <c:v>75.604815049798106</c:v>
                </c:pt>
                <c:pt idx="3">
                  <c:v>95.507565650440995</c:v>
                </c:pt>
                <c:pt idx="4">
                  <c:v>97.376152437184302</c:v>
                </c:pt>
                <c:pt idx="5">
                  <c:v>78.562321156586606</c:v>
                </c:pt>
                <c:pt idx="6">
                  <c:v>83.627458648654596</c:v>
                </c:pt>
                <c:pt idx="7">
                  <c:v>66.507324916093907</c:v>
                </c:pt>
                <c:pt idx="8">
                  <c:v>61.754432945711102</c:v>
                </c:pt>
                <c:pt idx="9">
                  <c:v>85.897231485512094</c:v>
                </c:pt>
                <c:pt idx="10">
                  <c:v>84.273993214160598</c:v>
                </c:pt>
                <c:pt idx="11">
                  <c:v>93.136799705720506</c:v>
                </c:pt>
                <c:pt idx="12">
                  <c:v>98.538191206080796</c:v>
                </c:pt>
                <c:pt idx="13">
                  <c:v>105.86535823889</c:v>
                </c:pt>
                <c:pt idx="14">
                  <c:v>106.981121721142</c:v>
                </c:pt>
                <c:pt idx="15">
                  <c:v>100.726577232556</c:v>
                </c:pt>
                <c:pt idx="16">
                  <c:v>81.953606402587198</c:v>
                </c:pt>
                <c:pt idx="17">
                  <c:v>84.909295361614895</c:v>
                </c:pt>
                <c:pt idx="18">
                  <c:v>89.007973830444598</c:v>
                </c:pt>
                <c:pt idx="19">
                  <c:v>80.611518488280893</c:v>
                </c:pt>
                <c:pt idx="20">
                  <c:v>58.885477836949804</c:v>
                </c:pt>
                <c:pt idx="21">
                  <c:v>66.421872320194296</c:v>
                </c:pt>
                <c:pt idx="22">
                  <c:v>94.701337364429804</c:v>
                </c:pt>
                <c:pt idx="23">
                  <c:v>112.433969031217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36-4239-BE9A-279A360A495F}"/>
            </c:ext>
          </c:extLst>
        </c:ser>
        <c:ser>
          <c:idx val="7"/>
          <c:order val="5"/>
          <c:tx>
            <c:strRef>
              <c:f>'8.2'!$H$3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4.4089492863851403</c:v>
                </c:pt>
                <c:pt idx="5">
                  <c:v>15.1925249173901</c:v>
                </c:pt>
                <c:pt idx="6">
                  <c:v>91.569915006100302</c:v>
                </c:pt>
                <c:pt idx="7">
                  <c:v>328.56005198915602</c:v>
                </c:pt>
                <c:pt idx="8">
                  <c:v>691.78745717199001</c:v>
                </c:pt>
                <c:pt idx="9">
                  <c:v>992.761421226229</c:v>
                </c:pt>
                <c:pt idx="10">
                  <c:v>1219.4499841838399</c:v>
                </c:pt>
                <c:pt idx="11">
                  <c:v>1319.8319634152101</c:v>
                </c:pt>
                <c:pt idx="12">
                  <c:v>1321.6528339654999</c:v>
                </c:pt>
                <c:pt idx="13">
                  <c:v>1166.89200366611</c:v>
                </c:pt>
                <c:pt idx="14">
                  <c:v>1055.11532881992</c:v>
                </c:pt>
                <c:pt idx="15">
                  <c:v>914.54500445400197</c:v>
                </c:pt>
                <c:pt idx="16">
                  <c:v>730.55068411350305</c:v>
                </c:pt>
                <c:pt idx="17">
                  <c:v>532.80017710843299</c:v>
                </c:pt>
                <c:pt idx="18">
                  <c:v>295.45136522559801</c:v>
                </c:pt>
                <c:pt idx="19">
                  <c:v>96.323708316014205</c:v>
                </c:pt>
                <c:pt idx="20">
                  <c:v>24.618154726680899</c:v>
                </c:pt>
                <c:pt idx="21">
                  <c:v>5.2579252002287404</c:v>
                </c:pt>
                <c:pt idx="22">
                  <c:v>0.48559853670379499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36-4239-BE9A-279A360A495F}"/>
            </c:ext>
          </c:extLst>
        </c:ser>
        <c:ser>
          <c:idx val="4"/>
          <c:order val="6"/>
          <c:tx>
            <c:strRef>
              <c:f>'8.2'!$F$3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'8.2'!$F$5:$F$28</c:f>
              <c:numCache>
                <c:formatCode>#,##0</c:formatCode>
                <c:ptCount val="24"/>
                <c:pt idx="0">
                  <c:v>359.05226617091199</c:v>
                </c:pt>
                <c:pt idx="1">
                  <c:v>284.37171992571501</c:v>
                </c:pt>
                <c:pt idx="2">
                  <c:v>287.45849337812899</c:v>
                </c:pt>
                <c:pt idx="3">
                  <c:v>288.03030669269299</c:v>
                </c:pt>
                <c:pt idx="4">
                  <c:v>276.69662509682502</c:v>
                </c:pt>
                <c:pt idx="5">
                  <c:v>220.98203986885801</c:v>
                </c:pt>
                <c:pt idx="6">
                  <c:v>235.99327763318101</c:v>
                </c:pt>
                <c:pt idx="7">
                  <c:v>232.04528034503301</c:v>
                </c:pt>
                <c:pt idx="8">
                  <c:v>227.77217663198101</c:v>
                </c:pt>
                <c:pt idx="9">
                  <c:v>361.48963598816499</c:v>
                </c:pt>
                <c:pt idx="10">
                  <c:v>210.509970728524</c:v>
                </c:pt>
                <c:pt idx="11">
                  <c:v>296.094979752585</c:v>
                </c:pt>
                <c:pt idx="12">
                  <c:v>273.11058643152597</c:v>
                </c:pt>
                <c:pt idx="13">
                  <c:v>210.574717465368</c:v>
                </c:pt>
                <c:pt idx="14">
                  <c:v>207.982862259222</c:v>
                </c:pt>
                <c:pt idx="15">
                  <c:v>169.876639872043</c:v>
                </c:pt>
                <c:pt idx="16">
                  <c:v>204.73173651971501</c:v>
                </c:pt>
                <c:pt idx="17">
                  <c:v>234.12529649275601</c:v>
                </c:pt>
                <c:pt idx="18">
                  <c:v>250.69456459819901</c:v>
                </c:pt>
                <c:pt idx="19">
                  <c:v>513.85582372362501</c:v>
                </c:pt>
                <c:pt idx="20">
                  <c:v>380.028076145363</c:v>
                </c:pt>
                <c:pt idx="21">
                  <c:v>376.709018189137</c:v>
                </c:pt>
                <c:pt idx="22">
                  <c:v>442.01754458029899</c:v>
                </c:pt>
                <c:pt idx="23">
                  <c:v>347.898391468086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36-4239-BE9A-279A360A495F}"/>
            </c:ext>
          </c:extLst>
        </c:ser>
        <c:ser>
          <c:idx val="5"/>
          <c:order val="7"/>
          <c:tx>
            <c:strRef>
              <c:f>'8.2'!$G$3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'8.2'!$G$5:$G$28</c:f>
              <c:numCache>
                <c:formatCode>#,##0</c:formatCode>
                <c:ptCount val="24"/>
                <c:pt idx="0">
                  <c:v>1.9459432116572699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151.56399163213601</c:v>
                </c:pt>
                <c:pt idx="18">
                  <c:v>607.57501061719597</c:v>
                </c:pt>
                <c:pt idx="19">
                  <c:v>554.14988172329299</c:v>
                </c:pt>
                <c:pt idx="20">
                  <c:v>576.59107492388102</c:v>
                </c:pt>
                <c:pt idx="21">
                  <c:v>639.97344708353103</c:v>
                </c:pt>
                <c:pt idx="22">
                  <c:v>640.23757599041596</c:v>
                </c:pt>
                <c:pt idx="23">
                  <c:v>594.32413687906103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36-4239-BE9A-279A360A495F}"/>
            </c:ext>
          </c:extLst>
        </c:ser>
        <c:ser>
          <c:idx val="10"/>
          <c:order val="10"/>
          <c:tx>
            <c:strRef>
              <c:f>'8.2'!$P$4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'8.2'!$A$5:$A$28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'8.2'!$P$5:$P$28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36-4239-BE9A-279A360A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4880"/>
        <c:axId val="156156672"/>
      </c:areaChart>
      <c:areaChart>
        <c:grouping val="stacked"/>
        <c:varyColors val="0"/>
        <c:ser>
          <c:idx val="8"/>
          <c:order val="8"/>
          <c:tx>
            <c:strRef>
              <c:f>'8.2'!$J$3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'8.2'!$Q$5:$Q$28</c:f>
              <c:numCache>
                <c:formatCode>General</c:formatCode>
                <c:ptCount val="24"/>
                <c:pt idx="0">
                  <c:v>-1220.6770045311</c:v>
                </c:pt>
                <c:pt idx="1">
                  <c:v>-673.36641751271702</c:v>
                </c:pt>
                <c:pt idx="2">
                  <c:v>-723.69279528743903</c:v>
                </c:pt>
                <c:pt idx="3">
                  <c:v>-831.58483351956602</c:v>
                </c:pt>
                <c:pt idx="4">
                  <c:v>-575.73975491775695</c:v>
                </c:pt>
                <c:pt idx="5">
                  <c:v>-348.80480775424701</c:v>
                </c:pt>
                <c:pt idx="6">
                  <c:v>-294.89847859740001</c:v>
                </c:pt>
                <c:pt idx="7">
                  <c:v>-167.269118197338</c:v>
                </c:pt>
                <c:pt idx="8">
                  <c:v>-602.25989645672996</c:v>
                </c:pt>
                <c:pt idx="9">
                  <c:v>-799.66372822685298</c:v>
                </c:pt>
                <c:pt idx="10">
                  <c:v>-778.72899903565303</c:v>
                </c:pt>
                <c:pt idx="11">
                  <c:v>-644.819174242602</c:v>
                </c:pt>
                <c:pt idx="12">
                  <c:v>-785.60274382145701</c:v>
                </c:pt>
                <c:pt idx="13">
                  <c:v>-700.04435109518397</c:v>
                </c:pt>
                <c:pt idx="14">
                  <c:v>-759.836103202137</c:v>
                </c:pt>
                <c:pt idx="15">
                  <c:v>-631.346313085828</c:v>
                </c:pt>
                <c:pt idx="16">
                  <c:v>-550.09795048438195</c:v>
                </c:pt>
                <c:pt idx="17">
                  <c:v>-655.63041485317001</c:v>
                </c:pt>
                <c:pt idx="18">
                  <c:v>-976.21834415286003</c:v>
                </c:pt>
                <c:pt idx="19">
                  <c:v>-1066.0113081242901</c:v>
                </c:pt>
                <c:pt idx="20">
                  <c:v>-1098.2770994882501</c:v>
                </c:pt>
                <c:pt idx="21">
                  <c:v>-1165.0451305777499</c:v>
                </c:pt>
                <c:pt idx="22">
                  <c:v>-1259.56451242921</c:v>
                </c:pt>
                <c:pt idx="23">
                  <c:v>-1476.1890650268499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36-4239-BE9A-279A360A495F}"/>
            </c:ext>
          </c:extLst>
        </c:ser>
        <c:ser>
          <c:idx val="9"/>
          <c:order val="9"/>
          <c:tx>
            <c:strRef>
              <c:f>'8.2'!$K$3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'8.2'!$K$5:$K$28</c:f>
              <c:numCache>
                <c:formatCode>#,##0</c:formatCode>
                <c:ptCount val="24"/>
                <c:pt idx="0">
                  <c:v>-15.901528768246999</c:v>
                </c:pt>
                <c:pt idx="1">
                  <c:v>-436.47984500536398</c:v>
                </c:pt>
                <c:pt idx="2">
                  <c:v>-437.41286008649001</c:v>
                </c:pt>
                <c:pt idx="3">
                  <c:v>-436.11570148952802</c:v>
                </c:pt>
                <c:pt idx="4">
                  <c:v>-739.64258868016304</c:v>
                </c:pt>
                <c:pt idx="5">
                  <c:v>-1046.8914732191299</c:v>
                </c:pt>
                <c:pt idx="6">
                  <c:v>-1042.32707622571</c:v>
                </c:pt>
                <c:pt idx="7">
                  <c:v>-854.44874036631097</c:v>
                </c:pt>
                <c:pt idx="8">
                  <c:v>-356.01066049020301</c:v>
                </c:pt>
                <c:pt idx="9">
                  <c:v>-110.711624880473</c:v>
                </c:pt>
                <c:pt idx="10">
                  <c:v>-12.3372771492052</c:v>
                </c:pt>
                <c:pt idx="11">
                  <c:v>-110.37432953868699</c:v>
                </c:pt>
                <c:pt idx="12">
                  <c:v>-12.810496925322401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36-4239-BE9A-279A360A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68192"/>
        <c:axId val="156158208"/>
      </c:areaChart>
      <c:catAx>
        <c:axId val="15615488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156672"/>
        <c:crosses val="autoZero"/>
        <c:auto val="1"/>
        <c:lblAlgn val="ctr"/>
        <c:lblOffset val="100"/>
        <c:noMultiLvlLbl val="0"/>
      </c:catAx>
      <c:valAx>
        <c:axId val="156156672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154880"/>
        <c:crosses val="autoZero"/>
        <c:crossBetween val="midCat"/>
        <c:majorUnit val="1000"/>
      </c:valAx>
      <c:valAx>
        <c:axId val="1561582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168192"/>
        <c:crosses val="max"/>
        <c:crossBetween val="midCat"/>
      </c:valAx>
      <c:catAx>
        <c:axId val="15616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15820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4839609483960946E-2"/>
          <c:w val="0.18508934110954534"/>
          <c:h val="0.75453277545327757"/>
        </c:manualLayout>
      </c:layout>
      <c:overlay val="0"/>
      <c:txPr>
        <a:bodyPr/>
        <a:lstStyle/>
        <a:p>
          <a:pPr>
            <a:defRPr kern="1200" baseline="0">
              <a:ln>
                <a:noFill/>
              </a:ln>
              <a:solidFill>
                <a:schemeClr val="tx1"/>
              </a:solidFill>
            </a:defRPr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 b="1" i="0" baseline="0">
                <a:effectLst/>
              </a:rPr>
              <a:t>Měsíční maxima a minima zatížení </a:t>
            </a:r>
            <a:r>
              <a:rPr lang="cs-CZ" sz="1000" b="1" i="0" baseline="0">
                <a:effectLst/>
              </a:rPr>
              <a:t>(MW)</a:t>
            </a:r>
            <a:endParaRPr lang="cs-CZ" sz="10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297345747111929E-2"/>
          <c:y val="0.11952501428310219"/>
          <c:w val="0.90885387659601768"/>
          <c:h val="0.71043553559869932"/>
        </c:manualLayout>
      </c:layout>
      <c:barChart>
        <c:barDir val="col"/>
        <c:grouping val="clustered"/>
        <c:varyColors val="0"/>
        <c:ser>
          <c:idx val="0"/>
          <c:order val="0"/>
          <c:tx>
            <c:v>Měsíční maximum</c:v>
          </c:tx>
          <c:invertIfNegative val="0"/>
          <c:val>
            <c:numRef>
              <c:f>'8.3'!$C$4:$N$4</c:f>
              <c:numCache>
                <c:formatCode>#\ ##0.0</c:formatCode>
                <c:ptCount val="12"/>
                <c:pt idx="0">
                  <c:v>11649.417784646999</c:v>
                </c:pt>
                <c:pt idx="1">
                  <c:v>11095.712285760401</c:v>
                </c:pt>
                <c:pt idx="2">
                  <c:v>10689.5876131722</c:v>
                </c:pt>
                <c:pt idx="3">
                  <c:v>9304.8150040549499</c:v>
                </c:pt>
                <c:pt idx="4">
                  <c:v>8831.0132395740093</c:v>
                </c:pt>
                <c:pt idx="5">
                  <c:v>8875.4985052184693</c:v>
                </c:pt>
                <c:pt idx="6">
                  <c:v>9038.5824989110097</c:v>
                </c:pt>
                <c:pt idx="7">
                  <c:v>8963.89010134614</c:v>
                </c:pt>
                <c:pt idx="8">
                  <c:v>9418.0607097283391</c:v>
                </c:pt>
                <c:pt idx="9">
                  <c:v>10147.7571793152</c:v>
                </c:pt>
                <c:pt idx="10">
                  <c:v>11232.9260359377</c:v>
                </c:pt>
                <c:pt idx="11">
                  <c:v>11446.1949497653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8-48A0-AA5F-2044BE1183C4}"/>
            </c:ext>
          </c:extLst>
        </c:ser>
        <c:ser>
          <c:idx val="1"/>
          <c:order val="1"/>
          <c:tx>
            <c:v>Měsíční minimum</c:v>
          </c:tx>
          <c:invertIfNegative val="0"/>
          <c:val>
            <c:numRef>
              <c:f>'8.3'!$C$7:$N$7</c:f>
              <c:numCache>
                <c:formatCode>#\ ##0.0</c:formatCode>
                <c:ptCount val="12"/>
                <c:pt idx="0">
                  <c:v>6201.0872731476802</c:v>
                </c:pt>
                <c:pt idx="1">
                  <c:v>6653.8558239101703</c:v>
                </c:pt>
                <c:pt idx="2">
                  <c:v>6059.4964705897301</c:v>
                </c:pt>
                <c:pt idx="3">
                  <c:v>5106.09715973111</c:v>
                </c:pt>
                <c:pt idx="4">
                  <c:v>4861.1971547864696</c:v>
                </c:pt>
                <c:pt idx="5">
                  <c:v>4802.31174564719</c:v>
                </c:pt>
                <c:pt idx="6">
                  <c:v>4653.9753798172896</c:v>
                </c:pt>
                <c:pt idx="7">
                  <c:v>4759.3734912012196</c:v>
                </c:pt>
                <c:pt idx="8">
                  <c:v>5369.9610691171101</c:v>
                </c:pt>
                <c:pt idx="9">
                  <c:v>5599.4874964596302</c:v>
                </c:pt>
                <c:pt idx="10">
                  <c:v>5994.1226695852001</c:v>
                </c:pt>
                <c:pt idx="11">
                  <c:v>5583.9207792659299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8-48A0-AA5F-2044BE11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87968"/>
        <c:axId val="165563776"/>
      </c:barChart>
      <c:catAx>
        <c:axId val="16518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63776"/>
        <c:crosses val="autoZero"/>
        <c:auto val="1"/>
        <c:lblAlgn val="ctr"/>
        <c:lblOffset val="100"/>
        <c:noMultiLvlLbl val="0"/>
      </c:catAx>
      <c:valAx>
        <c:axId val="1655637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79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Hodina dosažení maxima a minima zatížení (h)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'8.3'!$B$21</c:f>
              <c:strCache>
                <c:ptCount val="1"/>
                <c:pt idx="0">
                  <c:v>Hodina měsíčního maxima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</c:marker>
          <c:yVal>
            <c:numRef>
              <c:f>'8.3'!$C$21:$N$21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12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C-48BD-88FF-0C75F62B7DD2}"/>
            </c:ext>
          </c:extLst>
        </c:ser>
        <c:ser>
          <c:idx val="1"/>
          <c:order val="1"/>
          <c:tx>
            <c:strRef>
              <c:f>'8.3'!$B$22</c:f>
              <c:strCache>
                <c:ptCount val="1"/>
                <c:pt idx="0">
                  <c:v>Hodina měsíčního minima</c:v>
                </c:pt>
              </c:strCache>
            </c:strRef>
          </c:tx>
          <c:spPr>
            <a:ln w="28575">
              <a:noFill/>
            </a:ln>
          </c:spPr>
          <c:yVal>
            <c:numRef>
              <c:f>'8.3'!$C$22:$N$22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C-48BD-88FF-0C75F62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26208"/>
        <c:axId val="148527744"/>
      </c:scatterChart>
      <c:valAx>
        <c:axId val="148526208"/>
        <c:scaling>
          <c:orientation val="minMax"/>
          <c:max val="12"/>
          <c:min val="1"/>
        </c:scaling>
        <c:delete val="0"/>
        <c:axPos val="b"/>
        <c:majorTickMark val="none"/>
        <c:minorTickMark val="none"/>
        <c:tickLblPos val="nextTo"/>
        <c:crossAx val="148527744"/>
        <c:crosses val="autoZero"/>
        <c:crossBetween val="midCat"/>
        <c:majorUnit val="1"/>
      </c:valAx>
      <c:valAx>
        <c:axId val="148527744"/>
        <c:scaling>
          <c:orientation val="minMax"/>
          <c:max val="23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8526208"/>
        <c:crosses val="autoZero"/>
        <c:crossBetween val="midCat"/>
        <c:majorUnit val="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baseline="0">
                <a:effectLst/>
              </a:rPr>
              <a:t>Průběh spotřeby brutto ve dnech ročního maxima (MW)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'8.4'!$B$4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'8.4'!$B$5:$B$28</c:f>
              <c:numCache>
                <c:formatCode>#,##0</c:formatCode>
                <c:ptCount val="24"/>
                <c:pt idx="0">
                  <c:v>8656</c:v>
                </c:pt>
                <c:pt idx="1">
                  <c:v>8737</c:v>
                </c:pt>
                <c:pt idx="2">
                  <c:v>8802</c:v>
                </c:pt>
                <c:pt idx="3">
                  <c:v>8621</c:v>
                </c:pt>
                <c:pt idx="4">
                  <c:v>8961</c:v>
                </c:pt>
                <c:pt idx="5">
                  <c:v>9632</c:v>
                </c:pt>
                <c:pt idx="6">
                  <c:v>10538</c:v>
                </c:pt>
                <c:pt idx="7">
                  <c:v>10489</c:v>
                </c:pt>
                <c:pt idx="8">
                  <c:v>10709</c:v>
                </c:pt>
                <c:pt idx="9">
                  <c:v>10813</c:v>
                </c:pt>
                <c:pt idx="10">
                  <c:v>10698</c:v>
                </c:pt>
                <c:pt idx="11">
                  <c:v>10900</c:v>
                </c:pt>
                <c:pt idx="12">
                  <c:v>10649</c:v>
                </c:pt>
                <c:pt idx="13">
                  <c:v>10499</c:v>
                </c:pt>
                <c:pt idx="14">
                  <c:v>10783</c:v>
                </c:pt>
                <c:pt idx="15">
                  <c:v>10753</c:v>
                </c:pt>
                <c:pt idx="16">
                  <c:v>10677</c:v>
                </c:pt>
                <c:pt idx="17">
                  <c:v>10587</c:v>
                </c:pt>
                <c:pt idx="18">
                  <c:v>10423</c:v>
                </c:pt>
                <c:pt idx="19">
                  <c:v>10458</c:v>
                </c:pt>
                <c:pt idx="20">
                  <c:v>10174</c:v>
                </c:pt>
                <c:pt idx="21">
                  <c:v>9388</c:v>
                </c:pt>
                <c:pt idx="22">
                  <c:v>8946</c:v>
                </c:pt>
                <c:pt idx="23">
                  <c:v>8624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4-4C32-8BE5-F2DFBF9890C6}"/>
            </c:ext>
          </c:extLst>
        </c:ser>
        <c:ser>
          <c:idx val="1"/>
          <c:order val="1"/>
          <c:tx>
            <c:strRef>
              <c:f>'8.4'!$C$4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'8.4'!$C$5:$C$28</c:f>
              <c:numCache>
                <c:formatCode>#,##0</c:formatCode>
                <c:ptCount val="24"/>
                <c:pt idx="0">
                  <c:v>9088</c:v>
                </c:pt>
                <c:pt idx="1">
                  <c:v>9255</c:v>
                </c:pt>
                <c:pt idx="2">
                  <c:v>9304</c:v>
                </c:pt>
                <c:pt idx="3">
                  <c:v>9274</c:v>
                </c:pt>
                <c:pt idx="4">
                  <c:v>9482</c:v>
                </c:pt>
                <c:pt idx="5">
                  <c:v>10063</c:v>
                </c:pt>
                <c:pt idx="6">
                  <c:v>10945</c:v>
                </c:pt>
                <c:pt idx="7">
                  <c:v>10748</c:v>
                </c:pt>
                <c:pt idx="8">
                  <c:v>11033</c:v>
                </c:pt>
                <c:pt idx="9">
                  <c:v>11286</c:v>
                </c:pt>
                <c:pt idx="10">
                  <c:v>11125</c:v>
                </c:pt>
                <c:pt idx="11">
                  <c:v>11324</c:v>
                </c:pt>
                <c:pt idx="12">
                  <c:v>11166</c:v>
                </c:pt>
                <c:pt idx="13">
                  <c:v>10972</c:v>
                </c:pt>
                <c:pt idx="14">
                  <c:v>11204</c:v>
                </c:pt>
                <c:pt idx="15">
                  <c:v>11123</c:v>
                </c:pt>
                <c:pt idx="16">
                  <c:v>11035</c:v>
                </c:pt>
                <c:pt idx="17">
                  <c:v>11209</c:v>
                </c:pt>
                <c:pt idx="18">
                  <c:v>10887</c:v>
                </c:pt>
                <c:pt idx="19">
                  <c:v>10944</c:v>
                </c:pt>
                <c:pt idx="20">
                  <c:v>10626</c:v>
                </c:pt>
                <c:pt idx="21">
                  <c:v>9982</c:v>
                </c:pt>
                <c:pt idx="22">
                  <c:v>9531</c:v>
                </c:pt>
                <c:pt idx="23">
                  <c:v>9126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4-4C32-8BE5-F2DFBF9890C6}"/>
            </c:ext>
          </c:extLst>
        </c:ser>
        <c:ser>
          <c:idx val="2"/>
          <c:order val="2"/>
          <c:tx>
            <c:strRef>
              <c:f>'8.4'!$D$4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'8.4'!$D$5:$D$28</c:f>
              <c:numCache>
                <c:formatCode>#,##0</c:formatCode>
                <c:ptCount val="24"/>
                <c:pt idx="0">
                  <c:v>7961</c:v>
                </c:pt>
                <c:pt idx="1">
                  <c:v>7974</c:v>
                </c:pt>
                <c:pt idx="2">
                  <c:v>7935</c:v>
                </c:pt>
                <c:pt idx="3">
                  <c:v>7868</c:v>
                </c:pt>
                <c:pt idx="4">
                  <c:v>8058</c:v>
                </c:pt>
                <c:pt idx="5">
                  <c:v>8778</c:v>
                </c:pt>
                <c:pt idx="6">
                  <c:v>9851</c:v>
                </c:pt>
                <c:pt idx="7">
                  <c:v>9775</c:v>
                </c:pt>
                <c:pt idx="8">
                  <c:v>10030</c:v>
                </c:pt>
                <c:pt idx="9">
                  <c:v>10195</c:v>
                </c:pt>
                <c:pt idx="10">
                  <c:v>10149</c:v>
                </c:pt>
                <c:pt idx="11">
                  <c:v>10206</c:v>
                </c:pt>
                <c:pt idx="12">
                  <c:v>10169</c:v>
                </c:pt>
                <c:pt idx="13">
                  <c:v>9988</c:v>
                </c:pt>
                <c:pt idx="14">
                  <c:v>10214</c:v>
                </c:pt>
                <c:pt idx="15">
                  <c:v>10115</c:v>
                </c:pt>
                <c:pt idx="16">
                  <c:v>10352</c:v>
                </c:pt>
                <c:pt idx="17">
                  <c:v>10180</c:v>
                </c:pt>
                <c:pt idx="18">
                  <c:v>10020</c:v>
                </c:pt>
                <c:pt idx="19">
                  <c:v>9818</c:v>
                </c:pt>
                <c:pt idx="20">
                  <c:v>9617</c:v>
                </c:pt>
                <c:pt idx="21">
                  <c:v>8793</c:v>
                </c:pt>
                <c:pt idx="22">
                  <c:v>8559</c:v>
                </c:pt>
                <c:pt idx="23">
                  <c:v>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4-4C32-8BE5-F2DFBF9890C6}"/>
            </c:ext>
          </c:extLst>
        </c:ser>
        <c:ser>
          <c:idx val="3"/>
          <c:order val="3"/>
          <c:tx>
            <c:strRef>
              <c:f>'8.4'!$E$4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'8.4'!$E$5:$E$28</c:f>
              <c:numCache>
                <c:formatCode>#,##0</c:formatCode>
                <c:ptCount val="24"/>
                <c:pt idx="0">
                  <c:v>8351.2119803850237</c:v>
                </c:pt>
                <c:pt idx="1">
                  <c:v>8341.395932491354</c:v>
                </c:pt>
                <c:pt idx="2">
                  <c:v>8307.4679535276609</c:v>
                </c:pt>
                <c:pt idx="3">
                  <c:v>8170.6780689491989</c:v>
                </c:pt>
                <c:pt idx="4">
                  <c:v>8272.6016478674737</c:v>
                </c:pt>
                <c:pt idx="5">
                  <c:v>8784.8191165623593</c:v>
                </c:pt>
                <c:pt idx="6">
                  <c:v>9972.8080395734778</c:v>
                </c:pt>
                <c:pt idx="7">
                  <c:v>10536.334381551726</c:v>
                </c:pt>
                <c:pt idx="8">
                  <c:v>10520.775007007602</c:v>
                </c:pt>
                <c:pt idx="9">
                  <c:v>10603.94361819699</c:v>
                </c:pt>
                <c:pt idx="10">
                  <c:v>10631.186243152137</c:v>
                </c:pt>
                <c:pt idx="11">
                  <c:v>10632.13776461692</c:v>
                </c:pt>
                <c:pt idx="12">
                  <c:v>10736.022014717852</c:v>
                </c:pt>
                <c:pt idx="13">
                  <c:v>10707.299908506155</c:v>
                </c:pt>
                <c:pt idx="14">
                  <c:v>10686.954544182894</c:v>
                </c:pt>
                <c:pt idx="15">
                  <c:v>10763.082335213589</c:v>
                </c:pt>
                <c:pt idx="16">
                  <c:v>10860.751693268581</c:v>
                </c:pt>
                <c:pt idx="17">
                  <c:v>10751.413662864945</c:v>
                </c:pt>
                <c:pt idx="18">
                  <c:v>10478.642573077212</c:v>
                </c:pt>
                <c:pt idx="19">
                  <c:v>10320.171506033299</c:v>
                </c:pt>
                <c:pt idx="20">
                  <c:v>10078.238477666719</c:v>
                </c:pt>
                <c:pt idx="21">
                  <c:v>9506.2513723648135</c:v>
                </c:pt>
                <c:pt idx="22">
                  <c:v>8912.8279342693695</c:v>
                </c:pt>
                <c:pt idx="23">
                  <c:v>8428.2857168900064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4-4C32-8BE5-F2DFBF9890C6}"/>
            </c:ext>
          </c:extLst>
        </c:ser>
        <c:ser>
          <c:idx val="4"/>
          <c:order val="4"/>
          <c:tx>
            <c:strRef>
              <c:f>'8.4'!$F$4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'8.4'!$F$5:$F$28</c:f>
              <c:numCache>
                <c:formatCode>#,##0</c:formatCode>
                <c:ptCount val="24"/>
                <c:pt idx="0">
                  <c:v>8115</c:v>
                </c:pt>
                <c:pt idx="1">
                  <c:v>8228</c:v>
                </c:pt>
                <c:pt idx="2">
                  <c:v>8087</c:v>
                </c:pt>
                <c:pt idx="3">
                  <c:v>8044</c:v>
                </c:pt>
                <c:pt idx="4">
                  <c:v>8134</c:v>
                </c:pt>
                <c:pt idx="5">
                  <c:v>8643</c:v>
                </c:pt>
                <c:pt idx="6">
                  <c:v>9843</c:v>
                </c:pt>
                <c:pt idx="7">
                  <c:v>10392</c:v>
                </c:pt>
                <c:pt idx="8">
                  <c:v>10595</c:v>
                </c:pt>
                <c:pt idx="9">
                  <c:v>10818</c:v>
                </c:pt>
                <c:pt idx="10">
                  <c:v>10725</c:v>
                </c:pt>
                <c:pt idx="11">
                  <c:v>10786</c:v>
                </c:pt>
                <c:pt idx="12">
                  <c:v>10852</c:v>
                </c:pt>
                <c:pt idx="13">
                  <c:v>10813</c:v>
                </c:pt>
                <c:pt idx="14">
                  <c:v>10602</c:v>
                </c:pt>
                <c:pt idx="15">
                  <c:v>10521</c:v>
                </c:pt>
                <c:pt idx="16">
                  <c:v>10436</c:v>
                </c:pt>
                <c:pt idx="17">
                  <c:v>10711</c:v>
                </c:pt>
                <c:pt idx="18">
                  <c:v>10514</c:v>
                </c:pt>
                <c:pt idx="19">
                  <c:v>10426</c:v>
                </c:pt>
                <c:pt idx="20">
                  <c:v>10057</c:v>
                </c:pt>
                <c:pt idx="21">
                  <c:v>9473</c:v>
                </c:pt>
                <c:pt idx="22">
                  <c:v>8922</c:v>
                </c:pt>
                <c:pt idx="23">
                  <c:v>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F4-4C32-8BE5-F2DFBF9890C6}"/>
            </c:ext>
          </c:extLst>
        </c:ser>
        <c:ser>
          <c:idx val="5"/>
          <c:order val="5"/>
          <c:tx>
            <c:strRef>
              <c:f>'8.4'!$G$4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'8.4'!$G$5:$G$28</c:f>
              <c:numCache>
                <c:formatCode>#,##0</c:formatCode>
                <c:ptCount val="24"/>
                <c:pt idx="0">
                  <c:v>8371</c:v>
                </c:pt>
                <c:pt idx="1">
                  <c:v>8492</c:v>
                </c:pt>
                <c:pt idx="2">
                  <c:v>8379</c:v>
                </c:pt>
                <c:pt idx="3">
                  <c:v>8333</c:v>
                </c:pt>
                <c:pt idx="4">
                  <c:v>8509</c:v>
                </c:pt>
                <c:pt idx="5">
                  <c:v>9103</c:v>
                </c:pt>
                <c:pt idx="6">
                  <c:v>10293</c:v>
                </c:pt>
                <c:pt idx="7">
                  <c:v>10833</c:v>
                </c:pt>
                <c:pt idx="8">
                  <c:v>10978</c:v>
                </c:pt>
                <c:pt idx="9">
                  <c:v>11137</c:v>
                </c:pt>
                <c:pt idx="10">
                  <c:v>11107</c:v>
                </c:pt>
                <c:pt idx="11">
                  <c:v>11143</c:v>
                </c:pt>
                <c:pt idx="12">
                  <c:v>11266</c:v>
                </c:pt>
                <c:pt idx="13">
                  <c:v>11247</c:v>
                </c:pt>
                <c:pt idx="14">
                  <c:v>11244</c:v>
                </c:pt>
                <c:pt idx="15">
                  <c:v>11321</c:v>
                </c:pt>
                <c:pt idx="16">
                  <c:v>11410</c:v>
                </c:pt>
                <c:pt idx="17">
                  <c:v>11274</c:v>
                </c:pt>
                <c:pt idx="18">
                  <c:v>10957</c:v>
                </c:pt>
                <c:pt idx="19">
                  <c:v>10889</c:v>
                </c:pt>
                <c:pt idx="20">
                  <c:v>10634</c:v>
                </c:pt>
                <c:pt idx="21">
                  <c:v>10093</c:v>
                </c:pt>
                <c:pt idx="22">
                  <c:v>9512</c:v>
                </c:pt>
                <c:pt idx="23">
                  <c:v>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4-4C32-8BE5-F2DFBF9890C6}"/>
            </c:ext>
          </c:extLst>
        </c:ser>
        <c:ser>
          <c:idx val="6"/>
          <c:order val="6"/>
          <c:tx>
            <c:strRef>
              <c:f>'8.4'!$H$4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'8.4'!$H$5:$H$28</c:f>
              <c:numCache>
                <c:formatCode>#,##0</c:formatCode>
                <c:ptCount val="24"/>
                <c:pt idx="0">
                  <c:v>9296</c:v>
                </c:pt>
                <c:pt idx="1">
                  <c:v>9374</c:v>
                </c:pt>
                <c:pt idx="2">
                  <c:v>9326</c:v>
                </c:pt>
                <c:pt idx="3">
                  <c:v>9266</c:v>
                </c:pt>
                <c:pt idx="4">
                  <c:v>9363</c:v>
                </c:pt>
                <c:pt idx="5">
                  <c:v>9808</c:v>
                </c:pt>
                <c:pt idx="6">
                  <c:v>10889</c:v>
                </c:pt>
                <c:pt idx="7">
                  <c:v>11340</c:v>
                </c:pt>
                <c:pt idx="8">
                  <c:v>11494</c:v>
                </c:pt>
                <c:pt idx="9">
                  <c:v>11720</c:v>
                </c:pt>
                <c:pt idx="10">
                  <c:v>11758</c:v>
                </c:pt>
                <c:pt idx="11">
                  <c:v>11635</c:v>
                </c:pt>
                <c:pt idx="12">
                  <c:v>11768</c:v>
                </c:pt>
                <c:pt idx="13">
                  <c:v>11736</c:v>
                </c:pt>
                <c:pt idx="14">
                  <c:v>11624</c:v>
                </c:pt>
                <c:pt idx="15">
                  <c:v>11622</c:v>
                </c:pt>
                <c:pt idx="16">
                  <c:v>11470</c:v>
                </c:pt>
                <c:pt idx="17">
                  <c:v>11667</c:v>
                </c:pt>
                <c:pt idx="18">
                  <c:v>11442</c:v>
                </c:pt>
                <c:pt idx="19">
                  <c:v>11329</c:v>
                </c:pt>
                <c:pt idx="20">
                  <c:v>11004</c:v>
                </c:pt>
                <c:pt idx="21">
                  <c:v>10507</c:v>
                </c:pt>
                <c:pt idx="22">
                  <c:v>10015</c:v>
                </c:pt>
                <c:pt idx="23">
                  <c:v>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F4-4C32-8BE5-F2DFBF9890C6}"/>
            </c:ext>
          </c:extLst>
        </c:ser>
        <c:ser>
          <c:idx val="7"/>
          <c:order val="7"/>
          <c:tx>
            <c:strRef>
              <c:f>'8.4'!$I$4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'8.4'!$I$5:$I$28</c:f>
              <c:numCache>
                <c:formatCode>#,##0</c:formatCode>
                <c:ptCount val="24"/>
                <c:pt idx="0">
                  <c:v>9666</c:v>
                </c:pt>
                <c:pt idx="1">
                  <c:v>9785</c:v>
                </c:pt>
                <c:pt idx="2">
                  <c:v>9793</c:v>
                </c:pt>
                <c:pt idx="3">
                  <c:v>9758</c:v>
                </c:pt>
                <c:pt idx="4">
                  <c:v>9886</c:v>
                </c:pt>
                <c:pt idx="5">
                  <c:v>10353</c:v>
                </c:pt>
                <c:pt idx="6">
                  <c:v>11224</c:v>
                </c:pt>
                <c:pt idx="7">
                  <c:v>11669</c:v>
                </c:pt>
                <c:pt idx="8">
                  <c:v>11843</c:v>
                </c:pt>
                <c:pt idx="9">
                  <c:v>11969</c:v>
                </c:pt>
                <c:pt idx="10">
                  <c:v>11912</c:v>
                </c:pt>
                <c:pt idx="11">
                  <c:v>11738</c:v>
                </c:pt>
                <c:pt idx="12">
                  <c:v>11863</c:v>
                </c:pt>
                <c:pt idx="13">
                  <c:v>11895</c:v>
                </c:pt>
                <c:pt idx="14">
                  <c:v>11765</c:v>
                </c:pt>
                <c:pt idx="15">
                  <c:v>11618</c:v>
                </c:pt>
                <c:pt idx="16">
                  <c:v>11460</c:v>
                </c:pt>
                <c:pt idx="17">
                  <c:v>11569</c:v>
                </c:pt>
                <c:pt idx="18">
                  <c:v>11750</c:v>
                </c:pt>
                <c:pt idx="19">
                  <c:v>11727</c:v>
                </c:pt>
                <c:pt idx="20">
                  <c:v>11501</c:v>
                </c:pt>
                <c:pt idx="21">
                  <c:v>11005</c:v>
                </c:pt>
                <c:pt idx="22">
                  <c:v>10530</c:v>
                </c:pt>
                <c:pt idx="23">
                  <c:v>10175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F4-4C32-8BE5-F2DFBF9890C6}"/>
            </c:ext>
          </c:extLst>
        </c:ser>
        <c:ser>
          <c:idx val="8"/>
          <c:order val="8"/>
          <c:tx>
            <c:strRef>
              <c:f>'8.4'!$J$4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'8.4'!$J$5:$J$28</c:f>
              <c:numCache>
                <c:formatCode>#,##0</c:formatCode>
                <c:ptCount val="24"/>
                <c:pt idx="0">
                  <c:v>9275.1516441358854</c:v>
                </c:pt>
                <c:pt idx="1">
                  <c:v>9332.8697694773018</c:v>
                </c:pt>
                <c:pt idx="2">
                  <c:v>9223.5656257733935</c:v>
                </c:pt>
                <c:pt idx="3">
                  <c:v>9156.3862332620974</c:v>
                </c:pt>
                <c:pt idx="4">
                  <c:v>9306.2661841134868</c:v>
                </c:pt>
                <c:pt idx="5">
                  <c:v>9858.2024760926051</c:v>
                </c:pt>
                <c:pt idx="6">
                  <c:v>10935.843249249798</c:v>
                </c:pt>
                <c:pt idx="7">
                  <c:v>11435.434362829892</c:v>
                </c:pt>
                <c:pt idx="8">
                  <c:v>11610.433693868146</c:v>
                </c:pt>
                <c:pt idx="9">
                  <c:v>11825.793912187075</c:v>
                </c:pt>
                <c:pt idx="10">
                  <c:v>11825.411833868382</c:v>
                </c:pt>
                <c:pt idx="11">
                  <c:v>11660.261059481163</c:v>
                </c:pt>
                <c:pt idx="12">
                  <c:v>11837.565415478868</c:v>
                </c:pt>
                <c:pt idx="13">
                  <c:v>11894.776043475809</c:v>
                </c:pt>
                <c:pt idx="14">
                  <c:v>11704.698400519419</c:v>
                </c:pt>
                <c:pt idx="15">
                  <c:v>11732.739004893814</c:v>
                </c:pt>
                <c:pt idx="16">
                  <c:v>11603.792502213872</c:v>
                </c:pt>
                <c:pt idx="17">
                  <c:v>11728.0869917173</c:v>
                </c:pt>
                <c:pt idx="18">
                  <c:v>11503.038901038377</c:v>
                </c:pt>
                <c:pt idx="19">
                  <c:v>11349.040666588369</c:v>
                </c:pt>
                <c:pt idx="20">
                  <c:v>10994.315181612459</c:v>
                </c:pt>
                <c:pt idx="21">
                  <c:v>10498.059672647802</c:v>
                </c:pt>
                <c:pt idx="22">
                  <c:v>10033.037016334338</c:v>
                </c:pt>
                <c:pt idx="23">
                  <c:v>9592.1212614934557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F4-4C32-8BE5-F2DFBF9890C6}"/>
            </c:ext>
          </c:extLst>
        </c:ser>
        <c:ser>
          <c:idx val="9"/>
          <c:order val="9"/>
          <c:tx>
            <c:strRef>
              <c:f>'8.4'!$K$4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numRef>
              <c:f>'8.4'!$A$5:$A$28</c:f>
              <c:numCache>
                <c:formatCode>h:mm;@</c:formatCode>
                <c:ptCount val="24"/>
                <c:pt idx="0">
                  <c:v>1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'8.4'!$K$5:$K$28</c:f>
              <c:numCache>
                <c:formatCode>#,##0</c:formatCode>
                <c:ptCount val="24"/>
                <c:pt idx="0">
                  <c:v>8946.8608628062502</c:v>
                </c:pt>
                <c:pt idx="1">
                  <c:v>8989.1233745463505</c:v>
                </c:pt>
                <c:pt idx="2">
                  <c:v>8883.7661109897799</c:v>
                </c:pt>
                <c:pt idx="3">
                  <c:v>8828.47926989802</c:v>
                </c:pt>
                <c:pt idx="4">
                  <c:v>9005.7501561605804</c:v>
                </c:pt>
                <c:pt idx="5">
                  <c:v>9595.5452625807993</c:v>
                </c:pt>
                <c:pt idx="6">
                  <c:v>10798.987489380101</c:v>
                </c:pt>
                <c:pt idx="7">
                  <c:v>11364.8166581936</c:v>
                </c:pt>
                <c:pt idx="8">
                  <c:v>11441.774759468501</c:v>
                </c:pt>
                <c:pt idx="9">
                  <c:v>11649.417784646999</c:v>
                </c:pt>
                <c:pt idx="10">
                  <c:v>11460.351762111901</c:v>
                </c:pt>
                <c:pt idx="11">
                  <c:v>11261.9675847412</c:v>
                </c:pt>
                <c:pt idx="12">
                  <c:v>11273.2164197241</c:v>
                </c:pt>
                <c:pt idx="13">
                  <c:v>11257.422403701001</c:v>
                </c:pt>
                <c:pt idx="14">
                  <c:v>10991.983224854401</c:v>
                </c:pt>
                <c:pt idx="15">
                  <c:v>11154.323034430299</c:v>
                </c:pt>
                <c:pt idx="16">
                  <c:v>11086.222566337499</c:v>
                </c:pt>
                <c:pt idx="17">
                  <c:v>11232.6081554805</c:v>
                </c:pt>
                <c:pt idx="18">
                  <c:v>10951.3034249221</c:v>
                </c:pt>
                <c:pt idx="19">
                  <c:v>10870.071268965001</c:v>
                </c:pt>
                <c:pt idx="20">
                  <c:v>10504.6461000001</c:v>
                </c:pt>
                <c:pt idx="21">
                  <c:v>10011.0028053317</c:v>
                </c:pt>
                <c:pt idx="22">
                  <c:v>9560.2975393255492</c:v>
                </c:pt>
                <c:pt idx="23">
                  <c:v>9048.9531061251691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F4-4C32-8BE5-F2DFBF98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73504"/>
        <c:axId val="161595776"/>
      </c:lineChart>
      <c:catAx>
        <c:axId val="16157350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95776"/>
        <c:crosses val="autoZero"/>
        <c:auto val="1"/>
        <c:lblAlgn val="ctr"/>
        <c:lblOffset val="100"/>
        <c:noMultiLvlLbl val="0"/>
      </c:catAx>
      <c:valAx>
        <c:axId val="161595776"/>
        <c:scaling>
          <c:orientation val="minMax"/>
          <c:min val="7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735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4" Type="http://schemas.openxmlformats.org/officeDocument/2006/relationships/chart" Target="../charts/chart9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4" Type="http://schemas.openxmlformats.org/officeDocument/2006/relationships/chart" Target="../charts/chart11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7" Type="http://schemas.openxmlformats.org/officeDocument/2006/relationships/image" Target="../media/image3.png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3890135</xdr:rowOff>
    </xdr:from>
    <xdr:to>
      <xdr:col>0</xdr:col>
      <xdr:colOff>2116575</xdr:colOff>
      <xdr:row>1</xdr:row>
      <xdr:rowOff>605844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8B95C7C-E586-4A5D-917A-D7B07538758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9013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22</xdr:row>
      <xdr:rowOff>9525</xdr:rowOff>
    </xdr:from>
    <xdr:to>
      <xdr:col>9</xdr:col>
      <xdr:colOff>971550</xdr:colOff>
      <xdr:row>39</xdr:row>
      <xdr:rowOff>133351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8282</xdr:colOff>
      <xdr:row>19</xdr:row>
      <xdr:rowOff>85310</xdr:rowOff>
    </xdr:from>
    <xdr:to>
      <xdr:col>5</xdr:col>
      <xdr:colOff>790574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23</xdr:row>
      <xdr:rowOff>15736</xdr:rowOff>
    </xdr:from>
    <xdr:to>
      <xdr:col>16</xdr:col>
      <xdr:colOff>74639</xdr:colOff>
      <xdr:row>46</xdr:row>
      <xdr:rowOff>65432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0" y="3530461"/>
          <a:ext cx="9599639" cy="3554896"/>
          <a:chOff x="1" y="2991522"/>
          <a:chExt cx="9595529" cy="3633068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GraphicFramePr>
            <a:graphicFrameLocks/>
          </xdr:cNvGraphicFramePr>
        </xdr:nvGraphicFramePr>
        <xdr:xfrm>
          <a:off x="1" y="2991522"/>
          <a:ext cx="1269995" cy="1796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1261684" y="2991678"/>
          <a:ext cx="1353017" cy="1796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GraphicFramePr>
            <a:graphicFrameLocks/>
          </xdr:cNvGraphicFramePr>
        </xdr:nvGraphicFramePr>
        <xdr:xfrm>
          <a:off x="2683351" y="2991678"/>
          <a:ext cx="1267749" cy="1796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aphicFramePr>
            <a:graphicFrameLocks/>
          </xdr:cNvGraphicFramePr>
        </xdr:nvGraphicFramePr>
        <xdr:xfrm>
          <a:off x="4025805" y="2991678"/>
          <a:ext cx="1419355" cy="1796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5602926" y="2991678"/>
          <a:ext cx="1220192" cy="1796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GraphicFramePr>
            <a:graphicFrameLocks/>
          </xdr:cNvGraphicFramePr>
        </xdr:nvGraphicFramePr>
        <xdr:xfrm>
          <a:off x="6789918" y="2991678"/>
          <a:ext cx="1477427" cy="1796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GraphicFramePr>
            <a:graphicFrameLocks/>
          </xdr:cNvGraphicFramePr>
        </xdr:nvGraphicFramePr>
        <xdr:xfrm>
          <a:off x="8350434" y="2991678"/>
          <a:ext cx="1245095" cy="17962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GraphicFramePr>
            <a:graphicFrameLocks/>
          </xdr:cNvGraphicFramePr>
        </xdr:nvGraphicFramePr>
        <xdr:xfrm>
          <a:off x="1328696" y="4828347"/>
          <a:ext cx="1365101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aphicFramePr>
            <a:graphicFrameLocks/>
          </xdr:cNvGraphicFramePr>
        </xdr:nvGraphicFramePr>
        <xdr:xfrm>
          <a:off x="2747564" y="4828347"/>
          <a:ext cx="1261640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2" name="Graf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aphicFramePr>
            <a:graphicFrameLocks/>
          </xdr:cNvGraphicFramePr>
        </xdr:nvGraphicFramePr>
        <xdr:xfrm>
          <a:off x="4000901" y="4828347"/>
          <a:ext cx="1618625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GraphicFramePr>
            <a:graphicFrameLocks/>
          </xdr:cNvGraphicFramePr>
        </xdr:nvGraphicFramePr>
        <xdr:xfrm>
          <a:off x="5468244" y="4828347"/>
          <a:ext cx="1271868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4" name="Graf 13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GraphicFramePr>
            <a:graphicFrameLocks/>
          </xdr:cNvGraphicFramePr>
        </xdr:nvGraphicFramePr>
        <xdr:xfrm>
          <a:off x="6748413" y="4828347"/>
          <a:ext cx="1660126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5" name="Graf 14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GraphicFramePr>
            <a:graphicFrameLocks/>
          </xdr:cNvGraphicFramePr>
        </xdr:nvGraphicFramePr>
        <xdr:xfrm>
          <a:off x="8333833" y="4828347"/>
          <a:ext cx="126169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6" name="Graf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GraphicFramePr>
            <a:graphicFrameLocks/>
          </xdr:cNvGraphicFramePr>
        </xdr:nvGraphicFramePr>
        <xdr:xfrm>
          <a:off x="47627" y="4828347"/>
          <a:ext cx="1214069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132522</xdr:colOff>
      <xdr:row>21</xdr:row>
      <xdr:rowOff>158197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29</xdr:row>
      <xdr:rowOff>0</xdr:rowOff>
    </xdr:from>
    <xdr:to>
      <xdr:col>6</xdr:col>
      <xdr:colOff>304800</xdr:colOff>
      <xdr:row>45</xdr:row>
      <xdr:rowOff>140805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513522</xdr:colOff>
      <xdr:row>29</xdr:row>
      <xdr:rowOff>28576</xdr:rowOff>
    </xdr:from>
    <xdr:to>
      <xdr:col>10</xdr:col>
      <xdr:colOff>16566</xdr:colOff>
      <xdr:row>37</xdr:row>
      <xdr:rowOff>23880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513522</xdr:colOff>
      <xdr:row>37</xdr:row>
      <xdr:rowOff>148673</xdr:rowOff>
    </xdr:from>
    <xdr:to>
      <xdr:col>10</xdr:col>
      <xdr:colOff>17348</xdr:colOff>
      <xdr:row>45</xdr:row>
      <xdr:rowOff>143978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472109</xdr:colOff>
      <xdr:row>29</xdr:row>
      <xdr:rowOff>28576</xdr:rowOff>
    </xdr:from>
    <xdr:to>
      <xdr:col>13</xdr:col>
      <xdr:colOff>621979</xdr:colOff>
      <xdr:row>37</xdr:row>
      <xdr:rowOff>23880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472109</xdr:colOff>
      <xdr:row>37</xdr:row>
      <xdr:rowOff>148673</xdr:rowOff>
    </xdr:from>
    <xdr:to>
      <xdr:col>13</xdr:col>
      <xdr:colOff>621979</xdr:colOff>
      <xdr:row>45</xdr:row>
      <xdr:rowOff>143978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157370</xdr:colOff>
      <xdr:row>27</xdr:row>
      <xdr:rowOff>149087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23</xdr:row>
      <xdr:rowOff>142875</xdr:rowOff>
    </xdr:from>
    <xdr:to>
      <xdr:col>13</xdr:col>
      <xdr:colOff>666750</xdr:colOff>
      <xdr:row>45</xdr:row>
      <xdr:rowOff>114299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135770</xdr:rowOff>
    </xdr:from>
    <xdr:to>
      <xdr:col>6</xdr:col>
      <xdr:colOff>295276</xdr:colOff>
      <xdr:row>45</xdr:row>
      <xdr:rowOff>107887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157370</xdr:colOff>
      <xdr:row>20</xdr:row>
      <xdr:rowOff>60479</xdr:rowOff>
    </xdr:from>
    <xdr:to>
      <xdr:col>2</xdr:col>
      <xdr:colOff>1506689</xdr:colOff>
      <xdr:row>33</xdr:row>
      <xdr:rowOff>38101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182217</xdr:colOff>
      <xdr:row>33</xdr:row>
      <xdr:rowOff>85323</xdr:rowOff>
    </xdr:from>
    <xdr:to>
      <xdr:col>2</xdr:col>
      <xdr:colOff>1531536</xdr:colOff>
      <xdr:row>44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192569</xdr:colOff>
      <xdr:row>20</xdr:row>
      <xdr:rowOff>77035</xdr:rowOff>
    </xdr:from>
    <xdr:to>
      <xdr:col>5</xdr:col>
      <xdr:colOff>1581150</xdr:colOff>
      <xdr:row>43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8282</xdr:colOff>
      <xdr:row>7</xdr:row>
      <xdr:rowOff>3727</xdr:rowOff>
    </xdr:from>
    <xdr:to>
      <xdr:col>0</xdr:col>
      <xdr:colOff>141482</xdr:colOff>
      <xdr:row>19</xdr:row>
      <xdr:rowOff>22775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24849</xdr:colOff>
      <xdr:row>18</xdr:row>
      <xdr:rowOff>91526</xdr:rowOff>
    </xdr:from>
    <xdr:to>
      <xdr:col>2</xdr:col>
      <xdr:colOff>1555019</xdr:colOff>
      <xdr:row>43</xdr:row>
      <xdr:rowOff>122022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1615110</xdr:colOff>
      <xdr:row>18</xdr:row>
      <xdr:rowOff>91519</xdr:rowOff>
    </xdr:from>
    <xdr:to>
      <xdr:col>5</xdr:col>
      <xdr:colOff>1638300</xdr:colOff>
      <xdr:row>43</xdr:row>
      <xdr:rowOff>95250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9526</xdr:rowOff>
    </xdr:from>
    <xdr:to>
      <xdr:col>0</xdr:col>
      <xdr:colOff>132522</xdr:colOff>
      <xdr:row>17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99387</xdr:rowOff>
    </xdr:from>
    <xdr:to>
      <xdr:col>2</xdr:col>
      <xdr:colOff>1590261</xdr:colOff>
      <xdr:row>44</xdr:row>
      <xdr:rowOff>1238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1646583</xdr:colOff>
      <xdr:row>18</xdr:row>
      <xdr:rowOff>107674</xdr:rowOff>
    </xdr:from>
    <xdr:to>
      <xdr:col>5</xdr:col>
      <xdr:colOff>1605170</xdr:colOff>
      <xdr:row>44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22365</xdr:rowOff>
    </xdr:from>
    <xdr:to>
      <xdr:col>0</xdr:col>
      <xdr:colOff>132522</xdr:colOff>
      <xdr:row>17</xdr:row>
      <xdr:rowOff>38929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</xdr:row>
      <xdr:rowOff>57150</xdr:rowOff>
    </xdr:from>
    <xdr:to>
      <xdr:col>7</xdr:col>
      <xdr:colOff>1028700</xdr:colOff>
      <xdr:row>13</xdr:row>
      <xdr:rowOff>91109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14</xdr:row>
      <xdr:rowOff>26086</xdr:rowOff>
    </xdr:from>
    <xdr:to>
      <xdr:col>7</xdr:col>
      <xdr:colOff>1030134</xdr:colOff>
      <xdr:row>26</xdr:row>
      <xdr:rowOff>135787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28575" y="2978836"/>
          <a:ext cx="9478809" cy="2052801"/>
          <a:chOff x="0" y="5226736"/>
          <a:chExt cx="9574059" cy="2052801"/>
        </a:xfrm>
      </xdr:grpSpPr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GraphicFramePr>
            <a:graphicFrameLocks/>
          </xdr:cNvGraphicFramePr>
        </xdr:nvGraphicFramePr>
        <xdr:xfrm>
          <a:off x="0" y="5236263"/>
          <a:ext cx="9574059" cy="2043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GraphicFramePr>
            <a:graphicFrameLocks/>
          </xdr:cNvGraphicFramePr>
        </xdr:nvGraphicFramePr>
        <xdr:xfrm>
          <a:off x="0" y="5226736"/>
          <a:ext cx="4792094" cy="17267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38100</xdr:colOff>
      <xdr:row>26</xdr:row>
      <xdr:rowOff>10354</xdr:rowOff>
    </xdr:from>
    <xdr:to>
      <xdr:col>3</xdr:col>
      <xdr:colOff>534419</xdr:colOff>
      <xdr:row>38</xdr:row>
      <xdr:rowOff>110528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536299</xdr:colOff>
      <xdr:row>26</xdr:row>
      <xdr:rowOff>30646</xdr:rowOff>
    </xdr:from>
    <xdr:to>
      <xdr:col>8</xdr:col>
      <xdr:colOff>10958</xdr:colOff>
      <xdr:row>38</xdr:row>
      <xdr:rowOff>130820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0</xdr:col>
      <xdr:colOff>149087</xdr:colOff>
      <xdr:row>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38101</xdr:rowOff>
    </xdr:from>
    <xdr:to>
      <xdr:col>10</xdr:col>
      <xdr:colOff>405850</xdr:colOff>
      <xdr:row>11</xdr:row>
      <xdr:rowOff>66677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</xdr:row>
      <xdr:rowOff>65428</xdr:rowOff>
    </xdr:from>
    <xdr:to>
      <xdr:col>11</xdr:col>
      <xdr:colOff>54084</xdr:colOff>
      <xdr:row>35</xdr:row>
      <xdr:rowOff>123408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0" y="2084728"/>
          <a:ext cx="9655284" cy="3963230"/>
          <a:chOff x="0" y="-1338514"/>
          <a:chExt cx="9653613" cy="4050197"/>
        </a:xfrm>
      </xdr:grpSpPr>
      <xdr:graphicFrame macro="">
        <xdr:nvGraphicFramePr>
          <xdr:cNvPr id="7" name="Graf 1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GraphicFramePr>
            <a:graphicFrameLocks/>
          </xdr:cNvGraphicFramePr>
        </xdr:nvGraphicFramePr>
        <xdr:xfrm>
          <a:off x="0" y="-1338514"/>
          <a:ext cx="9574696" cy="40501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GraphicFramePr>
            <a:graphicFrameLocks/>
          </xdr:cNvGraphicFramePr>
        </xdr:nvGraphicFramePr>
        <xdr:xfrm>
          <a:off x="4855253" y="-1319044"/>
          <a:ext cx="4798360" cy="35201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149087</xdr:colOff>
      <xdr:row>9</xdr:row>
      <xdr:rowOff>4971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152401</xdr:rowOff>
    </xdr:from>
    <xdr:to>
      <xdr:col>5</xdr:col>
      <xdr:colOff>400050</xdr:colOff>
      <xdr:row>45</xdr:row>
      <xdr:rowOff>43357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26</xdr:row>
      <xdr:rowOff>2</xdr:rowOff>
    </xdr:from>
    <xdr:to>
      <xdr:col>14</xdr:col>
      <xdr:colOff>2486</xdr:colOff>
      <xdr:row>45</xdr:row>
      <xdr:rowOff>20610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808382</xdr:colOff>
      <xdr:row>2</xdr:row>
      <xdr:rowOff>3313</xdr:rowOff>
    </xdr:from>
    <xdr:to>
      <xdr:col>10</xdr:col>
      <xdr:colOff>614155</xdr:colOff>
      <xdr:row>14</xdr:row>
      <xdr:rowOff>81998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136731</xdr:rowOff>
    </xdr:from>
    <xdr:to>
      <xdr:col>10</xdr:col>
      <xdr:colOff>596348</xdr:colOff>
      <xdr:row>36</xdr:row>
      <xdr:rowOff>40164</xdr:rowOff>
    </xdr:to>
    <xdr:grpSp>
      <xdr:nvGrpSpPr>
        <xdr:cNvPr id="6" name="Skupina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0" y="2298906"/>
          <a:ext cx="9587948" cy="3770583"/>
          <a:chOff x="1" y="-666676"/>
          <a:chExt cx="9591261" cy="3854027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aphicFramePr>
            <a:graphicFrameLocks/>
          </xdr:cNvGraphicFramePr>
        </xdr:nvGraphicFramePr>
        <xdr:xfrm>
          <a:off x="1" y="-664064"/>
          <a:ext cx="9591261" cy="38514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GraphicFramePr>
            <a:graphicFrameLocks/>
          </xdr:cNvGraphicFramePr>
        </xdr:nvGraphicFramePr>
        <xdr:xfrm>
          <a:off x="4779065" y="-666676"/>
          <a:ext cx="4797799" cy="33171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2</xdr:colOff>
      <xdr:row>5</xdr:row>
      <xdr:rowOff>0</xdr:rowOff>
    </xdr:from>
    <xdr:to>
      <xdr:col>0</xdr:col>
      <xdr:colOff>165652</xdr:colOff>
      <xdr:row>11</xdr:row>
      <xdr:rowOff>3726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774010</xdr:colOff>
      <xdr:row>22</xdr:row>
      <xdr:rowOff>57563</xdr:rowOff>
    </xdr:from>
    <xdr:to>
      <xdr:col>8</xdr:col>
      <xdr:colOff>922683</xdr:colOff>
      <xdr:row>44</xdr:row>
      <xdr:rowOff>47625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22</xdr:row>
      <xdr:rowOff>35201</xdr:rowOff>
    </xdr:from>
    <xdr:to>
      <xdr:col>1</xdr:col>
      <xdr:colOff>151735</xdr:colOff>
      <xdr:row>44</xdr:row>
      <xdr:rowOff>47625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231084</xdr:colOff>
      <xdr:row>22</xdr:row>
      <xdr:rowOff>35201</xdr:rowOff>
    </xdr:from>
    <xdr:to>
      <xdr:col>3</xdr:col>
      <xdr:colOff>770859</xdr:colOff>
      <xdr:row>44</xdr:row>
      <xdr:rowOff>47625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</xdr:row>
      <xdr:rowOff>164824</xdr:rowOff>
    </xdr:from>
    <xdr:to>
      <xdr:col>0</xdr:col>
      <xdr:colOff>149087</xdr:colOff>
      <xdr:row>18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13</xdr:row>
      <xdr:rowOff>84482</xdr:rowOff>
    </xdr:from>
    <xdr:to>
      <xdr:col>4</xdr:col>
      <xdr:colOff>1333500</xdr:colOff>
      <xdr:row>41</xdr:row>
      <xdr:rowOff>122464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104775" y="2189507"/>
          <a:ext cx="9391650" cy="4295657"/>
          <a:chOff x="0" y="2189507"/>
          <a:chExt cx="9604099" cy="4365350"/>
        </a:xfrm>
      </xdr:grpSpPr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0" y="2189507"/>
          <a:ext cx="9604099" cy="4365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/>
        </xdr:nvGraphicFramePr>
        <xdr:xfrm>
          <a:off x="5586205" y="2189920"/>
          <a:ext cx="4017891" cy="4315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0</xdr:colOff>
      <xdr:row>4</xdr:row>
      <xdr:rowOff>164823</xdr:rowOff>
    </xdr:from>
    <xdr:to>
      <xdr:col>0</xdr:col>
      <xdr:colOff>173935</xdr:colOff>
      <xdr:row>12</xdr:row>
      <xdr:rowOff>8283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33130</xdr:colOff>
      <xdr:row>9</xdr:row>
      <xdr:rowOff>47404</xdr:rowOff>
    </xdr:from>
    <xdr:to>
      <xdr:col>4</xdr:col>
      <xdr:colOff>1381125</xdr:colOff>
      <xdr:row>33</xdr:row>
      <xdr:rowOff>66248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33130" y="1580929"/>
          <a:ext cx="9510920" cy="3885994"/>
          <a:chOff x="0" y="1629394"/>
          <a:chExt cx="9607825" cy="3928236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GraphicFramePr>
            <a:graphicFrameLocks/>
          </xdr:cNvGraphicFramePr>
        </xdr:nvGraphicFramePr>
        <xdr:xfrm>
          <a:off x="0" y="1632914"/>
          <a:ext cx="9607825" cy="39247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/>
        </xdr:nvGraphicFramePr>
        <xdr:xfrm>
          <a:off x="5665305" y="1629394"/>
          <a:ext cx="3942130" cy="39033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</xdr:colOff>
      <xdr:row>5</xdr:row>
      <xdr:rowOff>1</xdr:rowOff>
    </xdr:from>
    <xdr:to>
      <xdr:col>0</xdr:col>
      <xdr:colOff>165653</xdr:colOff>
      <xdr:row>8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65846</xdr:rowOff>
    </xdr:from>
    <xdr:to>
      <xdr:col>10</xdr:col>
      <xdr:colOff>745435</xdr:colOff>
      <xdr:row>45</xdr:row>
      <xdr:rowOff>138733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14</xdr:row>
      <xdr:rowOff>1</xdr:rowOff>
    </xdr:from>
    <xdr:to>
      <xdr:col>12</xdr:col>
      <xdr:colOff>626177</xdr:colOff>
      <xdr:row>30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590548</xdr:colOff>
      <xdr:row>31</xdr:row>
      <xdr:rowOff>28575</xdr:rowOff>
    </xdr:from>
    <xdr:to>
      <xdr:col>12</xdr:col>
      <xdr:colOff>666750</xdr:colOff>
      <xdr:row>45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30</xdr:row>
      <xdr:rowOff>104776</xdr:rowOff>
    </xdr:from>
    <xdr:to>
      <xdr:col>5</xdr:col>
      <xdr:colOff>552450</xdr:colOff>
      <xdr:row>45</xdr:row>
      <xdr:rowOff>104775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3</xdr:row>
      <xdr:rowOff>164824</xdr:rowOff>
    </xdr:from>
    <xdr:to>
      <xdr:col>0</xdr:col>
      <xdr:colOff>132523</xdr:colOff>
      <xdr:row>12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6</xdr:col>
      <xdr:colOff>323850</xdr:colOff>
      <xdr:row>46</xdr:row>
      <xdr:rowOff>133351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164124</xdr:colOff>
      <xdr:row>29</xdr:row>
      <xdr:rowOff>84528</xdr:rowOff>
    </xdr:from>
    <xdr:to>
      <xdr:col>13</xdr:col>
      <xdr:colOff>104775</xdr:colOff>
      <xdr:row>46</xdr:row>
      <xdr:rowOff>123428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132999" y="4751778"/>
          <a:ext cx="3845901" cy="2388400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30</xdr:row>
      <xdr:rowOff>58065</xdr:rowOff>
    </xdr:from>
    <xdr:to>
      <xdr:col>10</xdr:col>
      <xdr:colOff>372102</xdr:colOff>
      <xdr:row>33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29</xdr:row>
      <xdr:rowOff>95248</xdr:rowOff>
    </xdr:from>
    <xdr:to>
      <xdr:col>10</xdr:col>
      <xdr:colOff>190500</xdr:colOff>
      <xdr:row>32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181426</xdr:colOff>
      <xdr:row>38</xdr:row>
      <xdr:rowOff>4819</xdr:rowOff>
    </xdr:from>
    <xdr:to>
      <xdr:col>7</xdr:col>
      <xdr:colOff>543376</xdr:colOff>
      <xdr:row>39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285739" y="55113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286781</xdr:colOff>
      <xdr:row>39</xdr:row>
      <xdr:rowOff>8999</xdr:rowOff>
    </xdr:from>
    <xdr:to>
      <xdr:col>7</xdr:col>
      <xdr:colOff>648731</xdr:colOff>
      <xdr:row>40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386454" y="56725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85724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3722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47623</xdr:rowOff>
    </xdr:from>
    <xdr:to>
      <xdr:col>10</xdr:col>
      <xdr:colOff>466725</xdr:colOff>
      <xdr:row>45</xdr:row>
      <xdr:rowOff>104773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372223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43</xdr:row>
      <xdr:rowOff>32018</xdr:rowOff>
    </xdr:from>
    <xdr:to>
      <xdr:col>12</xdr:col>
      <xdr:colOff>401075</xdr:colOff>
      <xdr:row>44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42</xdr:row>
      <xdr:rowOff>52017</xdr:rowOff>
    </xdr:from>
    <xdr:to>
      <xdr:col>12</xdr:col>
      <xdr:colOff>563417</xdr:colOff>
      <xdr:row>43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94420</xdr:rowOff>
    </xdr:from>
    <xdr:to>
      <xdr:col>13</xdr:col>
      <xdr:colOff>656280</xdr:colOff>
      <xdr:row>44</xdr:row>
      <xdr:rowOff>147393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pSpPr/>
      </xdr:nvGrpSpPr>
      <xdr:grpSpPr>
        <a:xfrm>
          <a:off x="0" y="3285295"/>
          <a:ext cx="9485955" cy="3558173"/>
          <a:chOff x="0" y="3418645"/>
          <a:chExt cx="9485955" cy="3558173"/>
        </a:xfrm>
      </xdr:grpSpPr>
      <xdr:graphicFrame macro="">
        <xdr:nvGraphicFramePr>
          <xdr:cNvPr id="2" name="Graf 1">
            <a:extLst>
              <a:ext uri="{FF2B5EF4-FFF2-40B4-BE49-F238E27FC236}">
                <a16:creationId xmlns:a16="http://schemas.microsoft.com/office/drawing/2014/main" id="{00000000-0008-0000-1F00-000002000000}"/>
              </a:ext>
            </a:extLst>
          </xdr:cNvPr>
          <xdr:cNvGraphicFramePr>
            <a:graphicFrameLocks/>
          </xdr:cNvGraphicFramePr>
        </xdr:nvGraphicFramePr>
        <xdr:xfrm>
          <a:off x="0" y="3418645"/>
          <a:ext cx="4716000" cy="35515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GraphicFramePr>
            <a:graphicFrameLocks/>
          </xdr:cNvGraphicFramePr>
        </xdr:nvGraphicFramePr>
        <xdr:xfrm>
          <a:off x="4769955" y="3423618"/>
          <a:ext cx="4716000" cy="355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438148</xdr:colOff>
      <xdr:row>29</xdr:row>
      <xdr:rowOff>133350</xdr:rowOff>
    </xdr:from>
    <xdr:to>
      <xdr:col>14</xdr:col>
      <xdr:colOff>914399</xdr:colOff>
      <xdr:row>44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9065ECE-C06C-412E-B4A7-9DF232A49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28</xdr:row>
      <xdr:rowOff>123825</xdr:rowOff>
    </xdr:from>
    <xdr:to>
      <xdr:col>14</xdr:col>
      <xdr:colOff>904876</xdr:colOff>
      <xdr:row>43</xdr:row>
      <xdr:rowOff>28575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AA98643-5759-4087-9B47-BACB085CB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26</xdr:row>
      <xdr:rowOff>38100</xdr:rowOff>
    </xdr:from>
    <xdr:to>
      <xdr:col>10</xdr:col>
      <xdr:colOff>581026</xdr:colOff>
      <xdr:row>46</xdr:row>
      <xdr:rowOff>15736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51353</xdr:rowOff>
    </xdr:from>
    <xdr:to>
      <xdr:col>3</xdr:col>
      <xdr:colOff>694082</xdr:colOff>
      <xdr:row>46</xdr:row>
      <xdr:rowOff>414</xdr:rowOff>
    </xdr:to>
    <xdr:grpSp>
      <xdr:nvGrpSpPr>
        <xdr:cNvPr id="4" name="Skupina 3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0" y="3918503"/>
          <a:ext cx="4599332" cy="2997061"/>
          <a:chOff x="342591" y="3843233"/>
          <a:chExt cx="4595191" cy="2934114"/>
        </a:xfrm>
      </xdr:grpSpPr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GraphicFramePr/>
        </xdr:nvGraphicFramePr>
        <xdr:xfrm>
          <a:off x="342591" y="3843233"/>
          <a:ext cx="4595191" cy="29341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Přímá spojnic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1831912" y="5459371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Přímá spojnice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CxnSpPr/>
        </xdr:nvCxnSpPr>
        <xdr:spPr>
          <a:xfrm>
            <a:off x="716110" y="4823723"/>
            <a:ext cx="22125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Přímá spojnic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CxnSpPr/>
        </xdr:nvCxnSpPr>
        <xdr:spPr>
          <a:xfrm>
            <a:off x="1094389" y="4683936"/>
            <a:ext cx="21887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2217327" y="5463169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Přímá spojnic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2569435" y="5301201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Přímá spojnic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>
            <a:off x="2938196" y="5269965"/>
            <a:ext cx="223635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Přímá spojnic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>
            <a:off x="3311716" y="5223140"/>
            <a:ext cx="211740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Přímá spojnice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>
            <a:off x="3675719" y="5251645"/>
            <a:ext cx="216499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Přímá spojnic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>
            <a:off x="1470288" y="6205367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26</xdr:row>
      <xdr:rowOff>38100</xdr:rowOff>
    </xdr:from>
    <xdr:to>
      <xdr:col>4</xdr:col>
      <xdr:colOff>0</xdr:colOff>
      <xdr:row>46</xdr:row>
      <xdr:rowOff>15736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4DDBB11D-6B57-4CFD-A406-674C869C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12</xdr:row>
      <xdr:rowOff>38101</xdr:rowOff>
    </xdr:from>
    <xdr:to>
      <xdr:col>6</xdr:col>
      <xdr:colOff>580050</xdr:colOff>
      <xdr:row>36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12</xdr:row>
      <xdr:rowOff>66675</xdr:rowOff>
    </xdr:from>
    <xdr:to>
      <xdr:col>13</xdr:col>
      <xdr:colOff>647700</xdr:colOff>
      <xdr:row>36</xdr:row>
      <xdr:rowOff>76200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12218</xdr:rowOff>
    </xdr:from>
    <xdr:to>
      <xdr:col>11</xdr:col>
      <xdr:colOff>104775</xdr:colOff>
      <xdr:row>45</xdr:row>
      <xdr:rowOff>140805</xdr:rowOff>
    </xdr:to>
    <xdr:graphicFrame macro="">
      <xdr:nvGraphicFramePr>
        <xdr:cNvPr id="2" name="Graf 1" hidden="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334618</xdr:colOff>
      <xdr:row>29</xdr:row>
      <xdr:rowOff>20498</xdr:rowOff>
    </xdr:from>
    <xdr:to>
      <xdr:col>22</xdr:col>
      <xdr:colOff>414131</xdr:colOff>
      <xdr:row>45</xdr:row>
      <xdr:rowOff>140805</xdr:rowOff>
    </xdr:to>
    <xdr:graphicFrame macro="">
      <xdr:nvGraphicFramePr>
        <xdr:cNvPr id="3" name="Graf 2" hidden="1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152400</xdr:rowOff>
    </xdr:from>
    <xdr:to>
      <xdr:col>13</xdr:col>
      <xdr:colOff>57976</xdr:colOff>
      <xdr:row>46</xdr:row>
      <xdr:rowOff>8269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41412</xdr:colOff>
      <xdr:row>28</xdr:row>
      <xdr:rowOff>152400</xdr:rowOff>
    </xdr:from>
    <xdr:to>
      <xdr:col>22</xdr:col>
      <xdr:colOff>339587</xdr:colOff>
      <xdr:row>46</xdr:row>
      <xdr:rowOff>8269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28</xdr:row>
      <xdr:rowOff>152400</xdr:rowOff>
    </xdr:from>
    <xdr:to>
      <xdr:col>9</xdr:col>
      <xdr:colOff>295276</xdr:colOff>
      <xdr:row>46</xdr:row>
      <xdr:rowOff>8269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7DEB563-42A0-41E7-8A7E-20193EDE4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902804</xdr:colOff>
      <xdr:row>34</xdr:row>
      <xdr:rowOff>55494</xdr:rowOff>
    </xdr:from>
    <xdr:to>
      <xdr:col>12</xdr:col>
      <xdr:colOff>911914</xdr:colOff>
      <xdr:row>46</xdr:row>
      <xdr:rowOff>107950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34</xdr:row>
      <xdr:rowOff>47214</xdr:rowOff>
    </xdr:from>
    <xdr:to>
      <xdr:col>6</xdr:col>
      <xdr:colOff>853108</xdr:colOff>
      <xdr:row>46</xdr:row>
      <xdr:rowOff>92075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405848</xdr:colOff>
      <xdr:row>24</xdr:row>
      <xdr:rowOff>49696</xdr:rowOff>
    </xdr:from>
    <xdr:to>
      <xdr:col>12</xdr:col>
      <xdr:colOff>927651</xdr:colOff>
      <xdr:row>35</xdr:row>
      <xdr:rowOff>137493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654324</xdr:colOff>
      <xdr:row>26</xdr:row>
      <xdr:rowOff>99391</xdr:rowOff>
    </xdr:from>
    <xdr:to>
      <xdr:col>11</xdr:col>
      <xdr:colOff>712303</xdr:colOff>
      <xdr:row>35</xdr:row>
      <xdr:rowOff>140804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704019</xdr:colOff>
      <xdr:row>26</xdr:row>
      <xdr:rowOff>99391</xdr:rowOff>
    </xdr:from>
    <xdr:to>
      <xdr:col>12</xdr:col>
      <xdr:colOff>761998</xdr:colOff>
      <xdr:row>35</xdr:row>
      <xdr:rowOff>140804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712301</xdr:colOff>
      <xdr:row>26</xdr:row>
      <xdr:rowOff>99391</xdr:rowOff>
    </xdr:from>
    <xdr:to>
      <xdr:col>12</xdr:col>
      <xdr:colOff>811696</xdr:colOff>
      <xdr:row>35</xdr:row>
      <xdr:rowOff>140804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215350</xdr:colOff>
      <xdr:row>12</xdr:row>
      <xdr:rowOff>16565</xdr:rowOff>
    </xdr:from>
    <xdr:to>
      <xdr:col>10</xdr:col>
      <xdr:colOff>861392</xdr:colOff>
      <xdr:row>25</xdr:row>
      <xdr:rowOff>16565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836544</xdr:colOff>
      <xdr:row>12</xdr:row>
      <xdr:rowOff>0</xdr:rowOff>
    </xdr:from>
    <xdr:to>
      <xdr:col>12</xdr:col>
      <xdr:colOff>927653</xdr:colOff>
      <xdr:row>25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115957</xdr:colOff>
      <xdr:row>1</xdr:row>
      <xdr:rowOff>43483</xdr:rowOff>
    </xdr:from>
    <xdr:to>
      <xdr:col>14</xdr:col>
      <xdr:colOff>91109</xdr:colOff>
      <xdr:row>13</xdr:row>
      <xdr:rowOff>135008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99391</xdr:colOff>
      <xdr:row>14</xdr:row>
      <xdr:rowOff>118444</xdr:rowOff>
    </xdr:from>
    <xdr:to>
      <xdr:col>14</xdr:col>
      <xdr:colOff>74543</xdr:colOff>
      <xdr:row>24</xdr:row>
      <xdr:rowOff>52182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41412</xdr:colOff>
      <xdr:row>25</xdr:row>
      <xdr:rowOff>19052</xdr:rowOff>
    </xdr:from>
    <xdr:to>
      <xdr:col>14</xdr:col>
      <xdr:colOff>49696</xdr:colOff>
      <xdr:row>35</xdr:row>
      <xdr:rowOff>35616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828262</xdr:colOff>
      <xdr:row>7</xdr:row>
      <xdr:rowOff>133350</xdr:rowOff>
    </xdr:from>
    <xdr:to>
      <xdr:col>2</xdr:col>
      <xdr:colOff>485740</xdr:colOff>
      <xdr:row>18</xdr:row>
      <xdr:rowOff>113393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32</xdr:row>
      <xdr:rowOff>76615</xdr:rowOff>
    </xdr:from>
    <xdr:to>
      <xdr:col>4</xdr:col>
      <xdr:colOff>173934</xdr:colOff>
      <xdr:row>44</xdr:row>
      <xdr:rowOff>87571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377273</xdr:colOff>
      <xdr:row>32</xdr:row>
      <xdr:rowOff>86140</xdr:rowOff>
    </xdr:from>
    <xdr:to>
      <xdr:col>10</xdr:col>
      <xdr:colOff>590047</xdr:colOff>
      <xdr:row>44</xdr:row>
      <xdr:rowOff>97096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</xdr:col>
      <xdr:colOff>339587</xdr:colOff>
      <xdr:row>7</xdr:row>
      <xdr:rowOff>133350</xdr:rowOff>
    </xdr:from>
    <xdr:to>
      <xdr:col>9</xdr:col>
      <xdr:colOff>162717</xdr:colOff>
      <xdr:row>18</xdr:row>
      <xdr:rowOff>113393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339587</xdr:colOff>
      <xdr:row>1</xdr:row>
      <xdr:rowOff>47624</xdr:rowOff>
    </xdr:from>
    <xdr:to>
      <xdr:col>13</xdr:col>
      <xdr:colOff>476282</xdr:colOff>
      <xdr:row>21</xdr:row>
      <xdr:rowOff>93081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339587</xdr:colOff>
      <xdr:row>23</xdr:row>
      <xdr:rowOff>82827</xdr:rowOff>
    </xdr:from>
    <xdr:to>
      <xdr:col>13</xdr:col>
      <xdr:colOff>476282</xdr:colOff>
      <xdr:row>41</xdr:row>
      <xdr:rowOff>81307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0.03669</cdr:x>
      <cdr:y>0.09304</cdr:y>
    </cdr:from>
    <cdr:to>
      <cdr:x>0.46737</cdr:x>
      <cdr:y>0.15119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80975" y="304800"/>
          <a:ext cx="21240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0.55053</cdr:x>
      <cdr:y>0.84238</cdr:y>
    </cdr:from>
    <cdr:to>
      <cdr:x>0.98121</cdr:x>
      <cdr:y>0.90053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728006" y="2762091"/>
          <a:ext cx="2134063" cy="1906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0.03348</cdr:x>
      <cdr:y>0.10694</cdr:y>
    </cdr:from>
    <cdr:to>
      <cdr:x>0.46415</cdr:x>
      <cdr:y>0.17308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65100" y="307975"/>
          <a:ext cx="21240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0.54676</cdr:x>
      <cdr:y>0.809</cdr:y>
    </cdr:from>
    <cdr:to>
      <cdr:x>0.97744</cdr:x>
      <cdr:y>0.87514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3011578" y="2176465"/>
          <a:ext cx="2372142" cy="17795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57148</xdr:rowOff>
    </xdr:from>
    <xdr:to>
      <xdr:col>16</xdr:col>
      <xdr:colOff>108000</xdr:colOff>
      <xdr:row>45</xdr:row>
      <xdr:rowOff>141148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55494</xdr:colOff>
      <xdr:row>25</xdr:row>
      <xdr:rowOff>38100</xdr:rowOff>
    </xdr:from>
    <xdr:to>
      <xdr:col>32</xdr:col>
      <xdr:colOff>453385</xdr:colOff>
      <xdr:row>45</xdr:row>
      <xdr:rowOff>122100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</xdr:row>
      <xdr:rowOff>66675</xdr:rowOff>
    </xdr:from>
    <xdr:to>
      <xdr:col>16</xdr:col>
      <xdr:colOff>117525</xdr:colOff>
      <xdr:row>23</xdr:row>
      <xdr:rowOff>150675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236470</xdr:colOff>
      <xdr:row>2</xdr:row>
      <xdr:rowOff>142875</xdr:rowOff>
    </xdr:from>
    <xdr:to>
      <xdr:col>32</xdr:col>
      <xdr:colOff>438979</xdr:colOff>
      <xdr:row>23</xdr:row>
      <xdr:rowOff>74475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46</xdr:row>
      <xdr:rowOff>228600</xdr:rowOff>
    </xdr:from>
    <xdr:to>
      <xdr:col>32</xdr:col>
      <xdr:colOff>453260</xdr:colOff>
      <xdr:row>68</xdr:row>
      <xdr:rowOff>28004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70</xdr:row>
      <xdr:rowOff>94593</xdr:rowOff>
    </xdr:from>
    <xdr:to>
      <xdr:col>32</xdr:col>
      <xdr:colOff>453260</xdr:colOff>
      <xdr:row>91</xdr:row>
      <xdr:rowOff>132879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93</xdr:row>
      <xdr:rowOff>19050</xdr:rowOff>
    </xdr:from>
    <xdr:to>
      <xdr:col>32</xdr:col>
      <xdr:colOff>465519</xdr:colOff>
      <xdr:row>127</xdr:row>
      <xdr:rowOff>129533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1B31829-7B04-4676-9BBE-0225CB80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73225"/>
          <a:ext cx="9609519" cy="5301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124238</xdr:rowOff>
    </xdr:from>
    <xdr:to>
      <xdr:col>6</xdr:col>
      <xdr:colOff>198782</xdr:colOff>
      <xdr:row>41</xdr:row>
      <xdr:rowOff>49695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197540</xdr:colOff>
      <xdr:row>11</xdr:row>
      <xdr:rowOff>130036</xdr:rowOff>
    </xdr:from>
    <xdr:to>
      <xdr:col>13</xdr:col>
      <xdr:colOff>593033</xdr:colOff>
      <xdr:row>41</xdr:row>
      <xdr:rowOff>40585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0.92443</cdr:x>
      <cdr:y>0.74779</cdr:y>
    </cdr:from>
    <cdr:to>
      <cdr:x>0.99284</cdr:x>
      <cdr:y>0.8147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413723" y="2342075"/>
          <a:ext cx="326577" cy="2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cs-CZ" sz="900"/>
            <a:t>8 784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</xdr:colOff>
      <xdr:row>23</xdr:row>
      <xdr:rowOff>101876</xdr:rowOff>
    </xdr:from>
    <xdr:to>
      <xdr:col>11</xdr:col>
      <xdr:colOff>84483</xdr:colOff>
      <xdr:row>46</xdr:row>
      <xdr:rowOff>44726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181390</xdr:rowOff>
    </xdr:from>
    <xdr:to>
      <xdr:col>0</xdr:col>
      <xdr:colOff>132522</xdr:colOff>
      <xdr:row>21</xdr:row>
      <xdr:rowOff>157370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0.4642</cdr:x>
      <cdr:y>0.61322</cdr:y>
    </cdr:from>
    <cdr:to>
      <cdr:x>0.50665</cdr:x>
      <cdr:y>0.67172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451878" y="2114413"/>
          <a:ext cx="407114" cy="2017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/>
            <a:t>OZE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8283</xdr:colOff>
      <xdr:row>12</xdr:row>
      <xdr:rowOff>55491</xdr:rowOff>
    </xdr:from>
    <xdr:to>
      <xdr:col>6</xdr:col>
      <xdr:colOff>207065</xdr:colOff>
      <xdr:row>41</xdr:row>
      <xdr:rowOff>133348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188015</xdr:colOff>
      <xdr:row>12</xdr:row>
      <xdr:rowOff>38928</xdr:rowOff>
    </xdr:from>
    <xdr:to>
      <xdr:col>14</xdr:col>
      <xdr:colOff>827</xdr:colOff>
      <xdr:row>41</xdr:row>
      <xdr:rowOff>101877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14</xdr:row>
      <xdr:rowOff>16565</xdr:rowOff>
    </xdr:from>
    <xdr:to>
      <xdr:col>18</xdr:col>
      <xdr:colOff>438979</xdr:colOff>
      <xdr:row>43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124239</xdr:rowOff>
    </xdr:from>
    <xdr:to>
      <xdr:col>10</xdr:col>
      <xdr:colOff>704849</xdr:colOff>
      <xdr:row>45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84897</xdr:rowOff>
    </xdr:from>
    <xdr:to>
      <xdr:col>4</xdr:col>
      <xdr:colOff>83152</xdr:colOff>
      <xdr:row>45</xdr:row>
      <xdr:rowOff>136940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295689</xdr:colOff>
      <xdr:row>34</xdr:row>
      <xdr:rowOff>84897</xdr:rowOff>
    </xdr:from>
    <xdr:to>
      <xdr:col>10</xdr:col>
      <xdr:colOff>701863</xdr:colOff>
      <xdr:row>45</xdr:row>
      <xdr:rowOff>136940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295689</xdr:colOff>
      <xdr:row>22</xdr:row>
      <xdr:rowOff>109123</xdr:rowOff>
    </xdr:from>
    <xdr:to>
      <xdr:col>10</xdr:col>
      <xdr:colOff>701863</xdr:colOff>
      <xdr:row>34</xdr:row>
      <xdr:rowOff>12080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295689</xdr:colOff>
      <xdr:row>10</xdr:row>
      <xdr:rowOff>133349</xdr:rowOff>
    </xdr:from>
    <xdr:to>
      <xdr:col>10</xdr:col>
      <xdr:colOff>701863</xdr:colOff>
      <xdr:row>22</xdr:row>
      <xdr:rowOff>36305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</xdr:row>
      <xdr:rowOff>164824</xdr:rowOff>
    </xdr:from>
    <xdr:to>
      <xdr:col>0</xdr:col>
      <xdr:colOff>149087</xdr:colOff>
      <xdr:row>8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6839C-70F0-40B4-81EE-523F29077660}">
  <dimension ref="A1:J54"/>
  <sheetViews>
    <sheetView showGridLines="0" tabSelected="1" showWhiteSpace="0" zoomScaleNormal="100" zoomScaleSheetLayoutView="100" zoomScalePageLayoutView="70" workbookViewId="0"/>
  </sheetViews>
  <sheetFormatPr defaultColWidth="9.140625" defaultRowHeight="12.75"/>
  <cols>
    <col min="1" max="1" width="34.85546875" style="574" customWidth="1"/>
    <col min="2" max="2" width="50.42578125" style="574" customWidth="1"/>
    <col min="3" max="9" width="9.85546875" style="574" customWidth="1"/>
    <col min="10" max="10" width="10.28515625" style="574" customWidth="1"/>
    <col min="11" max="16384" width="9.140625" style="574"/>
  </cols>
  <sheetData>
    <row r="1" spans="1:10" s="556" customFormat="1" ht="360" customHeight="1">
      <c r="B1" s="557" t="s">
        <v>708</v>
      </c>
    </row>
    <row r="2" spans="1:10" s="556" customFormat="1" ht="360" customHeight="1">
      <c r="A2" s="558"/>
      <c r="B2" s="557"/>
      <c r="C2" s="558"/>
      <c r="D2" s="558"/>
      <c r="E2" s="558"/>
      <c r="F2" s="558"/>
      <c r="G2" s="558"/>
      <c r="H2" s="558"/>
      <c r="I2" s="558"/>
      <c r="J2" s="558"/>
    </row>
    <row r="3" spans="1:10" s="556" customFormat="1">
      <c r="B3" s="559"/>
      <c r="D3" s="560"/>
      <c r="E3" s="561"/>
      <c r="F3" s="561"/>
      <c r="G3" s="561"/>
      <c r="J3" s="562"/>
    </row>
    <row r="4" spans="1:10" s="556" customFormat="1"/>
    <row r="5" spans="1:10" s="556" customFormat="1"/>
    <row r="6" spans="1:10" s="556" customFormat="1"/>
    <row r="7" spans="1:10" s="556" customFormat="1"/>
    <row r="8" spans="1:10" s="556" customFormat="1"/>
    <row r="9" spans="1:10" s="556" customFormat="1">
      <c r="B9" s="563"/>
      <c r="I9" s="564"/>
    </row>
    <row r="10" spans="1:10" s="556" customFormat="1">
      <c r="B10" s="565"/>
      <c r="C10" s="566"/>
    </row>
    <row r="11" spans="1:10" s="556" customFormat="1">
      <c r="B11" s="565"/>
      <c r="C11" s="566"/>
    </row>
    <row r="12" spans="1:10" s="556" customFormat="1">
      <c r="B12" s="565"/>
      <c r="C12" s="566"/>
    </row>
    <row r="13" spans="1:10" s="556" customFormat="1">
      <c r="A13" s="567"/>
      <c r="B13" s="568"/>
      <c r="C13" s="569"/>
      <c r="D13" s="567"/>
      <c r="E13" s="567"/>
      <c r="F13" s="567"/>
      <c r="G13" s="567"/>
      <c r="H13" s="567"/>
      <c r="I13" s="567"/>
      <c r="J13" s="567"/>
    </row>
    <row r="14" spans="1:10" s="556" customFormat="1">
      <c r="A14" s="567"/>
      <c r="B14" s="568"/>
      <c r="C14" s="569"/>
      <c r="D14" s="567"/>
      <c r="E14" s="567"/>
      <c r="F14" s="567"/>
      <c r="G14" s="567"/>
      <c r="H14" s="567"/>
      <c r="I14" s="567"/>
      <c r="J14" s="567"/>
    </row>
    <row r="15" spans="1:10" s="556" customFormat="1">
      <c r="A15" s="567"/>
      <c r="B15" s="568"/>
      <c r="C15" s="569"/>
      <c r="D15" s="567"/>
      <c r="E15" s="567"/>
      <c r="F15" s="567"/>
      <c r="G15" s="567"/>
      <c r="H15" s="567"/>
      <c r="I15" s="567"/>
      <c r="J15" s="567"/>
    </row>
    <row r="16" spans="1:10" s="556" customFormat="1">
      <c r="A16" s="567"/>
      <c r="B16" s="568"/>
      <c r="C16" s="569"/>
      <c r="D16" s="567"/>
      <c r="E16" s="567"/>
      <c r="F16" s="567"/>
      <c r="G16" s="567"/>
      <c r="H16" s="567"/>
      <c r="I16" s="567"/>
      <c r="J16" s="567"/>
    </row>
    <row r="17" spans="1:10" s="556" customFormat="1">
      <c r="A17" s="567"/>
      <c r="B17" s="568"/>
      <c r="C17" s="569"/>
      <c r="D17" s="567"/>
      <c r="E17" s="567"/>
      <c r="F17" s="567"/>
      <c r="G17" s="567"/>
      <c r="H17" s="567"/>
      <c r="I17" s="567"/>
      <c r="J17" s="567"/>
    </row>
    <row r="18" spans="1:10" s="556" customFormat="1">
      <c r="A18" s="567"/>
      <c r="B18" s="568"/>
      <c r="C18" s="569"/>
      <c r="D18" s="567"/>
      <c r="E18" s="567"/>
      <c r="F18" s="567"/>
      <c r="G18" s="567"/>
      <c r="H18" s="567"/>
      <c r="I18" s="567"/>
      <c r="J18" s="567"/>
    </row>
    <row r="19" spans="1:10" s="556" customFormat="1">
      <c r="A19" s="567"/>
      <c r="B19" s="568"/>
      <c r="C19" s="569"/>
      <c r="D19" s="567"/>
      <c r="E19" s="567"/>
      <c r="F19" s="567"/>
      <c r="G19" s="567"/>
      <c r="H19" s="567"/>
      <c r="I19" s="567"/>
      <c r="J19" s="567"/>
    </row>
    <row r="20" spans="1:10" s="556" customFormat="1"/>
    <row r="21" spans="1:10" s="556" customFormat="1">
      <c r="A21" s="567"/>
      <c r="B21" s="568"/>
      <c r="C21" s="569"/>
      <c r="D21" s="567"/>
      <c r="E21" s="567"/>
      <c r="F21" s="567"/>
      <c r="G21" s="567"/>
      <c r="H21" s="567"/>
      <c r="I21" s="567"/>
      <c r="J21" s="567"/>
    </row>
    <row r="22" spans="1:10" s="556" customFormat="1">
      <c r="A22" s="567"/>
      <c r="B22" s="568"/>
      <c r="C22" s="569"/>
      <c r="D22" s="567"/>
      <c r="E22" s="567"/>
      <c r="F22" s="567"/>
      <c r="G22" s="567"/>
      <c r="H22" s="567"/>
      <c r="I22" s="567"/>
      <c r="J22" s="567"/>
    </row>
    <row r="23" spans="1:10" s="556" customFormat="1">
      <c r="A23" s="567"/>
      <c r="B23" s="568"/>
      <c r="C23" s="569"/>
      <c r="D23" s="567"/>
      <c r="E23" s="567"/>
      <c r="F23" s="567"/>
      <c r="G23" s="567"/>
      <c r="H23" s="567"/>
      <c r="I23" s="567"/>
      <c r="J23" s="567"/>
    </row>
    <row r="24" spans="1:10" s="556" customFormat="1"/>
    <row r="25" spans="1:10" s="556" customFormat="1">
      <c r="A25" s="567"/>
      <c r="C25" s="569"/>
      <c r="D25" s="567"/>
      <c r="E25" s="567"/>
      <c r="F25" s="567"/>
      <c r="G25" s="567"/>
      <c r="H25" s="567"/>
      <c r="I25" s="567"/>
      <c r="J25" s="567"/>
    </row>
    <row r="26" spans="1:10" s="556" customFormat="1">
      <c r="A26" s="567"/>
      <c r="C26" s="569"/>
      <c r="D26" s="567"/>
      <c r="E26" s="567"/>
      <c r="F26" s="567"/>
      <c r="G26" s="567"/>
      <c r="H26" s="567"/>
      <c r="I26" s="567"/>
      <c r="J26" s="567"/>
    </row>
    <row r="27" spans="1:10" s="556" customFormat="1">
      <c r="A27" s="567"/>
      <c r="C27" s="569"/>
      <c r="D27" s="567"/>
      <c r="E27" s="567"/>
      <c r="F27" s="567"/>
      <c r="G27" s="567"/>
      <c r="H27" s="567"/>
      <c r="I27" s="567"/>
      <c r="J27" s="567"/>
    </row>
    <row r="28" spans="1:10" s="556" customFormat="1">
      <c r="A28" s="570"/>
      <c r="B28" s="570"/>
      <c r="C28" s="570"/>
      <c r="D28" s="570"/>
      <c r="E28" s="570"/>
      <c r="F28" s="570"/>
      <c r="G28" s="570"/>
      <c r="H28" s="570"/>
      <c r="I28" s="570"/>
      <c r="J28" s="570"/>
    </row>
    <row r="29" spans="1:10" s="556" customFormat="1">
      <c r="A29" s="567"/>
      <c r="B29" s="568"/>
      <c r="C29" s="569"/>
      <c r="D29" s="567"/>
      <c r="E29" s="567"/>
      <c r="F29" s="567"/>
      <c r="G29" s="567"/>
      <c r="H29" s="567"/>
      <c r="I29" s="567"/>
      <c r="J29" s="567"/>
    </row>
    <row r="30" spans="1:10" s="556" customFormat="1"/>
    <row r="31" spans="1:10" s="556" customFormat="1">
      <c r="A31" s="567"/>
      <c r="B31" s="568"/>
      <c r="C31" s="569"/>
      <c r="D31" s="567"/>
      <c r="E31" s="567"/>
      <c r="F31" s="567"/>
      <c r="G31" s="567"/>
      <c r="H31" s="567"/>
      <c r="I31" s="567"/>
      <c r="J31" s="567"/>
    </row>
    <row r="32" spans="1:10" s="556" customFormat="1">
      <c r="A32" s="567"/>
      <c r="B32" s="568"/>
      <c r="C32" s="569"/>
      <c r="D32" s="567"/>
      <c r="E32" s="567"/>
      <c r="F32" s="567"/>
      <c r="G32" s="567"/>
      <c r="H32" s="567"/>
      <c r="I32" s="567"/>
      <c r="J32" s="567"/>
    </row>
    <row r="33" spans="1:10" s="556" customFormat="1">
      <c r="A33" s="571"/>
      <c r="B33" s="571"/>
      <c r="C33" s="571"/>
      <c r="D33" s="571"/>
      <c r="E33" s="571"/>
      <c r="F33" s="571"/>
      <c r="G33" s="571"/>
      <c r="H33" s="571"/>
      <c r="I33" s="571"/>
      <c r="J33" s="571"/>
    </row>
    <row r="34" spans="1:10" s="556" customFormat="1">
      <c r="B34" s="562"/>
      <c r="C34" s="562"/>
      <c r="D34" s="562"/>
      <c r="E34" s="562"/>
      <c r="F34" s="562"/>
      <c r="G34" s="562"/>
      <c r="H34" s="562"/>
      <c r="I34" s="562"/>
      <c r="J34" s="562"/>
    </row>
    <row r="35" spans="1:10" s="556" customFormat="1"/>
    <row r="36" spans="1:10" s="556" customFormat="1"/>
    <row r="37" spans="1:10" s="556" customFormat="1">
      <c r="B37" s="565"/>
      <c r="C37" s="566"/>
    </row>
    <row r="38" spans="1:10" s="556" customFormat="1"/>
    <row r="39" spans="1:10" s="556" customFormat="1">
      <c r="B39" s="572"/>
      <c r="C39" s="572"/>
      <c r="D39" s="572"/>
      <c r="E39" s="572"/>
      <c r="F39" s="572"/>
      <c r="G39" s="572"/>
      <c r="H39" s="572"/>
      <c r="I39" s="572"/>
    </row>
    <row r="40" spans="1:10" s="556" customFormat="1"/>
    <row r="41" spans="1:10" s="556" customFormat="1"/>
    <row r="42" spans="1:10" s="556" customFormat="1"/>
    <row r="43" spans="1:10" s="556" customFormat="1"/>
    <row r="44" spans="1:10" s="556" customFormat="1"/>
    <row r="45" spans="1:10" s="556" customFormat="1"/>
    <row r="46" spans="1:10" s="556" customFormat="1"/>
    <row r="47" spans="1:10" s="556" customFormat="1"/>
    <row r="48" spans="1:10" s="556" customFormat="1"/>
    <row r="49" spans="1:10" s="556" customFormat="1"/>
    <row r="50" spans="1:10" s="556" customFormat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</row>
    <row r="51" spans="1:10" s="556" customFormat="1"/>
    <row r="52" spans="1:10" s="556" customFormat="1"/>
    <row r="53" spans="1:10" s="556" customFormat="1"/>
    <row r="54" spans="1:10" s="556" customFormat="1"/>
  </sheetData>
  <mergeCells count="4">
    <mergeCell ref="B1:B2"/>
    <mergeCell ref="A28:J28"/>
    <mergeCell ref="A33:J33"/>
    <mergeCell ref="A50:J50"/>
  </mergeCells>
  <printOptions verticalCentered="1"/>
  <pageMargins left="0.78740157480314965" right="0.78740157480314965" top="0.98425196850393704" bottom="0.98425196850393704" header="0" footer="0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9"/>
  <dimension ref="A1:N24"/>
  <sheetViews>
    <sheetView showGridLines="0" zoomScaleNormal="100" zoomScaleSheetLayoutView="100" zoomScalePageLayoutView="115" workbookViewId="0"/>
  </sheetViews>
  <sheetFormatPr defaultRowHeight="12"/>
  <cols>
    <col min="1" max="1" width="28.5703125" style="3" customWidth="1"/>
    <col min="2" max="10" width="11.42578125" style="3" customWidth="1"/>
    <col min="11" max="11" width="11.140625" style="3" customWidth="1"/>
    <col min="12" max="14" width="11" style="3" bestFit="1" customWidth="1"/>
    <col min="15" max="16384" width="9.140625" style="3"/>
  </cols>
  <sheetData>
    <row r="1" spans="1:14" ht="15.75">
      <c r="A1" s="275" t="s">
        <v>557</v>
      </c>
      <c r="K1" s="139" t="str">
        <f>'3.1'!N1</f>
        <v>2020</v>
      </c>
    </row>
    <row r="2" spans="1:14" ht="6" customHeight="1">
      <c r="A2" s="50"/>
    </row>
    <row r="3" spans="1:14">
      <c r="A3" s="189"/>
      <c r="B3" s="189">
        <v>2014</v>
      </c>
      <c r="C3" s="189">
        <v>2015</v>
      </c>
      <c r="D3" s="189">
        <v>2016</v>
      </c>
      <c r="E3" s="189">
        <v>2017</v>
      </c>
      <c r="F3" s="189">
        <v>2018</v>
      </c>
      <c r="G3" s="189">
        <v>2019</v>
      </c>
      <c r="H3" s="189">
        <v>2020</v>
      </c>
    </row>
    <row r="4" spans="1:14" s="40" customFormat="1" ht="14.25" customHeight="1">
      <c r="A4" s="179" t="s">
        <v>37</v>
      </c>
      <c r="B4" s="234">
        <f>SUM(B5:B22)</f>
        <v>86013.35659419997</v>
      </c>
      <c r="C4" s="234">
        <f t="shared" ref="C4:G4" si="0">SUM(C5:C22)</f>
        <v>83893.589226300042</v>
      </c>
      <c r="D4" s="234">
        <f t="shared" si="0"/>
        <v>83305.451088000016</v>
      </c>
      <c r="E4" s="234">
        <f t="shared" si="0"/>
        <v>87041.028449999969</v>
      </c>
      <c r="F4" s="234">
        <f t="shared" si="0"/>
        <v>88001.988975999993</v>
      </c>
      <c r="G4" s="234">
        <f t="shared" si="0"/>
        <v>86990.503672000006</v>
      </c>
      <c r="H4" s="234">
        <f>SUM(H5:H22)</f>
        <v>81443.371720999989</v>
      </c>
      <c r="I4" s="126"/>
      <c r="J4" s="126"/>
      <c r="K4" s="126"/>
      <c r="L4" s="126"/>
      <c r="M4" s="126"/>
      <c r="N4" s="126"/>
    </row>
    <row r="5" spans="1:14">
      <c r="A5" s="132" t="s">
        <v>305</v>
      </c>
      <c r="B5" s="146">
        <v>30324.873359999998</v>
      </c>
      <c r="C5" s="146">
        <v>26840.84765</v>
      </c>
      <c r="D5" s="146">
        <v>24104.222150000001</v>
      </c>
      <c r="E5" s="146">
        <v>28339.577040000004</v>
      </c>
      <c r="F5" s="146">
        <v>29921.311170000001</v>
      </c>
      <c r="G5" s="146">
        <v>30246.208839999999</v>
      </c>
      <c r="H5" s="146">
        <v>30043.279770000001</v>
      </c>
      <c r="I5" s="127"/>
      <c r="J5" s="127"/>
      <c r="K5" s="127"/>
      <c r="L5" s="127"/>
      <c r="M5" s="127"/>
      <c r="N5" s="127"/>
    </row>
    <row r="6" spans="1:14">
      <c r="A6" s="218" t="s">
        <v>187</v>
      </c>
      <c r="B6" s="195">
        <v>35832.172599999969</v>
      </c>
      <c r="C6" s="195">
        <v>35945.153060000055</v>
      </c>
      <c r="D6" s="195">
        <v>36228.083023000014</v>
      </c>
      <c r="E6" s="195">
        <v>36978.07125699996</v>
      </c>
      <c r="F6" s="195">
        <v>37733.792681999992</v>
      </c>
      <c r="G6" s="195">
        <v>35172.045832000011</v>
      </c>
      <c r="H6" s="146">
        <v>29073.564153000003</v>
      </c>
    </row>
    <row r="7" spans="1:14">
      <c r="A7" s="218" t="s">
        <v>180</v>
      </c>
      <c r="B7" s="195">
        <v>1356.622171</v>
      </c>
      <c r="C7" s="195">
        <v>1977.994277</v>
      </c>
      <c r="D7" s="195">
        <v>3422.1618749999998</v>
      </c>
      <c r="E7" s="195">
        <v>3387.9848940000002</v>
      </c>
      <c r="F7" s="195">
        <v>3488.0789790000003</v>
      </c>
      <c r="G7" s="195">
        <v>5514.5082359999979</v>
      </c>
      <c r="H7" s="146">
        <v>6586.8670869999978</v>
      </c>
    </row>
    <row r="8" spans="1:14">
      <c r="A8" s="218" t="s">
        <v>189</v>
      </c>
      <c r="B8" s="195">
        <v>2567.8574630000062</v>
      </c>
      <c r="C8" s="195">
        <v>2614.5435699999884</v>
      </c>
      <c r="D8" s="195">
        <v>2600.561393</v>
      </c>
      <c r="E8" s="195">
        <v>2638.9848549999997</v>
      </c>
      <c r="F8" s="195">
        <v>2607.2452349999994</v>
      </c>
      <c r="G8" s="195">
        <v>2527.072306</v>
      </c>
      <c r="H8" s="146">
        <v>2594.6862520000009</v>
      </c>
    </row>
    <row r="9" spans="1:14">
      <c r="A9" s="132" t="s">
        <v>190</v>
      </c>
      <c r="B9" s="195">
        <v>2008.2397289999992</v>
      </c>
      <c r="C9" s="195">
        <v>2090.855399999999</v>
      </c>
      <c r="D9" s="195">
        <v>2067.4427529999998</v>
      </c>
      <c r="E9" s="195">
        <v>2211.3531279999997</v>
      </c>
      <c r="F9" s="195">
        <v>2118.7242770000003</v>
      </c>
      <c r="G9" s="195">
        <v>2398.7335939999998</v>
      </c>
      <c r="H9" s="146">
        <v>2498.9214860000006</v>
      </c>
    </row>
    <row r="10" spans="1:14">
      <c r="A10" s="218" t="s">
        <v>669</v>
      </c>
      <c r="B10" s="195">
        <v>2127.2023242000023</v>
      </c>
      <c r="C10" s="195">
        <v>2267.1159573000027</v>
      </c>
      <c r="D10" s="195">
        <v>2134.0407850000029</v>
      </c>
      <c r="E10" s="195">
        <v>2196.6528549999985</v>
      </c>
      <c r="F10" s="195">
        <v>2341.2052279999907</v>
      </c>
      <c r="G10" s="195">
        <v>2287.0433710000048</v>
      </c>
      <c r="H10" s="146">
        <v>2235.1211570000028</v>
      </c>
    </row>
    <row r="11" spans="1:14">
      <c r="A11" s="218" t="s">
        <v>670</v>
      </c>
      <c r="B11" s="195">
        <v>1909.7606070000013</v>
      </c>
      <c r="C11" s="195">
        <v>1795.3857140000002</v>
      </c>
      <c r="D11" s="195">
        <v>2001.483921</v>
      </c>
      <c r="E11" s="195">
        <v>1869.5299099999997</v>
      </c>
      <c r="F11" s="195">
        <v>1627.5154729999999</v>
      </c>
      <c r="G11" s="155">
        <v>2008.651597</v>
      </c>
      <c r="H11" s="146">
        <f>+'3.1'!N10</f>
        <v>2143.8840270000001</v>
      </c>
    </row>
    <row r="12" spans="1:14">
      <c r="A12" s="218" t="s">
        <v>182</v>
      </c>
      <c r="B12" s="195">
        <v>3221.5793900000008</v>
      </c>
      <c r="C12" s="195">
        <v>3088.7777000000006</v>
      </c>
      <c r="D12" s="195">
        <v>3036.1755740000003</v>
      </c>
      <c r="E12" s="195">
        <v>2879.7477989999979</v>
      </c>
      <c r="F12" s="195">
        <v>2751.508558999999</v>
      </c>
      <c r="G12" s="195">
        <v>2514.6749569999997</v>
      </c>
      <c r="H12" s="146">
        <v>2035.0794409999999</v>
      </c>
    </row>
    <row r="13" spans="1:14">
      <c r="A13" s="218" t="s">
        <v>188</v>
      </c>
      <c r="B13" s="195">
        <v>4889.8065399999978</v>
      </c>
      <c r="C13" s="195">
        <v>5165.638719999999</v>
      </c>
      <c r="D13" s="195">
        <v>5719.8506399999997</v>
      </c>
      <c r="E13" s="195">
        <v>4453.0348240000003</v>
      </c>
      <c r="F13" s="195">
        <v>3454.5004139999996</v>
      </c>
      <c r="G13" s="195">
        <v>2149.0284099999999</v>
      </c>
      <c r="H13" s="146">
        <v>1914.1855890000002</v>
      </c>
    </row>
    <row r="14" spans="1:14">
      <c r="A14" s="218" t="s">
        <v>671</v>
      </c>
      <c r="B14" s="195">
        <v>1051.5262420000001</v>
      </c>
      <c r="C14" s="195">
        <v>1275.9619400000001</v>
      </c>
      <c r="D14" s="195">
        <v>1201.5475299999998</v>
      </c>
      <c r="E14" s="195">
        <v>1170.455101</v>
      </c>
      <c r="F14" s="195">
        <v>1050.5881870000003</v>
      </c>
      <c r="G14" s="195">
        <v>1166.6572390000001</v>
      </c>
      <c r="H14" s="146">
        <v>1293.0786589999998</v>
      </c>
    </row>
    <row r="15" spans="1:14">
      <c r="A15" s="218" t="s">
        <v>672</v>
      </c>
      <c r="B15" s="195">
        <v>476.54452799999984</v>
      </c>
      <c r="C15" s="195">
        <v>572.61156799999981</v>
      </c>
      <c r="D15" s="195">
        <v>496.96035199999994</v>
      </c>
      <c r="E15" s="195">
        <v>591.03834400000005</v>
      </c>
      <c r="F15" s="195">
        <v>609.32970900000009</v>
      </c>
      <c r="G15" s="195">
        <v>700.03396199999997</v>
      </c>
      <c r="H15" s="146">
        <f>+'3.1'!N12</f>
        <v>699.08349399999986</v>
      </c>
    </row>
    <row r="16" spans="1:14">
      <c r="A16" s="218" t="s">
        <v>244</v>
      </c>
      <c r="B16" s="256">
        <v>87.335339999999988</v>
      </c>
      <c r="C16" s="256">
        <v>86.642087999999987</v>
      </c>
      <c r="D16" s="256">
        <v>98.561173800000006</v>
      </c>
      <c r="E16" s="256">
        <v>114.2380362</v>
      </c>
      <c r="F16" s="256">
        <v>100.2100914</v>
      </c>
      <c r="G16" s="256">
        <v>104.8489254</v>
      </c>
      <c r="H16" s="148">
        <v>119.37810840000002</v>
      </c>
    </row>
    <row r="17" spans="1:8">
      <c r="A17" s="218" t="s">
        <v>673</v>
      </c>
      <c r="B17" s="195">
        <v>67.502849999999896</v>
      </c>
      <c r="C17" s="195">
        <v>75.863481999999934</v>
      </c>
      <c r="D17" s="195">
        <v>78.259737200000004</v>
      </c>
      <c r="E17" s="195">
        <v>87.816458799999992</v>
      </c>
      <c r="F17" s="195">
        <v>76.7655216</v>
      </c>
      <c r="G17" s="195">
        <v>82.021760600000007</v>
      </c>
      <c r="H17" s="146">
        <v>89.697165600000034</v>
      </c>
    </row>
    <row r="18" spans="1:8">
      <c r="A18" s="218" t="s">
        <v>185</v>
      </c>
      <c r="B18" s="195">
        <v>35.382570000000001</v>
      </c>
      <c r="C18" s="195">
        <v>32.393039999999999</v>
      </c>
      <c r="D18" s="195">
        <v>46.021053999999992</v>
      </c>
      <c r="E18" s="195">
        <v>45.580433999999997</v>
      </c>
      <c r="F18" s="195">
        <v>64.271771000000001</v>
      </c>
      <c r="G18" s="195">
        <v>62.106784999999988</v>
      </c>
      <c r="H18" s="146">
        <v>70.261116000000001</v>
      </c>
    </row>
    <row r="19" spans="1:8">
      <c r="A19" s="218" t="s">
        <v>181</v>
      </c>
      <c r="B19" s="195">
        <v>45.741589999999967</v>
      </c>
      <c r="C19" s="195">
        <v>47.084299999999978</v>
      </c>
      <c r="D19" s="195">
        <v>44.323543999999998</v>
      </c>
      <c r="E19" s="195">
        <v>53.923576000000004</v>
      </c>
      <c r="F19" s="195">
        <v>34.787870000000012</v>
      </c>
      <c r="G19" s="195">
        <v>38.404585999999988</v>
      </c>
      <c r="H19" s="146">
        <v>23.494950999999997</v>
      </c>
    </row>
    <row r="20" spans="1:8">
      <c r="A20" s="218" t="s">
        <v>184</v>
      </c>
      <c r="B20" s="195">
        <v>10.729309999999998</v>
      </c>
      <c r="C20" s="195">
        <v>16.063759999999998</v>
      </c>
      <c r="D20" s="195">
        <v>24.985082999999999</v>
      </c>
      <c r="E20" s="195">
        <v>22.800909000000001</v>
      </c>
      <c r="F20" s="195">
        <v>21.60812</v>
      </c>
      <c r="G20" s="195">
        <v>17.432931</v>
      </c>
      <c r="H20" s="146">
        <v>21.773654000000001</v>
      </c>
    </row>
    <row r="21" spans="1:8">
      <c r="A21" s="218" t="s">
        <v>32</v>
      </c>
      <c r="B21" s="195">
        <v>0.47998000000000002</v>
      </c>
      <c r="C21" s="195">
        <v>0.65700000000000003</v>
      </c>
      <c r="D21" s="195">
        <v>0.77049999999999996</v>
      </c>
      <c r="E21" s="195">
        <v>0.23902899999999999</v>
      </c>
      <c r="F21" s="195">
        <v>0.54568900000000009</v>
      </c>
      <c r="G21" s="195">
        <v>1.0303399999999998</v>
      </c>
      <c r="H21" s="146">
        <v>1.0156109999999998</v>
      </c>
    </row>
    <row r="22" spans="1:8">
      <c r="A22" s="132" t="s">
        <v>186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</row>
    <row r="23" spans="1:8" s="13" customFormat="1" ht="11.25">
      <c r="A23" s="77"/>
      <c r="G23" s="7"/>
      <c r="H23" s="7" t="s">
        <v>370</v>
      </c>
    </row>
    <row r="24" spans="1:8">
      <c r="A24" s="79"/>
    </row>
  </sheetData>
  <sortState ref="A5:H22">
    <sortCondition descending="1" ref="H5:H22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1"/>
  <dimension ref="A1:O44"/>
  <sheetViews>
    <sheetView showGridLines="0" zoomScaleNormal="100" zoomScaleSheetLayoutView="100" workbookViewId="0"/>
  </sheetViews>
  <sheetFormatPr defaultRowHeight="12"/>
  <cols>
    <col min="1" max="1" width="6.42578125" style="3" customWidth="1"/>
    <col min="2" max="2" width="21.7109375" style="3" customWidth="1"/>
    <col min="3" max="14" width="8.7109375" style="3" customWidth="1"/>
    <col min="15" max="15" width="9.7109375" style="3" customWidth="1"/>
    <col min="16" max="16384" width="9.140625" style="3"/>
  </cols>
  <sheetData>
    <row r="1" spans="1:15" ht="15.75">
      <c r="A1" s="180" t="s">
        <v>558</v>
      </c>
      <c r="O1" s="139" t="str">
        <f>'3.1'!N1</f>
        <v>2020</v>
      </c>
    </row>
    <row r="2" spans="1:15" ht="6" customHeight="1"/>
    <row r="3" spans="1:15">
      <c r="A3" s="502"/>
      <c r="B3" s="502"/>
      <c r="C3" s="166" t="s">
        <v>89</v>
      </c>
      <c r="D3" s="166" t="s">
        <v>90</v>
      </c>
      <c r="E3" s="166" t="s">
        <v>91</v>
      </c>
      <c r="F3" s="166" t="s">
        <v>92</v>
      </c>
      <c r="G3" s="166" t="s">
        <v>93</v>
      </c>
      <c r="H3" s="166" t="s">
        <v>94</v>
      </c>
      <c r="I3" s="166" t="s">
        <v>95</v>
      </c>
      <c r="J3" s="166" t="s">
        <v>96</v>
      </c>
      <c r="K3" s="166" t="s">
        <v>97</v>
      </c>
      <c r="L3" s="166" t="s">
        <v>98</v>
      </c>
      <c r="M3" s="166" t="s">
        <v>99</v>
      </c>
      <c r="N3" s="166" t="s">
        <v>100</v>
      </c>
      <c r="O3" s="166" t="s">
        <v>74</v>
      </c>
    </row>
    <row r="4" spans="1:15">
      <c r="A4" s="500">
        <v>2011</v>
      </c>
      <c r="B4" s="163" t="s">
        <v>37</v>
      </c>
      <c r="C4" s="182">
        <v>8377.7355664067163</v>
      </c>
      <c r="D4" s="182">
        <v>7568.8744307943234</v>
      </c>
      <c r="E4" s="182">
        <v>7870.8057396659678</v>
      </c>
      <c r="F4" s="182">
        <v>6915.0763377354997</v>
      </c>
      <c r="G4" s="182">
        <v>7099.6260761760623</v>
      </c>
      <c r="H4" s="182">
        <v>6478.4792669000044</v>
      </c>
      <c r="I4" s="182">
        <v>6183.2208461832079</v>
      </c>
      <c r="J4" s="182">
        <v>6640.5366187086584</v>
      </c>
      <c r="K4" s="182">
        <v>6573.2396742135634</v>
      </c>
      <c r="L4" s="182">
        <v>7768.7002131785284</v>
      </c>
      <c r="M4" s="182">
        <v>7966.6885242575272</v>
      </c>
      <c r="N4" s="182">
        <v>8117.611909402498</v>
      </c>
      <c r="O4" s="182">
        <v>87560.595203622535</v>
      </c>
    </row>
    <row r="5" spans="1:15">
      <c r="A5" s="500"/>
      <c r="B5" s="220" t="s">
        <v>7</v>
      </c>
      <c r="C5" s="222">
        <v>7776.6639897289542</v>
      </c>
      <c r="D5" s="222">
        <v>7029.6599405853212</v>
      </c>
      <c r="E5" s="222">
        <v>7304.3044766901912</v>
      </c>
      <c r="F5" s="222">
        <v>6415.1618927678319</v>
      </c>
      <c r="G5" s="222">
        <v>6561.5471245513363</v>
      </c>
      <c r="H5" s="222">
        <v>5975.4954005977079</v>
      </c>
      <c r="I5" s="222">
        <v>5686.9666377341136</v>
      </c>
      <c r="J5" s="222">
        <v>6124.371442068652</v>
      </c>
      <c r="K5" s="222">
        <v>6053.7338585733796</v>
      </c>
      <c r="L5" s="222">
        <v>7196.4252532235196</v>
      </c>
      <c r="M5" s="222">
        <v>7379.1704955723917</v>
      </c>
      <c r="N5" s="222">
        <v>7524.038765495904</v>
      </c>
      <c r="O5" s="161">
        <v>81027.539277589312</v>
      </c>
    </row>
    <row r="6" spans="1:15">
      <c r="A6" s="500"/>
      <c r="B6" s="220" t="s">
        <v>242</v>
      </c>
      <c r="C6" s="222">
        <v>6839.2121690572076</v>
      </c>
      <c r="D6" s="222">
        <v>6298.954261374316</v>
      </c>
      <c r="E6" s="222">
        <v>6438.9879568859269</v>
      </c>
      <c r="F6" s="222">
        <v>5537.1909234755012</v>
      </c>
      <c r="G6" s="222">
        <v>5546.8475502760612</v>
      </c>
      <c r="H6" s="222">
        <v>5232.0297210100052</v>
      </c>
      <c r="I6" s="222">
        <v>5144.4427539332055</v>
      </c>
      <c r="J6" s="222">
        <v>5350.5344933686592</v>
      </c>
      <c r="K6" s="222">
        <v>5322.4874185655626</v>
      </c>
      <c r="L6" s="222">
        <v>5974.1711679785294</v>
      </c>
      <c r="M6" s="222">
        <v>6416.3695475265258</v>
      </c>
      <c r="N6" s="222">
        <v>6415.3131278024985</v>
      </c>
      <c r="O6" s="161">
        <v>70516.541091253996</v>
      </c>
    </row>
    <row r="7" spans="1:15">
      <c r="A7" s="504"/>
      <c r="B7" s="225" t="s">
        <v>241</v>
      </c>
      <c r="C7" s="244">
        <v>5706.581538379447</v>
      </c>
      <c r="D7" s="244">
        <v>5270.2679908653154</v>
      </c>
      <c r="E7" s="244">
        <v>5378.6577917101504</v>
      </c>
      <c r="F7" s="244">
        <v>4637.5941100078335</v>
      </c>
      <c r="G7" s="244">
        <v>4665.6132233513363</v>
      </c>
      <c r="H7" s="244">
        <v>4393.3504396077087</v>
      </c>
      <c r="I7" s="244">
        <v>4263.9969376841118</v>
      </c>
      <c r="J7" s="244">
        <v>4446.3464276286522</v>
      </c>
      <c r="K7" s="244">
        <v>4384.1919505253791</v>
      </c>
      <c r="L7" s="244">
        <v>4926.3509310235186</v>
      </c>
      <c r="M7" s="244">
        <v>5291.3065830413916</v>
      </c>
      <c r="N7" s="244">
        <v>5270.078457095904</v>
      </c>
      <c r="O7" s="244">
        <v>58634.336380920751</v>
      </c>
    </row>
    <row r="8" spans="1:15">
      <c r="A8" s="499">
        <v>2012</v>
      </c>
      <c r="B8" s="150" t="s">
        <v>37</v>
      </c>
      <c r="C8" s="149">
        <v>8520.2844482746023</v>
      </c>
      <c r="D8" s="149">
        <v>7825.191313358745</v>
      </c>
      <c r="E8" s="149">
        <v>8149.4296500598948</v>
      </c>
      <c r="F8" s="149">
        <v>7642.6910119074719</v>
      </c>
      <c r="G8" s="149">
        <v>6969.5570282336948</v>
      </c>
      <c r="H8" s="149">
        <v>6653.2261340618134</v>
      </c>
      <c r="I8" s="149">
        <v>6873.8981566759785</v>
      </c>
      <c r="J8" s="149">
        <v>6336.61373681445</v>
      </c>
      <c r="K8" s="149">
        <v>6443.4975862964038</v>
      </c>
      <c r="L8" s="149">
        <v>7178.1245149088227</v>
      </c>
      <c r="M8" s="149">
        <v>7344.9665484961833</v>
      </c>
      <c r="N8" s="149">
        <v>7636.23987197112</v>
      </c>
      <c r="O8" s="149">
        <v>87573.720001059177</v>
      </c>
    </row>
    <row r="9" spans="1:15">
      <c r="A9" s="500"/>
      <c r="B9" s="220" t="s">
        <v>7</v>
      </c>
      <c r="C9" s="222">
        <v>7914.103633247476</v>
      </c>
      <c r="D9" s="222">
        <v>7257.630734211064</v>
      </c>
      <c r="E9" s="222">
        <v>7564.2835385719354</v>
      </c>
      <c r="F9" s="222">
        <v>7086.5264987508126</v>
      </c>
      <c r="G9" s="222">
        <v>6425.7115494856052</v>
      </c>
      <c r="H9" s="222">
        <v>6118.1871686610493</v>
      </c>
      <c r="I9" s="222">
        <v>6334.7037429713555</v>
      </c>
      <c r="J9" s="222">
        <v>5835.9528274189752</v>
      </c>
      <c r="K9" s="222">
        <v>5965.3947059478405</v>
      </c>
      <c r="L9" s="222">
        <v>6665.0089933567206</v>
      </c>
      <c r="M9" s="222">
        <v>6828.4802342461317</v>
      </c>
      <c r="N9" s="222">
        <v>7092.3816106943186</v>
      </c>
      <c r="O9" s="161">
        <v>81088.365237563266</v>
      </c>
    </row>
    <row r="10" spans="1:15">
      <c r="A10" s="500"/>
      <c r="B10" s="220" t="s">
        <v>242</v>
      </c>
      <c r="C10" s="222">
        <v>6752.6827596421108</v>
      </c>
      <c r="D10" s="222">
        <v>6839.5398977172445</v>
      </c>
      <c r="E10" s="222">
        <v>6273.4690863271935</v>
      </c>
      <c r="F10" s="222">
        <v>5739.0318261784751</v>
      </c>
      <c r="G10" s="222">
        <v>5465.0846633962547</v>
      </c>
      <c r="H10" s="222">
        <v>5208.5359936601317</v>
      </c>
      <c r="I10" s="222">
        <v>5154.6443090798484</v>
      </c>
      <c r="J10" s="222">
        <v>5239.3832486053207</v>
      </c>
      <c r="K10" s="222">
        <v>5277.4103821203034</v>
      </c>
      <c r="L10" s="222">
        <v>5965.7890965804218</v>
      </c>
      <c r="M10" s="222">
        <v>6146.7877452291004</v>
      </c>
      <c r="N10" s="222">
        <v>6390.9192022439292</v>
      </c>
      <c r="O10" s="161">
        <v>70453.278210780321</v>
      </c>
    </row>
    <row r="11" spans="1:15">
      <c r="A11" s="501"/>
      <c r="B11" s="249" t="s">
        <v>241</v>
      </c>
      <c r="C11" s="230">
        <v>5568.0053576149858</v>
      </c>
      <c r="D11" s="230">
        <v>5695.737553269566</v>
      </c>
      <c r="E11" s="230">
        <v>5248.4142180392346</v>
      </c>
      <c r="F11" s="230">
        <v>4746.7199064218166</v>
      </c>
      <c r="G11" s="230">
        <v>4527.3334744481663</v>
      </c>
      <c r="H11" s="230">
        <v>4375.5020647593665</v>
      </c>
      <c r="I11" s="230">
        <v>4296.8620783752258</v>
      </c>
      <c r="J11" s="230">
        <v>4381.9549013098458</v>
      </c>
      <c r="K11" s="230">
        <v>4419.9581660717395</v>
      </c>
      <c r="L11" s="230">
        <v>5028.4372538283196</v>
      </c>
      <c r="M11" s="230">
        <v>5190.3075011790488</v>
      </c>
      <c r="N11" s="230">
        <v>5319.4119769671288</v>
      </c>
      <c r="O11" s="230">
        <v>58798.644452284447</v>
      </c>
    </row>
    <row r="12" spans="1:15">
      <c r="A12" s="503">
        <v>2013</v>
      </c>
      <c r="B12" s="247" t="s">
        <v>37</v>
      </c>
      <c r="C12" s="184">
        <v>8196.4586742999072</v>
      </c>
      <c r="D12" s="184">
        <v>7345.5364530793904</v>
      </c>
      <c r="E12" s="184">
        <v>8118.9787170107948</v>
      </c>
      <c r="F12" s="184">
        <v>7112.0613113115196</v>
      </c>
      <c r="G12" s="184">
        <v>6970.5017837754158</v>
      </c>
      <c r="H12" s="184">
        <v>6391.6821656350367</v>
      </c>
      <c r="I12" s="184">
        <v>6678.4614672535845</v>
      </c>
      <c r="J12" s="184">
        <v>6612.4695074509018</v>
      </c>
      <c r="K12" s="184">
        <v>6282.9744372816713</v>
      </c>
      <c r="L12" s="184">
        <v>7737.1583359047527</v>
      </c>
      <c r="M12" s="184">
        <v>7960.2024534093262</v>
      </c>
      <c r="N12" s="184">
        <v>7658.4362833788155</v>
      </c>
      <c r="O12" s="184">
        <v>87064.921589791105</v>
      </c>
    </row>
    <row r="13" spans="1:15">
      <c r="A13" s="500"/>
      <c r="B13" s="220" t="s">
        <v>7</v>
      </c>
      <c r="C13" s="222">
        <v>7631.9922329224073</v>
      </c>
      <c r="D13" s="222">
        <v>6840.8678241178941</v>
      </c>
      <c r="E13" s="222">
        <v>7565.3517938571713</v>
      </c>
      <c r="F13" s="222">
        <v>6617.0215874944888</v>
      </c>
      <c r="G13" s="222">
        <v>6458.5639500477291</v>
      </c>
      <c r="H13" s="222">
        <v>5921.4629270134501</v>
      </c>
      <c r="I13" s="222">
        <v>6172.4030494626732</v>
      </c>
      <c r="J13" s="222">
        <v>6103.1181133536356</v>
      </c>
      <c r="K13" s="222">
        <v>5809.7024061886359</v>
      </c>
      <c r="L13" s="222">
        <v>7194.4664703601939</v>
      </c>
      <c r="M13" s="222">
        <v>7413.4602372094105</v>
      </c>
      <c r="N13" s="222">
        <v>7129.7927117882382</v>
      </c>
      <c r="O13" s="161">
        <v>80858.203303815913</v>
      </c>
    </row>
    <row r="14" spans="1:15">
      <c r="A14" s="500"/>
      <c r="B14" s="220" t="s">
        <v>242</v>
      </c>
      <c r="C14" s="222">
        <v>6784.9025452801307</v>
      </c>
      <c r="D14" s="222">
        <v>6122.1841833005728</v>
      </c>
      <c r="E14" s="222">
        <v>6582.719862133742</v>
      </c>
      <c r="F14" s="222">
        <v>5729.9439039044501</v>
      </c>
      <c r="G14" s="222">
        <v>5478.3445463899188</v>
      </c>
      <c r="H14" s="222">
        <v>5100.8018352915497</v>
      </c>
      <c r="I14" s="222">
        <v>5148.9146968583827</v>
      </c>
      <c r="J14" s="222">
        <v>5286.5831113533231</v>
      </c>
      <c r="K14" s="222">
        <v>5390.4885722487206</v>
      </c>
      <c r="L14" s="222">
        <v>6002.8226946014547</v>
      </c>
      <c r="M14" s="222">
        <v>6244.2521193789999</v>
      </c>
      <c r="N14" s="222">
        <v>6305.3978105827118</v>
      </c>
      <c r="O14" s="161">
        <v>70177.355881323951</v>
      </c>
    </row>
    <row r="15" spans="1:15">
      <c r="A15" s="504"/>
      <c r="B15" s="225" t="s">
        <v>241</v>
      </c>
      <c r="C15" s="244">
        <v>5696.8195909026299</v>
      </c>
      <c r="D15" s="244">
        <v>5141.4383559390753</v>
      </c>
      <c r="E15" s="244">
        <v>5517.7102802801173</v>
      </c>
      <c r="F15" s="244">
        <v>4803.2898550874188</v>
      </c>
      <c r="G15" s="244">
        <v>4580.4442139622315</v>
      </c>
      <c r="H15" s="244">
        <v>4327.041502769961</v>
      </c>
      <c r="I15" s="244">
        <v>4280.5317430674722</v>
      </c>
      <c r="J15" s="244">
        <v>4369.4155348560571</v>
      </c>
      <c r="K15" s="244">
        <v>4526.8194127556853</v>
      </c>
      <c r="L15" s="244">
        <v>4968.7817740568944</v>
      </c>
      <c r="M15" s="244">
        <v>5201.9644423790833</v>
      </c>
      <c r="N15" s="244">
        <v>5242.033464492135</v>
      </c>
      <c r="O15" s="244">
        <v>58656.29017054876</v>
      </c>
    </row>
    <row r="16" spans="1:15">
      <c r="A16" s="499">
        <v>2014</v>
      </c>
      <c r="B16" s="150" t="s">
        <v>37</v>
      </c>
      <c r="C16" s="149">
        <v>8210.3727560000007</v>
      </c>
      <c r="D16" s="149">
        <v>7316.4050319999997</v>
      </c>
      <c r="E16" s="149">
        <v>8134.0077070000043</v>
      </c>
      <c r="F16" s="149">
        <v>7336.896159599999</v>
      </c>
      <c r="G16" s="149">
        <v>6784.6386441999994</v>
      </c>
      <c r="H16" s="149">
        <v>6259.1874105999987</v>
      </c>
      <c r="I16" s="149">
        <v>5843.260944900001</v>
      </c>
      <c r="J16" s="149">
        <v>6105.6433518999993</v>
      </c>
      <c r="K16" s="149">
        <v>7208.6693713999975</v>
      </c>
      <c r="L16" s="149">
        <v>8029.7154530999969</v>
      </c>
      <c r="M16" s="149">
        <v>7388.9325837999995</v>
      </c>
      <c r="N16" s="149">
        <v>7395.6276276999997</v>
      </c>
      <c r="O16" s="149">
        <v>86013.35704219999</v>
      </c>
    </row>
    <row r="17" spans="1:15">
      <c r="A17" s="500"/>
      <c r="B17" s="220" t="s">
        <v>7</v>
      </c>
      <c r="C17" s="222">
        <v>7651.4875914770628</v>
      </c>
      <c r="D17" s="222">
        <v>6809.5228444129907</v>
      </c>
      <c r="E17" s="222">
        <v>7570.853076000004</v>
      </c>
      <c r="F17" s="222">
        <v>6817.6537175999993</v>
      </c>
      <c r="G17" s="222">
        <v>6283.3443782000004</v>
      </c>
      <c r="H17" s="222">
        <v>5799.8021186000005</v>
      </c>
      <c r="I17" s="222">
        <v>5406.8582109000008</v>
      </c>
      <c r="J17" s="222">
        <v>5653.2231418999982</v>
      </c>
      <c r="K17" s="222">
        <v>6693.7204283999981</v>
      </c>
      <c r="L17" s="222">
        <v>7472.7021800999964</v>
      </c>
      <c r="M17" s="222">
        <v>6865.1133667999984</v>
      </c>
      <c r="N17" s="222">
        <v>6875.179634699999</v>
      </c>
      <c r="O17" s="161">
        <v>79899.460689090061</v>
      </c>
    </row>
    <row r="18" spans="1:15">
      <c r="A18" s="500"/>
      <c r="B18" s="220" t="s">
        <v>242</v>
      </c>
      <c r="C18" s="222">
        <v>6616.2345580000028</v>
      </c>
      <c r="D18" s="222">
        <v>5985.4074187132355</v>
      </c>
      <c r="E18" s="222">
        <v>6167.7194501161048</v>
      </c>
      <c r="F18" s="222">
        <v>5686.3169636000066</v>
      </c>
      <c r="G18" s="222">
        <v>5573.9698681999944</v>
      </c>
      <c r="H18" s="222">
        <v>5243.4914506000005</v>
      </c>
      <c r="I18" s="222">
        <v>5254.2542053999996</v>
      </c>
      <c r="J18" s="222">
        <v>5263.6694349000099</v>
      </c>
      <c r="K18" s="222">
        <v>5429.3010514000016</v>
      </c>
      <c r="L18" s="222">
        <v>5990.1735490999999</v>
      </c>
      <c r="M18" s="222">
        <v>6102.1921377999906</v>
      </c>
      <c r="N18" s="222">
        <v>6307.0910566999901</v>
      </c>
      <c r="O18" s="161">
        <v>69619.821144529342</v>
      </c>
    </row>
    <row r="19" spans="1:15">
      <c r="A19" s="501"/>
      <c r="B19" s="249" t="s">
        <v>241</v>
      </c>
      <c r="C19" s="230">
        <v>5511.355589477067</v>
      </c>
      <c r="D19" s="230">
        <v>4986.9964541262261</v>
      </c>
      <c r="E19" s="230">
        <v>5096.1453721161042</v>
      </c>
      <c r="F19" s="230">
        <v>4731.9841186000058</v>
      </c>
      <c r="G19" s="230">
        <v>4656.1392421999944</v>
      </c>
      <c r="H19" s="230">
        <v>4442.5663566000012</v>
      </c>
      <c r="I19" s="230">
        <v>4499.7057878999995</v>
      </c>
      <c r="J19" s="230">
        <v>4452.0161499000087</v>
      </c>
      <c r="K19" s="230">
        <v>4513.9031914000016</v>
      </c>
      <c r="L19" s="230">
        <v>4950.9606191000012</v>
      </c>
      <c r="M19" s="230">
        <v>5090.3579257999936</v>
      </c>
      <c r="N19" s="230">
        <v>5364.4914806999914</v>
      </c>
      <c r="O19" s="230">
        <v>58296.622287919396</v>
      </c>
    </row>
    <row r="20" spans="1:15">
      <c r="A20" s="503">
        <v>2015</v>
      </c>
      <c r="B20" s="247" t="s">
        <v>37</v>
      </c>
      <c r="C20" s="184">
        <v>8279.8963877999995</v>
      </c>
      <c r="D20" s="184">
        <v>7821.2388149000008</v>
      </c>
      <c r="E20" s="184">
        <v>8141.1174011999983</v>
      </c>
      <c r="F20" s="184">
        <v>7327.7843305000006</v>
      </c>
      <c r="G20" s="184">
        <v>6419.6574908999964</v>
      </c>
      <c r="H20" s="184">
        <v>6274.6637379999975</v>
      </c>
      <c r="I20" s="184">
        <v>6200.7453260000011</v>
      </c>
      <c r="J20" s="184">
        <v>6424.2962739999984</v>
      </c>
      <c r="K20" s="184">
        <v>5928.2631449999999</v>
      </c>
      <c r="L20" s="184">
        <v>6915.3257409999987</v>
      </c>
      <c r="M20" s="184">
        <v>6971.6404169999996</v>
      </c>
      <c r="N20" s="184">
        <v>7188.9602199999981</v>
      </c>
      <c r="O20" s="184">
        <v>83893.58928629999</v>
      </c>
    </row>
    <row r="21" spans="1:15">
      <c r="A21" s="500"/>
      <c r="B21" s="220" t="s">
        <v>7</v>
      </c>
      <c r="C21" s="222">
        <v>7721.3914647999991</v>
      </c>
      <c r="D21" s="222">
        <v>7290.778877900002</v>
      </c>
      <c r="E21" s="222">
        <v>7582.2686481999981</v>
      </c>
      <c r="F21" s="222">
        <v>6822.0565714999993</v>
      </c>
      <c r="G21" s="222">
        <v>5960.826946899997</v>
      </c>
      <c r="H21" s="222">
        <v>5814.1481759999988</v>
      </c>
      <c r="I21" s="222">
        <v>5715.6359190000003</v>
      </c>
      <c r="J21" s="222">
        <v>5920.9361089999984</v>
      </c>
      <c r="K21" s="222">
        <v>5476.8078099999993</v>
      </c>
      <c r="L21" s="222">
        <v>6420.8527059999997</v>
      </c>
      <c r="M21" s="222">
        <v>6481.8421040000012</v>
      </c>
      <c r="N21" s="222">
        <v>6679.0571649999993</v>
      </c>
      <c r="O21" s="161">
        <v>77886.602498299995</v>
      </c>
    </row>
    <row r="22" spans="1:15">
      <c r="A22" s="500"/>
      <c r="B22" s="220" t="s">
        <v>242</v>
      </c>
      <c r="C22" s="222">
        <v>6689.8745997999986</v>
      </c>
      <c r="D22" s="222">
        <v>6209.0475278999957</v>
      </c>
      <c r="E22" s="222">
        <v>6436.8239261999979</v>
      </c>
      <c r="F22" s="222">
        <v>5814.0686285000047</v>
      </c>
      <c r="G22" s="222">
        <v>5542.6027158999968</v>
      </c>
      <c r="H22" s="222">
        <v>5400.9686309999961</v>
      </c>
      <c r="I22" s="222">
        <v>5451.4398930000079</v>
      </c>
      <c r="J22" s="222">
        <v>5408.9220199999927</v>
      </c>
      <c r="K22" s="222">
        <v>5409.5145319999956</v>
      </c>
      <c r="L22" s="222">
        <v>6137.9373010000063</v>
      </c>
      <c r="M22" s="222">
        <v>6222.5308359999972</v>
      </c>
      <c r="N22" s="222">
        <v>6292.4280637000002</v>
      </c>
      <c r="O22" s="161">
        <v>71016.158674999984</v>
      </c>
    </row>
    <row r="23" spans="1:15">
      <c r="A23" s="504"/>
      <c r="B23" s="225" t="s">
        <v>241</v>
      </c>
      <c r="C23" s="244">
        <v>5586.0359358000032</v>
      </c>
      <c r="D23" s="244">
        <v>5171.7652888999964</v>
      </c>
      <c r="E23" s="244">
        <v>5357.5212311999967</v>
      </c>
      <c r="F23" s="244">
        <v>4853.9580965000041</v>
      </c>
      <c r="G23" s="244">
        <v>4672.4492378999985</v>
      </c>
      <c r="H23" s="244">
        <v>4531.3283489999976</v>
      </c>
      <c r="I23" s="244">
        <v>4539.2810620000055</v>
      </c>
      <c r="J23" s="244">
        <v>4517.2602089999955</v>
      </c>
      <c r="K23" s="244">
        <v>4540.6477629999981</v>
      </c>
      <c r="L23" s="244">
        <v>5113.4092789999977</v>
      </c>
      <c r="M23" s="244">
        <v>5192.989437000002</v>
      </c>
      <c r="N23" s="244">
        <v>5205.4462797000006</v>
      </c>
      <c r="O23" s="244">
        <v>59282.092168999996</v>
      </c>
    </row>
    <row r="24" spans="1:15">
      <c r="A24" s="499">
        <v>2016</v>
      </c>
      <c r="B24" s="150" t="s">
        <v>37</v>
      </c>
      <c r="C24" s="149">
        <v>7815.716118999997</v>
      </c>
      <c r="D24" s="149">
        <v>7267.7027110000026</v>
      </c>
      <c r="E24" s="149">
        <v>8032.4514679999975</v>
      </c>
      <c r="F24" s="149">
        <v>7074.0192010000001</v>
      </c>
      <c r="G24" s="149">
        <v>6921.357775000004</v>
      </c>
      <c r="H24" s="149">
        <v>6255.6337029999995</v>
      </c>
      <c r="I24" s="149">
        <v>6202.9604770000005</v>
      </c>
      <c r="J24" s="149">
        <v>6015.3602579999952</v>
      </c>
      <c r="K24" s="149">
        <v>5850.7620369999995</v>
      </c>
      <c r="L24" s="149">
        <v>6866.464266</v>
      </c>
      <c r="M24" s="149">
        <v>7337.3505760000016</v>
      </c>
      <c r="N24" s="149">
        <v>7665.6723320000019</v>
      </c>
      <c r="O24" s="149">
        <v>83305.450922999982</v>
      </c>
    </row>
    <row r="25" spans="1:15">
      <c r="A25" s="500"/>
      <c r="B25" s="220" t="s">
        <v>7</v>
      </c>
      <c r="C25" s="222">
        <v>7273.0682059999972</v>
      </c>
      <c r="D25" s="222">
        <v>6764.6019140000017</v>
      </c>
      <c r="E25" s="222">
        <v>7492.4345979999989</v>
      </c>
      <c r="F25" s="222">
        <v>6597.8888020000004</v>
      </c>
      <c r="G25" s="222">
        <v>6432.9978680000049</v>
      </c>
      <c r="H25" s="222">
        <v>5794.9871490000005</v>
      </c>
      <c r="I25" s="222">
        <v>5734.5131530000017</v>
      </c>
      <c r="J25" s="222">
        <v>5573.9613539999955</v>
      </c>
      <c r="K25" s="222">
        <v>5403.7757659999988</v>
      </c>
      <c r="L25" s="222">
        <v>6370.0381189999989</v>
      </c>
      <c r="M25" s="222">
        <v>6836.1421040000032</v>
      </c>
      <c r="N25" s="222">
        <v>7144.0760010000022</v>
      </c>
      <c r="O25" s="161">
        <v>77418.485033999998</v>
      </c>
    </row>
    <row r="26" spans="1:15">
      <c r="A26" s="500"/>
      <c r="B26" s="220" t="s">
        <v>242</v>
      </c>
      <c r="C26" s="222">
        <v>6972.3383860000113</v>
      </c>
      <c r="D26" s="222">
        <v>6238.0609889999942</v>
      </c>
      <c r="E26" s="222">
        <v>6446.8320960000046</v>
      </c>
      <c r="F26" s="222">
        <v>5804.2812429999976</v>
      </c>
      <c r="G26" s="222">
        <v>5743.7754969999969</v>
      </c>
      <c r="H26" s="222">
        <v>5344.0543449999959</v>
      </c>
      <c r="I26" s="222">
        <v>5264.7738079999972</v>
      </c>
      <c r="J26" s="222">
        <v>5460.0995799999964</v>
      </c>
      <c r="K26" s="222">
        <v>5587.4529989999974</v>
      </c>
      <c r="L26" s="222">
        <v>6205.2738359999958</v>
      </c>
      <c r="M26" s="222">
        <v>6561.7794889999996</v>
      </c>
      <c r="N26" s="222">
        <v>6790.913631999998</v>
      </c>
      <c r="O26" s="161">
        <v>72419.635899999979</v>
      </c>
    </row>
    <row r="27" spans="1:15">
      <c r="A27" s="501"/>
      <c r="B27" s="249" t="s">
        <v>241</v>
      </c>
      <c r="C27" s="230">
        <v>5821.3929110000108</v>
      </c>
      <c r="D27" s="230">
        <v>5237.6841029999941</v>
      </c>
      <c r="E27" s="230">
        <v>5433.1708660000049</v>
      </c>
      <c r="F27" s="230">
        <v>4873.8273939999981</v>
      </c>
      <c r="G27" s="230">
        <v>4812.9745519999969</v>
      </c>
      <c r="H27" s="230">
        <v>4534.513933999996</v>
      </c>
      <c r="I27" s="230">
        <v>4393.4603809999981</v>
      </c>
      <c r="J27" s="230">
        <v>4592.8228749999962</v>
      </c>
      <c r="K27" s="230">
        <v>4689.6725919999981</v>
      </c>
      <c r="L27" s="230">
        <v>5240.0648589999955</v>
      </c>
      <c r="M27" s="230">
        <v>5553.5173159999995</v>
      </c>
      <c r="N27" s="230">
        <v>5699.2639889999982</v>
      </c>
      <c r="O27" s="230">
        <v>60882.36577199999</v>
      </c>
    </row>
    <row r="28" spans="1:15">
      <c r="A28" s="503">
        <v>2017</v>
      </c>
      <c r="B28" s="247" t="s">
        <v>37</v>
      </c>
      <c r="C28" s="184">
        <v>8646.7337520000037</v>
      </c>
      <c r="D28" s="184">
        <v>7445.1094969999995</v>
      </c>
      <c r="E28" s="184">
        <v>7916.3237099999997</v>
      </c>
      <c r="F28" s="184">
        <v>7853.8874719999976</v>
      </c>
      <c r="G28" s="184">
        <v>6770.6843899999976</v>
      </c>
      <c r="H28" s="184">
        <v>5835.2741070000002</v>
      </c>
      <c r="I28" s="184">
        <v>5444.3986569999979</v>
      </c>
      <c r="J28" s="184">
        <v>6523.7421579999991</v>
      </c>
      <c r="K28" s="184">
        <v>7193.9725890000009</v>
      </c>
      <c r="L28" s="184">
        <v>7688.7091170000012</v>
      </c>
      <c r="M28" s="184">
        <v>8176.7424250000004</v>
      </c>
      <c r="N28" s="184">
        <v>7545.4506559999982</v>
      </c>
      <c r="O28" s="184">
        <v>87041.028530000011</v>
      </c>
    </row>
    <row r="29" spans="1:15">
      <c r="A29" s="500"/>
      <c r="B29" s="185" t="s">
        <v>7</v>
      </c>
      <c r="C29" s="222">
        <v>8072.5569660000019</v>
      </c>
      <c r="D29" s="222">
        <v>6945.6832700000004</v>
      </c>
      <c r="E29" s="222">
        <v>7380.8000839999995</v>
      </c>
      <c r="F29" s="222">
        <v>7315.6762419999995</v>
      </c>
      <c r="G29" s="222">
        <v>6301.2123969999966</v>
      </c>
      <c r="H29" s="222">
        <v>5412.3488869999992</v>
      </c>
      <c r="I29" s="222">
        <v>5042.9319449999975</v>
      </c>
      <c r="J29" s="222">
        <v>6061.2609919999977</v>
      </c>
      <c r="K29" s="222">
        <v>6687.1142180000006</v>
      </c>
      <c r="L29" s="222">
        <v>7138.3980410000022</v>
      </c>
      <c r="M29" s="222">
        <v>7623.6802370000005</v>
      </c>
      <c r="N29" s="222">
        <v>7026.7354070000001</v>
      </c>
      <c r="O29" s="161">
        <v>81008.398686</v>
      </c>
    </row>
    <row r="30" spans="1:15">
      <c r="A30" s="500"/>
      <c r="B30" s="185" t="s">
        <v>242</v>
      </c>
      <c r="C30" s="222">
        <v>7511.5513219999975</v>
      </c>
      <c r="D30" s="222">
        <v>6420.3238739999997</v>
      </c>
      <c r="E30" s="222">
        <v>6556.2319909999942</v>
      </c>
      <c r="F30" s="222">
        <v>6003.0105620000058</v>
      </c>
      <c r="G30" s="222">
        <v>5795.9979850000063</v>
      </c>
      <c r="H30" s="222">
        <v>5455.6216799999938</v>
      </c>
      <c r="I30" s="222">
        <v>5218.3432310000007</v>
      </c>
      <c r="J30" s="222">
        <v>5556.161770000007</v>
      </c>
      <c r="K30" s="222">
        <v>5704.7112340000012</v>
      </c>
      <c r="L30" s="222">
        <v>6244.9756810000026</v>
      </c>
      <c r="M30" s="222">
        <v>6635.6268700000082</v>
      </c>
      <c r="N30" s="222">
        <v>6716.7669410000053</v>
      </c>
      <c r="O30" s="161">
        <v>73819.32314100003</v>
      </c>
    </row>
    <row r="31" spans="1:15">
      <c r="A31" s="504"/>
      <c r="B31" s="225" t="s">
        <v>241</v>
      </c>
      <c r="C31" s="244">
        <v>6319.495864999998</v>
      </c>
      <c r="D31" s="244">
        <v>5381.0652810000001</v>
      </c>
      <c r="E31" s="244">
        <v>5501.404837999994</v>
      </c>
      <c r="F31" s="244">
        <v>4983.8012140000055</v>
      </c>
      <c r="G31" s="244">
        <v>4876.9118540000063</v>
      </c>
      <c r="H31" s="244">
        <v>4612.1980549999935</v>
      </c>
      <c r="I31" s="244">
        <v>4452.7893940000004</v>
      </c>
      <c r="J31" s="244">
        <v>4651.7335750000066</v>
      </c>
      <c r="K31" s="244">
        <v>4747.380419000001</v>
      </c>
      <c r="L31" s="244">
        <v>5208.1921610000027</v>
      </c>
      <c r="M31" s="244">
        <v>5534.6436350000085</v>
      </c>
      <c r="N31" s="244">
        <v>5611.8655340000059</v>
      </c>
      <c r="O31" s="244">
        <v>61881.481825000024</v>
      </c>
    </row>
    <row r="32" spans="1:15">
      <c r="A32" s="499">
        <v>2018</v>
      </c>
      <c r="B32" s="150" t="s">
        <v>37</v>
      </c>
      <c r="C32" s="136">
        <v>7479.5190189999976</v>
      </c>
      <c r="D32" s="136">
        <v>7088.5342890000002</v>
      </c>
      <c r="E32" s="136">
        <v>8447.7356899999977</v>
      </c>
      <c r="F32" s="136">
        <v>6686.1402889999981</v>
      </c>
      <c r="G32" s="136">
        <v>7082.518333</v>
      </c>
      <c r="H32" s="136">
        <v>6651.6423579999973</v>
      </c>
      <c r="I32" s="136">
        <v>6629.0323989999979</v>
      </c>
      <c r="J32" s="136">
        <v>6770.5443219999997</v>
      </c>
      <c r="K32" s="136">
        <v>7123.467537999999</v>
      </c>
      <c r="L32" s="136">
        <v>7793.405049</v>
      </c>
      <c r="M32" s="136">
        <v>8052.8050480000002</v>
      </c>
      <c r="N32" s="136">
        <v>8196.6449970000012</v>
      </c>
      <c r="O32" s="136">
        <v>88001.989330999975</v>
      </c>
    </row>
    <row r="33" spans="1:15">
      <c r="A33" s="500"/>
      <c r="B33" s="185" t="s">
        <v>7</v>
      </c>
      <c r="C33" s="208">
        <v>6965.9223689999981</v>
      </c>
      <c r="D33" s="208">
        <v>6610.134074999999</v>
      </c>
      <c r="E33" s="208">
        <v>7876.4162589999969</v>
      </c>
      <c r="F33" s="208">
        <v>6223.6203899999982</v>
      </c>
      <c r="G33" s="208">
        <v>6586.5995609999982</v>
      </c>
      <c r="H33" s="208">
        <v>6176.3416479999969</v>
      </c>
      <c r="I33" s="208">
        <v>6155.8900999999987</v>
      </c>
      <c r="J33" s="208">
        <v>6275.0505389999989</v>
      </c>
      <c r="K33" s="208">
        <v>6613.1614400000017</v>
      </c>
      <c r="L33" s="208">
        <v>7253.523954650158</v>
      </c>
      <c r="M33" s="208">
        <v>7514.4338560000015</v>
      </c>
      <c r="N33" s="208">
        <v>7650.8955034678893</v>
      </c>
      <c r="O33" s="229">
        <v>81901.989695118042</v>
      </c>
    </row>
    <row r="34" spans="1:15">
      <c r="A34" s="500"/>
      <c r="B34" s="185" t="s">
        <v>242</v>
      </c>
      <c r="C34" s="208">
        <v>6944.8296579999933</v>
      </c>
      <c r="D34" s="208">
        <v>6579.1215619999948</v>
      </c>
      <c r="E34" s="208">
        <v>7098.3899869999968</v>
      </c>
      <c r="F34" s="208">
        <v>5711.7375500000007</v>
      </c>
      <c r="G34" s="208">
        <v>5772.8620509999992</v>
      </c>
      <c r="H34" s="208">
        <v>5543.4514479999989</v>
      </c>
      <c r="I34" s="208">
        <v>5424.0295109999997</v>
      </c>
      <c r="J34" s="208">
        <v>5619.9125220000014</v>
      </c>
      <c r="K34" s="208">
        <v>5531.6187389999977</v>
      </c>
      <c r="L34" s="208">
        <v>6294.4296439636137</v>
      </c>
      <c r="M34" s="208">
        <v>6652.5732710000048</v>
      </c>
      <c r="N34" s="208">
        <v>6768.7037668909179</v>
      </c>
      <c r="O34" s="229">
        <v>73941.659709854517</v>
      </c>
    </row>
    <row r="35" spans="1:15">
      <c r="A35" s="501"/>
      <c r="B35" s="249" t="s">
        <v>241</v>
      </c>
      <c r="C35" s="157">
        <v>5862.9960989999927</v>
      </c>
      <c r="D35" s="157">
        <v>5603.105945999996</v>
      </c>
      <c r="E35" s="157">
        <v>5962.0932149999962</v>
      </c>
      <c r="F35" s="157">
        <v>4792.2597720000012</v>
      </c>
      <c r="G35" s="157">
        <v>4830.7510649999995</v>
      </c>
      <c r="H35" s="157">
        <v>4668.3716469999999</v>
      </c>
      <c r="I35" s="157">
        <v>4597.2564199999997</v>
      </c>
      <c r="J35" s="157">
        <v>4759.7375870000014</v>
      </c>
      <c r="K35" s="157">
        <v>4646.4700179999982</v>
      </c>
      <c r="L35" s="157">
        <v>5257.8071656137699</v>
      </c>
      <c r="M35" s="157">
        <v>5575.1023220000052</v>
      </c>
      <c r="N35" s="157">
        <v>5643.4414653588046</v>
      </c>
      <c r="O35" s="157">
        <v>62199.392721972567</v>
      </c>
    </row>
    <row r="36" spans="1:15">
      <c r="A36" s="503">
        <v>2019</v>
      </c>
      <c r="B36" s="247" t="s">
        <v>37</v>
      </c>
      <c r="C36" s="141">
        <v>8557.2328294271483</v>
      </c>
      <c r="D36" s="141">
        <v>7747.0393723071547</v>
      </c>
      <c r="E36" s="141">
        <v>7507.5427585421266</v>
      </c>
      <c r="F36" s="141">
        <v>6892.1875369239096</v>
      </c>
      <c r="G36" s="141">
        <v>7166.0256005226665</v>
      </c>
      <c r="H36" s="141">
        <v>6149.8993377632314</v>
      </c>
      <c r="I36" s="141">
        <v>5728.9147710027319</v>
      </c>
      <c r="J36" s="141">
        <v>6517.3129131382093</v>
      </c>
      <c r="K36" s="141">
        <v>6994.3079120509328</v>
      </c>
      <c r="L36" s="141">
        <v>8011.1780417983191</v>
      </c>
      <c r="M36" s="141">
        <v>7838.3602752477464</v>
      </c>
      <c r="N36" s="141">
        <v>7880.5023732758254</v>
      </c>
      <c r="O36" s="141">
        <v>86990.503722000009</v>
      </c>
    </row>
    <row r="37" spans="1:15">
      <c r="A37" s="500"/>
      <c r="B37" s="185" t="s">
        <v>7</v>
      </c>
      <c r="C37" s="208">
        <v>8001.0177194271464</v>
      </c>
      <c r="D37" s="208">
        <v>7238.1289983071547</v>
      </c>
      <c r="E37" s="208">
        <v>7004.0966655421262</v>
      </c>
      <c r="F37" s="208">
        <v>6422.243025923909</v>
      </c>
      <c r="G37" s="208">
        <v>6686.7905605226642</v>
      </c>
      <c r="H37" s="208">
        <v>5726.0979887632311</v>
      </c>
      <c r="I37" s="208">
        <v>5319.4727880027322</v>
      </c>
      <c r="J37" s="208">
        <v>6058.1816461382095</v>
      </c>
      <c r="K37" s="208">
        <v>6525.2623230509334</v>
      </c>
      <c r="L37" s="208">
        <v>7485.5190397983188</v>
      </c>
      <c r="M37" s="208">
        <v>7324.1764742477462</v>
      </c>
      <c r="N37" s="208">
        <v>7355.587974275827</v>
      </c>
      <c r="O37" s="229">
        <v>81146.575204000008</v>
      </c>
    </row>
    <row r="38" spans="1:15">
      <c r="A38" s="500"/>
      <c r="B38" s="185" t="s">
        <v>242</v>
      </c>
      <c r="C38" s="208">
        <v>7359.7553324271539</v>
      </c>
      <c r="D38" s="208">
        <v>6426.6647803071555</v>
      </c>
      <c r="E38" s="208">
        <v>6564.2506275421247</v>
      </c>
      <c r="F38" s="208">
        <v>5927.6592499239123</v>
      </c>
      <c r="G38" s="208">
        <v>6028.5726475226647</v>
      </c>
      <c r="H38" s="208">
        <v>5492.8016731532316</v>
      </c>
      <c r="I38" s="208">
        <v>5451.1836260027312</v>
      </c>
      <c r="J38" s="208">
        <v>5599.6080001382179</v>
      </c>
      <c r="K38" s="208">
        <v>5706.7375120509287</v>
      </c>
      <c r="L38" s="208">
        <v>6273.8855047983188</v>
      </c>
      <c r="M38" s="208">
        <v>6452.8094806601684</v>
      </c>
      <c r="N38" s="208">
        <v>6647.7033432758235</v>
      </c>
      <c r="O38" s="229">
        <v>73931.631777802439</v>
      </c>
    </row>
    <row r="39" spans="1:15">
      <c r="A39" s="504"/>
      <c r="B39" s="225" t="s">
        <v>241</v>
      </c>
      <c r="C39" s="144">
        <v>6201.8744904271543</v>
      </c>
      <c r="D39" s="144">
        <v>5429.2303603071559</v>
      </c>
      <c r="E39" s="144">
        <v>5576.3256115421245</v>
      </c>
      <c r="F39" s="144">
        <v>5017.9822229239126</v>
      </c>
      <c r="G39" s="144">
        <v>5100.9040925226645</v>
      </c>
      <c r="H39" s="144">
        <v>4680.5806571532312</v>
      </c>
      <c r="I39" s="144">
        <v>4621.2089440027312</v>
      </c>
      <c r="J39" s="144">
        <v>4700.8553181382176</v>
      </c>
      <c r="K39" s="144">
        <v>4730.2235700509282</v>
      </c>
      <c r="L39" s="144">
        <v>5218.6892917983187</v>
      </c>
      <c r="M39" s="144">
        <v>5452.4976306601684</v>
      </c>
      <c r="N39" s="144">
        <v>5537.3814172758248</v>
      </c>
      <c r="O39" s="144">
        <v>62267.753606802435</v>
      </c>
    </row>
    <row r="40" spans="1:15">
      <c r="A40" s="499">
        <v>2020</v>
      </c>
      <c r="B40" s="150" t="s">
        <v>37</v>
      </c>
      <c r="C40" s="136">
        <f>'3.1'!B5</f>
        <v>8055.8300949999975</v>
      </c>
      <c r="D40" s="136">
        <f>'3.1'!C5</f>
        <v>7178.374576000002</v>
      </c>
      <c r="E40" s="136">
        <f>'3.1'!D5</f>
        <v>6956.3251490000002</v>
      </c>
      <c r="F40" s="136">
        <f>'3.1'!E5</f>
        <v>5617.5811380000023</v>
      </c>
      <c r="G40" s="136">
        <f>'3.1'!F5</f>
        <v>6044.7570540000015</v>
      </c>
      <c r="H40" s="136">
        <f>'3.1'!G5</f>
        <v>6119.5879300000024</v>
      </c>
      <c r="I40" s="136">
        <f>'3.1'!H5</f>
        <v>5785.8481139999976</v>
      </c>
      <c r="J40" s="136">
        <f>'3.1'!I5</f>
        <v>6578.5175040000013</v>
      </c>
      <c r="K40" s="136">
        <f>'3.1'!J5</f>
        <v>6609.5085860000008</v>
      </c>
      <c r="L40" s="136">
        <f>'3.1'!K5</f>
        <v>7049.4457949999996</v>
      </c>
      <c r="M40" s="136">
        <f>'3.1'!L5</f>
        <v>7710.0794889999997</v>
      </c>
      <c r="N40" s="136">
        <f>'3.1'!M5</f>
        <v>7737.5259409999981</v>
      </c>
      <c r="O40" s="136">
        <f>SUM(C40:N40)</f>
        <v>81443.38137100001</v>
      </c>
    </row>
    <row r="41" spans="1:15">
      <c r="A41" s="500"/>
      <c r="B41" s="185" t="s">
        <v>7</v>
      </c>
      <c r="C41" s="208">
        <f>'3.1'!B28</f>
        <v>7532.1526249999988</v>
      </c>
      <c r="D41" s="208">
        <f>'3.1'!C28</f>
        <v>6714.1937800000051</v>
      </c>
      <c r="E41" s="208">
        <f>'3.1'!D28</f>
        <v>6500.8466710000002</v>
      </c>
      <c r="F41" s="208">
        <f>'3.1'!E28</f>
        <v>5250.0184010000039</v>
      </c>
      <c r="G41" s="208">
        <f>'3.1'!F28</f>
        <v>5658.3645400000023</v>
      </c>
      <c r="H41" s="208">
        <f>'3.1'!G28</f>
        <v>5719.6603490000016</v>
      </c>
      <c r="I41" s="208">
        <f>'3.1'!H28</f>
        <v>5417.5238549999976</v>
      </c>
      <c r="J41" s="208">
        <f>'3.1'!I28</f>
        <v>6139.163491000003</v>
      </c>
      <c r="K41" s="208">
        <f>'3.1'!J28</f>
        <v>6151.9383669999997</v>
      </c>
      <c r="L41" s="208">
        <f>'3.1'!K28</f>
        <v>6581.5257129999991</v>
      </c>
      <c r="M41" s="208">
        <f>'3.1'!L28</f>
        <v>7211.913228999998</v>
      </c>
      <c r="N41" s="208">
        <f>'3.1'!M28</f>
        <v>7248.8841929999999</v>
      </c>
      <c r="O41" s="229">
        <f>SUM(C41:N41)</f>
        <v>76126.185214000026</v>
      </c>
    </row>
    <row r="42" spans="1:15">
      <c r="A42" s="500"/>
      <c r="B42" s="185" t="s">
        <v>242</v>
      </c>
      <c r="C42" s="208">
        <f>'3.2'!B23</f>
        <v>7185.0925724092485</v>
      </c>
      <c r="D42" s="208">
        <f>'3.2'!C23</f>
        <v>6486.1007478396505</v>
      </c>
      <c r="E42" s="208">
        <f>'3.2'!D23</f>
        <v>6476.6432686478338</v>
      </c>
      <c r="F42" s="208">
        <f>'3.2'!E23</f>
        <v>5272.0796786752217</v>
      </c>
      <c r="G42" s="208">
        <f>'3.2'!F23</f>
        <v>5297.2543276391489</v>
      </c>
      <c r="H42" s="208">
        <f>'3.2'!G23</f>
        <v>5210.5988390000002</v>
      </c>
      <c r="I42" s="208">
        <f>'3.2'!H23</f>
        <v>5250.4697239999941</v>
      </c>
      <c r="J42" s="208">
        <f>'3.2'!I23</f>
        <v>5354.5513400000009</v>
      </c>
      <c r="K42" s="208">
        <f>'3.2'!J23</f>
        <v>5553.3354990000016</v>
      </c>
      <c r="L42" s="208">
        <f>'3.2'!K23</f>
        <v>6136.2180383373743</v>
      </c>
      <c r="M42" s="208">
        <f>'3.2'!L23</f>
        <v>6463.2623015027639</v>
      </c>
      <c r="N42" s="208">
        <f>'3.2'!M23</f>
        <v>6668.2629507862875</v>
      </c>
      <c r="O42" s="229">
        <f>SUM(C42:N42)</f>
        <v>71353.869287837515</v>
      </c>
    </row>
    <row r="43" spans="1:15">
      <c r="A43" s="501"/>
      <c r="B43" s="249" t="s">
        <v>241</v>
      </c>
      <c r="C43" s="157">
        <f>'3.2'!B24</f>
        <v>6044.2859364092483</v>
      </c>
      <c r="D43" s="157">
        <f>'3.2'!C24</f>
        <v>5481.3902768396511</v>
      </c>
      <c r="E43" s="157">
        <f>'3.2'!D24</f>
        <v>5511.1139816478344</v>
      </c>
      <c r="F43" s="157">
        <f>'3.2'!E24</f>
        <v>4435.4236616752223</v>
      </c>
      <c r="G43" s="157">
        <f>'3.2'!F24</f>
        <v>4462.5510226391489</v>
      </c>
      <c r="H43" s="157">
        <f>'3.2'!G24</f>
        <v>4454.3468769999999</v>
      </c>
      <c r="I43" s="157">
        <f>'3.2'!H24</f>
        <v>4471.0547809999944</v>
      </c>
      <c r="J43" s="157">
        <f>'3.2'!I24</f>
        <v>4493.1109550000001</v>
      </c>
      <c r="K43" s="157">
        <f>'3.2'!J24</f>
        <v>4668.2317920000014</v>
      </c>
      <c r="L43" s="157">
        <f>'3.2'!K24</f>
        <v>5181.7103933373746</v>
      </c>
      <c r="M43" s="157">
        <f>'3.2'!L24</f>
        <v>5417.1443095027644</v>
      </c>
      <c r="N43" s="157">
        <f>'3.2'!M24</f>
        <v>5614.4782517862877</v>
      </c>
      <c r="O43" s="157">
        <f>SUM(C43:N43)</f>
        <v>60234.842238837518</v>
      </c>
    </row>
    <row r="44" spans="1:15">
      <c r="O44" s="2" t="s">
        <v>372</v>
      </c>
    </row>
  </sheetData>
  <mergeCells count="11">
    <mergeCell ref="A40:A43"/>
    <mergeCell ref="A3:B3"/>
    <mergeCell ref="A8:A11"/>
    <mergeCell ref="A12:A15"/>
    <mergeCell ref="A16:A19"/>
    <mergeCell ref="A28:A31"/>
    <mergeCell ref="A24:A27"/>
    <mergeCell ref="A20:A23"/>
    <mergeCell ref="A4:A7"/>
    <mergeCell ref="A32:A35"/>
    <mergeCell ref="A36:A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41"/>
  <dimension ref="A1:N43"/>
  <sheetViews>
    <sheetView showGridLines="0" zoomScaleNormal="100" zoomScaleSheetLayoutView="100" workbookViewId="0"/>
  </sheetViews>
  <sheetFormatPr defaultRowHeight="12"/>
  <cols>
    <col min="1" max="1" width="26.5703125" style="3" customWidth="1"/>
    <col min="2" max="2" width="7.42578125" style="3" customWidth="1"/>
    <col min="3" max="3" width="8.42578125" style="3" customWidth="1"/>
    <col min="4" max="12" width="9.140625" style="3" customWidth="1"/>
    <col min="13" max="13" width="8.5703125" style="3" customWidth="1"/>
    <col min="14" max="14" width="9.140625" style="3" customWidth="1"/>
    <col min="15" max="16384" width="9.140625" style="3"/>
  </cols>
  <sheetData>
    <row r="1" spans="1:14" ht="15.75">
      <c r="A1" s="180" t="s">
        <v>559</v>
      </c>
      <c r="N1" s="139" t="str">
        <f>'3.1'!N1</f>
        <v>2020</v>
      </c>
    </row>
    <row r="2" spans="1:14" ht="6" customHeight="1"/>
    <row r="3" spans="1:14">
      <c r="A3" s="246"/>
      <c r="B3" s="166" t="s">
        <v>89</v>
      </c>
      <c r="C3" s="166" t="s">
        <v>90</v>
      </c>
      <c r="D3" s="166" t="s">
        <v>91</v>
      </c>
      <c r="E3" s="166" t="s">
        <v>92</v>
      </c>
      <c r="F3" s="166" t="s">
        <v>93</v>
      </c>
      <c r="G3" s="166" t="s">
        <v>94</v>
      </c>
      <c r="H3" s="166" t="s">
        <v>95</v>
      </c>
      <c r="I3" s="166" t="s">
        <v>96</v>
      </c>
      <c r="J3" s="166" t="s">
        <v>97</v>
      </c>
      <c r="K3" s="166" t="s">
        <v>98</v>
      </c>
      <c r="L3" s="166" t="s">
        <v>99</v>
      </c>
      <c r="M3" s="166" t="s">
        <v>100</v>
      </c>
      <c r="N3" s="166" t="s">
        <v>74</v>
      </c>
    </row>
    <row r="4" spans="1:14">
      <c r="A4" s="199" t="s">
        <v>489</v>
      </c>
      <c r="B4" s="257">
        <v>7359.7553324271539</v>
      </c>
      <c r="C4" s="257">
        <v>6426.6647803071555</v>
      </c>
      <c r="D4" s="257">
        <v>6564.2506275421247</v>
      </c>
      <c r="E4" s="257">
        <v>5927.6592499239123</v>
      </c>
      <c r="F4" s="257">
        <v>6028.5726475226647</v>
      </c>
      <c r="G4" s="257">
        <v>5492.8016731532316</v>
      </c>
      <c r="H4" s="257">
        <v>5451.1836260027312</v>
      </c>
      <c r="I4" s="257">
        <v>5599.6080001382179</v>
      </c>
      <c r="J4" s="257">
        <v>5706.7375120509287</v>
      </c>
      <c r="K4" s="257">
        <v>6273.8855047983188</v>
      </c>
      <c r="L4" s="257">
        <v>6452.8094806601684</v>
      </c>
      <c r="M4" s="257">
        <v>6647.7033432758235</v>
      </c>
      <c r="N4" s="257">
        <v>73931.631777802439</v>
      </c>
    </row>
    <row r="5" spans="1:14">
      <c r="A5" s="232" t="s">
        <v>624</v>
      </c>
      <c r="B5" s="208">
        <f>'3.2'!B23</f>
        <v>7185.0925724092485</v>
      </c>
      <c r="C5" s="208">
        <f>'3.2'!C23</f>
        <v>6486.1007478396505</v>
      </c>
      <c r="D5" s="208">
        <f>'3.2'!D23</f>
        <v>6476.6432686478338</v>
      </c>
      <c r="E5" s="208">
        <f>'3.2'!E23</f>
        <v>5272.0796786752217</v>
      </c>
      <c r="F5" s="208">
        <f>'3.2'!F23</f>
        <v>5297.2543276391489</v>
      </c>
      <c r="G5" s="208">
        <f>'3.2'!G23</f>
        <v>5210.5988390000002</v>
      </c>
      <c r="H5" s="208">
        <f>'3.2'!H23</f>
        <v>5250.4697239999941</v>
      </c>
      <c r="I5" s="208">
        <f>'3.2'!I23</f>
        <v>5354.5513400000009</v>
      </c>
      <c r="J5" s="208">
        <f>'3.2'!J23</f>
        <v>5553.3354990000016</v>
      </c>
      <c r="K5" s="208">
        <f>'3.2'!K23</f>
        <v>6136.2180383373743</v>
      </c>
      <c r="L5" s="208">
        <f>'3.2'!L23</f>
        <v>6463.2623015027639</v>
      </c>
      <c r="M5" s="208">
        <f>'3.2'!M23</f>
        <v>6668.2629507862875</v>
      </c>
      <c r="N5" s="229">
        <f>'3.2'!N23</f>
        <v>71353.869287837515</v>
      </c>
    </row>
    <row r="6" spans="1:14">
      <c r="A6" s="199" t="s">
        <v>420</v>
      </c>
      <c r="B6" s="182">
        <f t="shared" ref="B6:N6" si="0">B5-B4</f>
        <v>-174.66276001790538</v>
      </c>
      <c r="C6" s="182">
        <f t="shared" si="0"/>
        <v>59.435967532494942</v>
      </c>
      <c r="D6" s="182">
        <f t="shared" si="0"/>
        <v>-87.607358894290883</v>
      </c>
      <c r="E6" s="182">
        <f t="shared" si="0"/>
        <v>-655.57957124869063</v>
      </c>
      <c r="F6" s="182">
        <f t="shared" si="0"/>
        <v>-731.31831988351587</v>
      </c>
      <c r="G6" s="182">
        <f t="shared" si="0"/>
        <v>-282.20283415323138</v>
      </c>
      <c r="H6" s="182">
        <f t="shared" si="0"/>
        <v>-200.71390200273709</v>
      </c>
      <c r="I6" s="182">
        <f t="shared" si="0"/>
        <v>-245.05666013821701</v>
      </c>
      <c r="J6" s="182">
        <f t="shared" si="0"/>
        <v>-153.40201305092705</v>
      </c>
      <c r="K6" s="182">
        <f t="shared" si="0"/>
        <v>-137.66746646094452</v>
      </c>
      <c r="L6" s="182">
        <f t="shared" si="0"/>
        <v>10.452820842595429</v>
      </c>
      <c r="M6" s="182">
        <f t="shared" si="0"/>
        <v>20.559607510464048</v>
      </c>
      <c r="N6" s="182">
        <f t="shared" si="0"/>
        <v>-2577.7624899649236</v>
      </c>
    </row>
    <row r="7" spans="1:14">
      <c r="A7" s="248" t="s">
        <v>429</v>
      </c>
      <c r="B7" s="134">
        <f t="shared" ref="B7:N7" si="1">B6/B4</f>
        <v>-2.3732142187980022E-2</v>
      </c>
      <c r="C7" s="134">
        <f t="shared" si="1"/>
        <v>9.2483379115433292E-3</v>
      </c>
      <c r="D7" s="134">
        <f t="shared" si="1"/>
        <v>-1.334613253898473E-2</v>
      </c>
      <c r="E7" s="134">
        <f t="shared" si="1"/>
        <v>-0.11059670328673256</v>
      </c>
      <c r="F7" s="134">
        <f t="shared" si="1"/>
        <v>-0.12130870151893056</v>
      </c>
      <c r="G7" s="134">
        <f t="shared" si="1"/>
        <v>-5.1376847544402283E-2</v>
      </c>
      <c r="H7" s="134">
        <f t="shared" si="1"/>
        <v>-3.682024231312081E-2</v>
      </c>
      <c r="I7" s="134">
        <f t="shared" si="1"/>
        <v>-4.3763181303435553E-2</v>
      </c>
      <c r="J7" s="134">
        <f t="shared" si="1"/>
        <v>-2.6880860163445004E-2</v>
      </c>
      <c r="K7" s="134">
        <f t="shared" si="1"/>
        <v>-2.1942935738252685E-2</v>
      </c>
      <c r="L7" s="134">
        <f t="shared" si="1"/>
        <v>1.619886791005339E-3</v>
      </c>
      <c r="M7" s="134">
        <f t="shared" si="1"/>
        <v>3.0927384163825793E-3</v>
      </c>
      <c r="N7" s="134">
        <f t="shared" si="1"/>
        <v>-3.4866841539657217E-2</v>
      </c>
    </row>
    <row r="8" spans="1:14">
      <c r="A8" s="199" t="s">
        <v>490</v>
      </c>
      <c r="B8" s="182">
        <v>6201.8744904271543</v>
      </c>
      <c r="C8" s="182">
        <v>5429.2303603071559</v>
      </c>
      <c r="D8" s="182">
        <v>5576.3256115421245</v>
      </c>
      <c r="E8" s="182">
        <v>5017.9822229239126</v>
      </c>
      <c r="F8" s="182">
        <v>5100.9040925226645</v>
      </c>
      <c r="G8" s="182">
        <v>4680.5806571532312</v>
      </c>
      <c r="H8" s="182">
        <v>4621.2089440027312</v>
      </c>
      <c r="I8" s="182">
        <v>4700.8553181382176</v>
      </c>
      <c r="J8" s="182">
        <v>4730.2235700509282</v>
      </c>
      <c r="K8" s="182">
        <v>5218.6892917983187</v>
      </c>
      <c r="L8" s="182">
        <v>5452.4976306601684</v>
      </c>
      <c r="M8" s="182">
        <v>5537.3814172758248</v>
      </c>
      <c r="N8" s="182">
        <v>62267.753606802435</v>
      </c>
    </row>
    <row r="9" spans="1:14">
      <c r="A9" s="232" t="s">
        <v>625</v>
      </c>
      <c r="B9" s="222">
        <f>'3.2'!B24</f>
        <v>6044.2859364092483</v>
      </c>
      <c r="C9" s="222">
        <f>'3.2'!C24</f>
        <v>5481.3902768396511</v>
      </c>
      <c r="D9" s="222">
        <f>'3.2'!D24</f>
        <v>5511.1139816478344</v>
      </c>
      <c r="E9" s="222">
        <f>'3.2'!E24</f>
        <v>4435.4236616752223</v>
      </c>
      <c r="F9" s="222">
        <f>'3.2'!F24</f>
        <v>4462.5510226391489</v>
      </c>
      <c r="G9" s="222">
        <f>'3.2'!G24</f>
        <v>4454.3468769999999</v>
      </c>
      <c r="H9" s="222">
        <f>'3.2'!H24</f>
        <v>4471.0547809999944</v>
      </c>
      <c r="I9" s="222">
        <f>'3.2'!I24</f>
        <v>4493.1109550000001</v>
      </c>
      <c r="J9" s="222">
        <f>'3.2'!J24</f>
        <v>4668.2317920000014</v>
      </c>
      <c r="K9" s="222">
        <f>'3.2'!K24</f>
        <v>5181.7103933373746</v>
      </c>
      <c r="L9" s="222">
        <f>'3.2'!L24</f>
        <v>5417.1443095027644</v>
      </c>
      <c r="M9" s="222">
        <f>'3.2'!M24</f>
        <v>5614.4782517862877</v>
      </c>
      <c r="N9" s="161">
        <f>'3.2'!N24</f>
        <v>60234.842238837518</v>
      </c>
    </row>
    <row r="10" spans="1:14">
      <c r="A10" s="199" t="s">
        <v>431</v>
      </c>
      <c r="B10" s="182">
        <f t="shared" ref="B10:N10" si="2">B9-B8</f>
        <v>-157.58855401790606</v>
      </c>
      <c r="C10" s="182">
        <f t="shared" si="2"/>
        <v>52.159916532495117</v>
      </c>
      <c r="D10" s="182">
        <f t="shared" si="2"/>
        <v>-65.211629894290127</v>
      </c>
      <c r="E10" s="182">
        <f t="shared" si="2"/>
        <v>-582.55856124869024</v>
      </c>
      <c r="F10" s="182">
        <f t="shared" si="2"/>
        <v>-638.35306988351567</v>
      </c>
      <c r="G10" s="182">
        <f t="shared" si="2"/>
        <v>-226.23378015323124</v>
      </c>
      <c r="H10" s="182">
        <f t="shared" si="2"/>
        <v>-150.15416300273682</v>
      </c>
      <c r="I10" s="182">
        <f t="shared" si="2"/>
        <v>-207.74436313821752</v>
      </c>
      <c r="J10" s="182">
        <f t="shared" si="2"/>
        <v>-61.991778050926769</v>
      </c>
      <c r="K10" s="182">
        <f t="shared" si="2"/>
        <v>-36.978898460944038</v>
      </c>
      <c r="L10" s="182">
        <f t="shared" si="2"/>
        <v>-35.353321157404025</v>
      </c>
      <c r="M10" s="182">
        <f t="shared" si="2"/>
        <v>77.096834510462941</v>
      </c>
      <c r="N10" s="182">
        <f t="shared" si="2"/>
        <v>-2032.9113679649163</v>
      </c>
    </row>
    <row r="11" spans="1:14">
      <c r="A11" s="248" t="s">
        <v>430</v>
      </c>
      <c r="B11" s="134">
        <f t="shared" ref="B11:N11" si="3">B10/B8</f>
        <v>-2.5409826377678298E-2</v>
      </c>
      <c r="C11" s="134">
        <f t="shared" si="3"/>
        <v>9.6072395295351207E-3</v>
      </c>
      <c r="D11" s="134">
        <f t="shared" si="3"/>
        <v>-1.1694372681414482E-2</v>
      </c>
      <c r="E11" s="134">
        <f t="shared" si="3"/>
        <v>-0.11609418594337725</v>
      </c>
      <c r="F11" s="134">
        <f t="shared" si="3"/>
        <v>-0.12514508375471467</v>
      </c>
      <c r="G11" s="134">
        <f t="shared" si="3"/>
        <v>-4.8334554347970266E-2</v>
      </c>
      <c r="H11" s="134">
        <f t="shared" si="3"/>
        <v>-3.2492398595740289E-2</v>
      </c>
      <c r="I11" s="134">
        <f t="shared" si="3"/>
        <v>-4.419288599175502E-2</v>
      </c>
      <c r="J11" s="134">
        <f t="shared" si="3"/>
        <v>-1.3105464706451355E-2</v>
      </c>
      <c r="K11" s="134">
        <f t="shared" si="3"/>
        <v>-7.0858593783423738E-3</v>
      </c>
      <c r="L11" s="134">
        <f t="shared" si="3"/>
        <v>-6.4838764823311945E-3</v>
      </c>
      <c r="M11" s="134">
        <f t="shared" si="3"/>
        <v>1.3922977071785596E-2</v>
      </c>
      <c r="N11" s="134">
        <f t="shared" si="3"/>
        <v>-3.2647899598273467E-2</v>
      </c>
    </row>
    <row r="12" spans="1:14">
      <c r="A12" s="90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2" t="s">
        <v>402</v>
      </c>
    </row>
    <row r="13" spans="1:14">
      <c r="A13" s="90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2"/>
    </row>
    <row r="14" spans="1:14">
      <c r="A14" s="114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6"/>
    </row>
    <row r="15" spans="1:14">
      <c r="A15" s="114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6"/>
    </row>
    <row r="16" spans="1:14">
      <c r="A16" s="92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117"/>
    </row>
    <row r="17" spans="1:14">
      <c r="A17" s="92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117"/>
    </row>
    <row r="18" spans="1:14">
      <c r="A18" s="92" t="s">
        <v>418</v>
      </c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</row>
    <row r="19" spans="1:14">
      <c r="A19" s="92"/>
      <c r="B19" s="93" t="s">
        <v>406</v>
      </c>
      <c r="C19" s="93" t="s">
        <v>407</v>
      </c>
      <c r="D19" s="93" t="s">
        <v>408</v>
      </c>
      <c r="E19" s="93" t="s">
        <v>409</v>
      </c>
      <c r="F19" s="93" t="s">
        <v>410</v>
      </c>
      <c r="G19" s="93" t="s">
        <v>411</v>
      </c>
      <c r="H19" s="93" t="s">
        <v>412</v>
      </c>
      <c r="I19" s="93" t="s">
        <v>413</v>
      </c>
      <c r="J19" s="93" t="s">
        <v>414</v>
      </c>
      <c r="K19" s="93" t="s">
        <v>415</v>
      </c>
      <c r="L19" s="93" t="s">
        <v>416</v>
      </c>
      <c r="M19" s="93" t="s">
        <v>417</v>
      </c>
      <c r="N19" s="93"/>
    </row>
    <row r="20" spans="1:14">
      <c r="A20" s="92" t="str">
        <f>+A4</f>
        <v>Tuzemská brutto spotřeba 2019</v>
      </c>
      <c r="B20" s="93">
        <f t="shared" ref="B20:M20" si="4">B4</f>
        <v>7359.7553324271539</v>
      </c>
      <c r="C20" s="93">
        <f t="shared" si="4"/>
        <v>6426.6647803071555</v>
      </c>
      <c r="D20" s="93">
        <f t="shared" si="4"/>
        <v>6564.2506275421247</v>
      </c>
      <c r="E20" s="93">
        <f t="shared" si="4"/>
        <v>5927.6592499239123</v>
      </c>
      <c r="F20" s="93">
        <f t="shared" si="4"/>
        <v>6028.5726475226647</v>
      </c>
      <c r="G20" s="93">
        <f t="shared" si="4"/>
        <v>5492.8016731532316</v>
      </c>
      <c r="H20" s="93">
        <f t="shared" si="4"/>
        <v>5451.1836260027312</v>
      </c>
      <c r="I20" s="93">
        <f t="shared" si="4"/>
        <v>5599.6080001382179</v>
      </c>
      <c r="J20" s="93">
        <f t="shared" si="4"/>
        <v>5706.7375120509287</v>
      </c>
      <c r="K20" s="93">
        <f t="shared" si="4"/>
        <v>6273.8855047983188</v>
      </c>
      <c r="L20" s="93">
        <f t="shared" si="4"/>
        <v>6452.8094806601684</v>
      </c>
      <c r="M20" s="93">
        <f t="shared" si="4"/>
        <v>6647.7033432758235</v>
      </c>
      <c r="N20" s="93"/>
    </row>
    <row r="21" spans="1:14">
      <c r="A21" s="92" t="str">
        <f>+A5</f>
        <v>Tuzemská brutto spotřeba 2020</v>
      </c>
      <c r="B21" s="93">
        <f t="shared" ref="B21:M21" si="5">B5</f>
        <v>7185.0925724092485</v>
      </c>
      <c r="C21" s="93">
        <f t="shared" si="5"/>
        <v>6486.1007478396505</v>
      </c>
      <c r="D21" s="93">
        <f t="shared" si="5"/>
        <v>6476.6432686478338</v>
      </c>
      <c r="E21" s="93">
        <f t="shared" si="5"/>
        <v>5272.0796786752217</v>
      </c>
      <c r="F21" s="93">
        <f t="shared" si="5"/>
        <v>5297.2543276391489</v>
      </c>
      <c r="G21" s="93">
        <f t="shared" si="5"/>
        <v>5210.5988390000002</v>
      </c>
      <c r="H21" s="93">
        <f t="shared" si="5"/>
        <v>5250.4697239999941</v>
      </c>
      <c r="I21" s="93">
        <f t="shared" si="5"/>
        <v>5354.5513400000009</v>
      </c>
      <c r="J21" s="93">
        <f t="shared" si="5"/>
        <v>5553.3354990000016</v>
      </c>
      <c r="K21" s="93">
        <f t="shared" si="5"/>
        <v>6136.2180383373743</v>
      </c>
      <c r="L21" s="93">
        <f t="shared" si="5"/>
        <v>6463.2623015027639</v>
      </c>
      <c r="M21" s="93">
        <f t="shared" si="5"/>
        <v>6668.2629507862875</v>
      </c>
      <c r="N21" s="93"/>
    </row>
    <row r="22" spans="1:14">
      <c r="A22" s="92" t="str">
        <f>+A8</f>
        <v>Tuzemská netto spotřeba 2019</v>
      </c>
      <c r="B22" s="93">
        <f>B8</f>
        <v>6201.8744904271543</v>
      </c>
      <c r="C22" s="93">
        <f t="shared" ref="C22:M23" si="6">C8</f>
        <v>5429.2303603071559</v>
      </c>
      <c r="D22" s="93">
        <f t="shared" si="6"/>
        <v>5576.3256115421245</v>
      </c>
      <c r="E22" s="93">
        <f t="shared" si="6"/>
        <v>5017.9822229239126</v>
      </c>
      <c r="F22" s="93">
        <f t="shared" si="6"/>
        <v>5100.9040925226645</v>
      </c>
      <c r="G22" s="93">
        <f t="shared" si="6"/>
        <v>4680.5806571532312</v>
      </c>
      <c r="H22" s="93">
        <f t="shared" si="6"/>
        <v>4621.2089440027312</v>
      </c>
      <c r="I22" s="93">
        <f t="shared" si="6"/>
        <v>4700.8553181382176</v>
      </c>
      <c r="J22" s="93">
        <f t="shared" si="6"/>
        <v>4730.2235700509282</v>
      </c>
      <c r="K22" s="93">
        <f t="shared" si="6"/>
        <v>5218.6892917983187</v>
      </c>
      <c r="L22" s="93">
        <f t="shared" si="6"/>
        <v>5452.4976306601684</v>
      </c>
      <c r="M22" s="93">
        <f t="shared" si="6"/>
        <v>5537.3814172758248</v>
      </c>
      <c r="N22" s="93"/>
    </row>
    <row r="23" spans="1:14">
      <c r="A23" s="92" t="str">
        <f>+A9</f>
        <v>Tuzemská netto spotřeba 2020</v>
      </c>
      <c r="B23" s="93">
        <f>B9</f>
        <v>6044.2859364092483</v>
      </c>
      <c r="C23" s="93">
        <f t="shared" si="6"/>
        <v>5481.3902768396511</v>
      </c>
      <c r="D23" s="93">
        <f t="shared" si="6"/>
        <v>5511.1139816478344</v>
      </c>
      <c r="E23" s="93">
        <f t="shared" si="6"/>
        <v>4435.4236616752223</v>
      </c>
      <c r="F23" s="93">
        <f t="shared" si="6"/>
        <v>4462.5510226391489</v>
      </c>
      <c r="G23" s="93">
        <f t="shared" si="6"/>
        <v>4454.3468769999999</v>
      </c>
      <c r="H23" s="93">
        <f t="shared" si="6"/>
        <v>4471.0547809999944</v>
      </c>
      <c r="I23" s="93">
        <f t="shared" si="6"/>
        <v>4493.1109550000001</v>
      </c>
      <c r="J23" s="93">
        <f t="shared" si="6"/>
        <v>4668.2317920000014</v>
      </c>
      <c r="K23" s="93">
        <f t="shared" si="6"/>
        <v>5181.7103933373746</v>
      </c>
      <c r="L23" s="93">
        <f t="shared" si="6"/>
        <v>5417.1443095027644</v>
      </c>
      <c r="M23" s="93">
        <f t="shared" si="6"/>
        <v>5614.4782517862877</v>
      </c>
      <c r="N23" s="93"/>
    </row>
    <row r="24" spans="1:14">
      <c r="A24" s="92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</row>
    <row r="25" spans="1:14">
      <c r="A25" s="92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</row>
    <row r="26" spans="1:14">
      <c r="A26" s="92" t="s">
        <v>419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</row>
    <row r="27" spans="1:14">
      <c r="A27" s="92"/>
      <c r="B27" s="93" t="s">
        <v>406</v>
      </c>
      <c r="C27" s="93" t="s">
        <v>407</v>
      </c>
      <c r="D27" s="93" t="s">
        <v>408</v>
      </c>
      <c r="E27" s="93" t="s">
        <v>409</v>
      </c>
      <c r="F27" s="93" t="s">
        <v>410</v>
      </c>
      <c r="G27" s="93" t="s">
        <v>411</v>
      </c>
      <c r="H27" s="93" t="s">
        <v>412</v>
      </c>
      <c r="I27" s="93" t="s">
        <v>413</v>
      </c>
      <c r="J27" s="93" t="s">
        <v>414</v>
      </c>
      <c r="K27" s="93" t="s">
        <v>415</v>
      </c>
      <c r="L27" s="93" t="s">
        <v>416</v>
      </c>
      <c r="M27" s="93" t="s">
        <v>417</v>
      </c>
      <c r="N27" s="93"/>
    </row>
    <row r="28" spans="1:14">
      <c r="A28" s="92" t="s">
        <v>427</v>
      </c>
      <c r="B28" s="101">
        <f t="shared" ref="B28:M28" si="7">B7</f>
        <v>-2.3732142187980022E-2</v>
      </c>
      <c r="C28" s="101">
        <f t="shared" si="7"/>
        <v>9.2483379115433292E-3</v>
      </c>
      <c r="D28" s="101">
        <f t="shared" si="7"/>
        <v>-1.334613253898473E-2</v>
      </c>
      <c r="E28" s="101">
        <f t="shared" si="7"/>
        <v>-0.11059670328673256</v>
      </c>
      <c r="F28" s="101">
        <f t="shared" si="7"/>
        <v>-0.12130870151893056</v>
      </c>
      <c r="G28" s="101">
        <f t="shared" si="7"/>
        <v>-5.1376847544402283E-2</v>
      </c>
      <c r="H28" s="101">
        <f t="shared" si="7"/>
        <v>-3.682024231312081E-2</v>
      </c>
      <c r="I28" s="101">
        <f t="shared" si="7"/>
        <v>-4.3763181303435553E-2</v>
      </c>
      <c r="J28" s="101">
        <f t="shared" si="7"/>
        <v>-2.6880860163445004E-2</v>
      </c>
      <c r="K28" s="101">
        <f t="shared" si="7"/>
        <v>-2.1942935738252685E-2</v>
      </c>
      <c r="L28" s="101">
        <f t="shared" si="7"/>
        <v>1.619886791005339E-3</v>
      </c>
      <c r="M28" s="101">
        <f t="shared" si="7"/>
        <v>3.0927384163825793E-3</v>
      </c>
      <c r="N28" s="93"/>
    </row>
    <row r="29" spans="1:14">
      <c r="A29" s="92" t="s">
        <v>428</v>
      </c>
      <c r="B29" s="101">
        <f t="shared" ref="B29:M29" si="8">B11</f>
        <v>-2.5409826377678298E-2</v>
      </c>
      <c r="C29" s="101">
        <f t="shared" si="8"/>
        <v>9.6072395295351207E-3</v>
      </c>
      <c r="D29" s="101">
        <f t="shared" si="8"/>
        <v>-1.1694372681414482E-2</v>
      </c>
      <c r="E29" s="101">
        <f t="shared" si="8"/>
        <v>-0.11609418594337725</v>
      </c>
      <c r="F29" s="101">
        <f t="shared" si="8"/>
        <v>-0.12514508375471467</v>
      </c>
      <c r="G29" s="101">
        <f t="shared" si="8"/>
        <v>-4.8334554347970266E-2</v>
      </c>
      <c r="H29" s="101">
        <f t="shared" si="8"/>
        <v>-3.2492398595740289E-2</v>
      </c>
      <c r="I29" s="101">
        <f t="shared" si="8"/>
        <v>-4.419288599175502E-2</v>
      </c>
      <c r="J29" s="101">
        <f t="shared" si="8"/>
        <v>-1.3105464706451355E-2</v>
      </c>
      <c r="K29" s="101">
        <f t="shared" si="8"/>
        <v>-7.0858593783423738E-3</v>
      </c>
      <c r="L29" s="101">
        <f t="shared" si="8"/>
        <v>-6.4838764823311945E-3</v>
      </c>
      <c r="M29" s="101">
        <f t="shared" si="8"/>
        <v>1.3922977071785596E-2</v>
      </c>
      <c r="N29" s="93"/>
    </row>
    <row r="30" spans="1:14">
      <c r="A30" s="92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</row>
    <row r="31" spans="1:14">
      <c r="A31" s="92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</row>
    <row r="32" spans="1:14">
      <c r="A32" s="92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4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</row>
    <row r="34" spans="1:14">
      <c r="A34" s="114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</row>
    <row r="35" spans="1:14">
      <c r="A35" s="114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</row>
    <row r="36" spans="1:14">
      <c r="A36" s="114"/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</row>
    <row r="37" spans="1:14">
      <c r="A37" s="90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1:14">
      <c r="A38" s="90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39" spans="1:14">
      <c r="A39" s="90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</row>
    <row r="40" spans="1:14">
      <c r="A40" s="90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</row>
    <row r="41" spans="1:14">
      <c r="A41" s="90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1:14">
      <c r="A42" s="90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1:14">
      <c r="A43" s="90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AS44"/>
  <sheetViews>
    <sheetView showGridLines="0" zoomScaleNormal="100" zoomScaleSheetLayoutView="100" workbookViewId="0"/>
  </sheetViews>
  <sheetFormatPr defaultRowHeight="12"/>
  <cols>
    <col min="1" max="1" width="21.42578125" style="3" customWidth="1"/>
    <col min="2" max="19" width="6.7109375" style="3" customWidth="1"/>
    <col min="20" max="37" width="7" style="3" customWidth="1"/>
    <col min="38" max="16384" width="9.140625" style="3"/>
  </cols>
  <sheetData>
    <row r="1" spans="1:45" ht="15.75">
      <c r="A1" s="180" t="s">
        <v>560</v>
      </c>
      <c r="S1" s="139" t="str">
        <f>'3.1'!N1</f>
        <v>2020</v>
      </c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45" ht="6" customHeight="1"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45">
      <c r="A3" s="190"/>
      <c r="B3" s="190">
        <v>1985</v>
      </c>
      <c r="C3" s="190">
        <v>1986</v>
      </c>
      <c r="D3" s="190">
        <v>1987</v>
      </c>
      <c r="E3" s="190">
        <v>1988</v>
      </c>
      <c r="F3" s="190">
        <v>1989</v>
      </c>
      <c r="G3" s="190">
        <v>1990</v>
      </c>
      <c r="H3" s="190">
        <v>1991</v>
      </c>
      <c r="I3" s="190">
        <v>1992</v>
      </c>
      <c r="J3" s="190">
        <v>1993</v>
      </c>
      <c r="K3" s="190">
        <v>1994</v>
      </c>
      <c r="L3" s="190">
        <v>1995</v>
      </c>
      <c r="M3" s="190">
        <v>1996</v>
      </c>
      <c r="N3" s="190">
        <v>1997</v>
      </c>
      <c r="O3" s="190">
        <v>1998</v>
      </c>
      <c r="P3" s="190">
        <v>1999</v>
      </c>
      <c r="Q3" s="190">
        <v>2000</v>
      </c>
      <c r="R3" s="190">
        <v>2001</v>
      </c>
      <c r="S3" s="190">
        <v>2002</v>
      </c>
      <c r="T3" s="74">
        <f>+B9</f>
        <v>2003</v>
      </c>
      <c r="U3" s="74">
        <f t="shared" ref="U3:AK3" si="0">+C9</f>
        <v>2004</v>
      </c>
      <c r="V3" s="74">
        <f t="shared" si="0"/>
        <v>2005</v>
      </c>
      <c r="W3" s="74">
        <f t="shared" si="0"/>
        <v>2006</v>
      </c>
      <c r="X3" s="74">
        <f t="shared" si="0"/>
        <v>2007</v>
      </c>
      <c r="Y3" s="74">
        <f t="shared" si="0"/>
        <v>2008</v>
      </c>
      <c r="Z3" s="74">
        <f t="shared" si="0"/>
        <v>2009</v>
      </c>
      <c r="AA3" s="74">
        <f t="shared" si="0"/>
        <v>2010</v>
      </c>
      <c r="AB3" s="74">
        <f t="shared" si="0"/>
        <v>2011</v>
      </c>
      <c r="AC3" s="74">
        <f t="shared" si="0"/>
        <v>2012</v>
      </c>
      <c r="AD3" s="74">
        <f t="shared" si="0"/>
        <v>2013</v>
      </c>
      <c r="AE3" s="74">
        <f t="shared" si="0"/>
        <v>2014</v>
      </c>
      <c r="AF3" s="74">
        <f t="shared" si="0"/>
        <v>2015</v>
      </c>
      <c r="AG3" s="74">
        <f t="shared" si="0"/>
        <v>2016</v>
      </c>
      <c r="AH3" s="74">
        <f t="shared" si="0"/>
        <v>2017</v>
      </c>
      <c r="AI3" s="74">
        <f t="shared" si="0"/>
        <v>2018</v>
      </c>
      <c r="AJ3" s="74">
        <f t="shared" si="0"/>
        <v>2019</v>
      </c>
      <c r="AK3" s="74">
        <f t="shared" si="0"/>
        <v>2020</v>
      </c>
      <c r="AL3" s="111"/>
      <c r="AM3" s="111"/>
      <c r="AN3" s="111"/>
      <c r="AO3" s="111"/>
      <c r="AP3" s="111"/>
      <c r="AQ3" s="111"/>
      <c r="AR3" s="111"/>
      <c r="AS3" s="111"/>
    </row>
    <row r="4" spans="1:45">
      <c r="A4" s="163" t="s">
        <v>37</v>
      </c>
      <c r="B4" s="261">
        <v>58.12</v>
      </c>
      <c r="C4" s="261">
        <v>60.606000000000002</v>
      </c>
      <c r="D4" s="261">
        <v>62.197000000000003</v>
      </c>
      <c r="E4" s="261">
        <v>64.334999999999994</v>
      </c>
      <c r="F4" s="261">
        <v>65.132000000000005</v>
      </c>
      <c r="G4" s="261">
        <v>62.558</v>
      </c>
      <c r="H4" s="261">
        <v>60.527999999999999</v>
      </c>
      <c r="I4" s="261">
        <v>59.292999999999999</v>
      </c>
      <c r="J4" s="261">
        <v>58.881999999999998</v>
      </c>
      <c r="K4" s="261">
        <v>58.704999999999998</v>
      </c>
      <c r="L4" s="261">
        <v>60.847000000000001</v>
      </c>
      <c r="M4" s="261">
        <v>64.257000000000005</v>
      </c>
      <c r="N4" s="261">
        <v>64.597999999999999</v>
      </c>
      <c r="O4" s="261">
        <v>65.111999999999995</v>
      </c>
      <c r="P4" s="261">
        <v>64.367999999999995</v>
      </c>
      <c r="Q4" s="261">
        <v>73.465999999999994</v>
      </c>
      <c r="R4" s="261">
        <v>74.647000000000006</v>
      </c>
      <c r="S4" s="261">
        <v>76.259</v>
      </c>
      <c r="T4" s="113">
        <f>+B10</f>
        <v>83.204999999999998</v>
      </c>
      <c r="U4" s="113">
        <f t="shared" ref="U4:AK4" si="1">+C10</f>
        <v>84.332999999999998</v>
      </c>
      <c r="V4" s="113">
        <f t="shared" si="1"/>
        <v>82.578999999999994</v>
      </c>
      <c r="W4" s="113">
        <f t="shared" si="1"/>
        <v>84.361000000000004</v>
      </c>
      <c r="X4" s="113">
        <f t="shared" si="1"/>
        <v>88.197999999999993</v>
      </c>
      <c r="Y4" s="113">
        <f t="shared" si="1"/>
        <v>83.518000000000001</v>
      </c>
      <c r="Z4" s="113">
        <f t="shared" si="1"/>
        <v>82.25</v>
      </c>
      <c r="AA4" s="113">
        <f t="shared" si="1"/>
        <v>85.91</v>
      </c>
      <c r="AB4" s="113">
        <f t="shared" si="1"/>
        <v>87.561000000000007</v>
      </c>
      <c r="AC4" s="113">
        <f t="shared" si="1"/>
        <v>87.573999999999998</v>
      </c>
      <c r="AD4" s="113">
        <f t="shared" si="1"/>
        <v>87.064999999999998</v>
      </c>
      <c r="AE4" s="113">
        <f t="shared" si="1"/>
        <v>86.013357042199999</v>
      </c>
      <c r="AF4" s="113">
        <f t="shared" si="1"/>
        <v>83.893589286299999</v>
      </c>
      <c r="AG4" s="113">
        <f t="shared" si="1"/>
        <v>83.305450922999995</v>
      </c>
      <c r="AH4" s="113">
        <f t="shared" si="1"/>
        <v>87.041028529999991</v>
      </c>
      <c r="AI4" s="113">
        <f t="shared" si="1"/>
        <v>88.001989330999976</v>
      </c>
      <c r="AJ4" s="113">
        <f t="shared" si="1"/>
        <v>86.990503722000014</v>
      </c>
      <c r="AK4" s="113">
        <f t="shared" si="1"/>
        <v>81.443381371000015</v>
      </c>
      <c r="AL4" s="111"/>
      <c r="AM4" s="111"/>
      <c r="AN4" s="111"/>
      <c r="AO4" s="111"/>
      <c r="AP4" s="111"/>
      <c r="AQ4" s="111"/>
      <c r="AR4" s="111"/>
      <c r="AS4" s="111"/>
    </row>
    <row r="5" spans="1:45">
      <c r="A5" s="185" t="s">
        <v>7</v>
      </c>
      <c r="B5" s="236">
        <v>53.825000000000003</v>
      </c>
      <c r="C5" s="236">
        <v>56.212000000000003</v>
      </c>
      <c r="D5" s="236">
        <v>57.704999999999998</v>
      </c>
      <c r="E5" s="236">
        <v>59.822000000000003</v>
      </c>
      <c r="F5" s="236">
        <v>60.566000000000003</v>
      </c>
      <c r="G5" s="236">
        <v>58.112000000000002</v>
      </c>
      <c r="H5" s="236">
        <v>56.375</v>
      </c>
      <c r="I5" s="236">
        <v>55.37</v>
      </c>
      <c r="J5" s="236">
        <v>54.975999999999999</v>
      </c>
      <c r="K5" s="236">
        <v>54.853000000000002</v>
      </c>
      <c r="L5" s="236">
        <v>56.88</v>
      </c>
      <c r="M5" s="236">
        <v>59.899000000000001</v>
      </c>
      <c r="N5" s="236">
        <v>59.956000000000003</v>
      </c>
      <c r="O5" s="236">
        <v>60.264000000000003</v>
      </c>
      <c r="P5" s="236">
        <v>59.473999999999997</v>
      </c>
      <c r="Q5" s="236">
        <v>67.741</v>
      </c>
      <c r="R5" s="236">
        <v>68.78</v>
      </c>
      <c r="S5" s="242">
        <v>70.304000000000002</v>
      </c>
      <c r="T5" s="113">
        <f>+B11</f>
        <v>76.632999999999996</v>
      </c>
      <c r="U5" s="113">
        <f t="shared" ref="U5:AK5" si="2">+C11</f>
        <v>77.918999999999997</v>
      </c>
      <c r="V5" s="113">
        <f t="shared" si="2"/>
        <v>76.191999999999993</v>
      </c>
      <c r="W5" s="113">
        <f t="shared" si="2"/>
        <v>77.884</v>
      </c>
      <c r="X5" s="113">
        <f t="shared" si="2"/>
        <v>81.412999999999997</v>
      </c>
      <c r="Y5" s="113">
        <f t="shared" si="2"/>
        <v>77.084999999999994</v>
      </c>
      <c r="Z5" s="113">
        <f t="shared" si="2"/>
        <v>75.989999999999995</v>
      </c>
      <c r="AA5" s="113">
        <f t="shared" si="2"/>
        <v>79.465000000000003</v>
      </c>
      <c r="AB5" s="113">
        <f t="shared" si="2"/>
        <v>81.028000000000006</v>
      </c>
      <c r="AC5" s="113">
        <f t="shared" si="2"/>
        <v>81.087999999999994</v>
      </c>
      <c r="AD5" s="113">
        <f t="shared" si="2"/>
        <v>80.858000000000004</v>
      </c>
      <c r="AE5" s="113">
        <f t="shared" si="2"/>
        <v>79.899460689090105</v>
      </c>
      <c r="AF5" s="113">
        <f t="shared" si="2"/>
        <v>77.886602498299993</v>
      </c>
      <c r="AG5" s="113">
        <f t="shared" si="2"/>
        <v>77.418485034</v>
      </c>
      <c r="AH5" s="113">
        <f t="shared" si="2"/>
        <v>81.008398686000007</v>
      </c>
      <c r="AI5" s="113">
        <f t="shared" si="2"/>
        <v>81.901989695118047</v>
      </c>
      <c r="AJ5" s="113">
        <f t="shared" si="2"/>
        <v>81.146575204000001</v>
      </c>
      <c r="AK5" s="113">
        <f t="shared" si="2"/>
        <v>76.126185214000031</v>
      </c>
      <c r="AL5" s="111"/>
      <c r="AM5" s="111"/>
      <c r="AN5" s="111"/>
      <c r="AO5" s="111"/>
      <c r="AP5" s="111"/>
      <c r="AQ5" s="111"/>
      <c r="AR5" s="111"/>
      <c r="AS5" s="111"/>
    </row>
    <row r="6" spans="1:45">
      <c r="A6" s="185" t="s">
        <v>242</v>
      </c>
      <c r="B6" s="236">
        <v>57.445</v>
      </c>
      <c r="C6" s="236">
        <v>58.786999999999999</v>
      </c>
      <c r="D6" s="236">
        <v>60.856999999999999</v>
      </c>
      <c r="E6" s="236">
        <v>61.518000000000001</v>
      </c>
      <c r="F6" s="236">
        <v>62.348999999999997</v>
      </c>
      <c r="G6" s="236">
        <v>61.866</v>
      </c>
      <c r="H6" s="236">
        <v>57.997999999999998</v>
      </c>
      <c r="I6" s="236">
        <v>56.256999999999998</v>
      </c>
      <c r="J6" s="236">
        <v>56.777999999999999</v>
      </c>
      <c r="K6" s="236">
        <v>58.26</v>
      </c>
      <c r="L6" s="236">
        <v>61.265000000000001</v>
      </c>
      <c r="M6" s="236">
        <v>64.254000000000005</v>
      </c>
      <c r="N6" s="236">
        <v>63.41</v>
      </c>
      <c r="O6" s="236">
        <v>62.651000000000003</v>
      </c>
      <c r="P6" s="236">
        <v>61.091999999999999</v>
      </c>
      <c r="Q6" s="236">
        <v>63.45</v>
      </c>
      <c r="R6" s="236">
        <v>65.108000000000004</v>
      </c>
      <c r="S6" s="242">
        <v>64.872</v>
      </c>
      <c r="T6" s="113">
        <f>+B12</f>
        <v>66.992000000000004</v>
      </c>
      <c r="U6" s="113">
        <f t="shared" ref="U6:AK6" si="3">+C12</f>
        <v>68.616</v>
      </c>
      <c r="V6" s="113">
        <f t="shared" si="3"/>
        <v>69.944999999999993</v>
      </c>
      <c r="W6" s="113">
        <f t="shared" si="3"/>
        <v>71.73</v>
      </c>
      <c r="X6" s="113">
        <f t="shared" si="3"/>
        <v>72.045000000000002</v>
      </c>
      <c r="Y6" s="113">
        <f t="shared" si="3"/>
        <v>72.049000000000007</v>
      </c>
      <c r="Z6" s="113">
        <f t="shared" si="3"/>
        <v>68.605999999999995</v>
      </c>
      <c r="AA6" s="113">
        <f t="shared" si="3"/>
        <v>70.962000000000003</v>
      </c>
      <c r="AB6" s="113">
        <f t="shared" si="3"/>
        <v>70.516999999999996</v>
      </c>
      <c r="AC6" s="113">
        <f t="shared" si="3"/>
        <v>70.453000000000003</v>
      </c>
      <c r="AD6" s="113">
        <f t="shared" si="3"/>
        <v>70.177000000000007</v>
      </c>
      <c r="AE6" s="113">
        <f t="shared" si="3"/>
        <v>69.619821144529297</v>
      </c>
      <c r="AF6" s="113">
        <f t="shared" si="3"/>
        <v>71.016158675</v>
      </c>
      <c r="AG6" s="113">
        <f t="shared" si="3"/>
        <v>72.419635899999989</v>
      </c>
      <c r="AH6" s="113">
        <f t="shared" si="3"/>
        <v>73.819323140999998</v>
      </c>
      <c r="AI6" s="113">
        <f t="shared" si="3"/>
        <v>73.94165970985452</v>
      </c>
      <c r="AJ6" s="113">
        <f t="shared" si="3"/>
        <v>73.931631777802437</v>
      </c>
      <c r="AK6" s="113">
        <f t="shared" si="3"/>
        <v>71.353869287837512</v>
      </c>
      <c r="AL6" s="111"/>
      <c r="AM6" s="111"/>
      <c r="AN6" s="111"/>
      <c r="AO6" s="111"/>
      <c r="AP6" s="111"/>
      <c r="AQ6" s="111"/>
      <c r="AR6" s="111"/>
      <c r="AS6" s="111"/>
    </row>
    <row r="7" spans="1:45">
      <c r="A7" s="163" t="s">
        <v>241</v>
      </c>
      <c r="B7" s="261">
        <v>48.844000000000001</v>
      </c>
      <c r="C7" s="261">
        <v>50.079000000000001</v>
      </c>
      <c r="D7" s="261">
        <v>51.820999999999998</v>
      </c>
      <c r="E7" s="261">
        <v>52.476999999999997</v>
      </c>
      <c r="F7" s="261">
        <v>53.271000000000001</v>
      </c>
      <c r="G7" s="261">
        <v>53.024000000000001</v>
      </c>
      <c r="H7" s="261">
        <v>49.707999999999998</v>
      </c>
      <c r="I7" s="261">
        <v>48.148000000000003</v>
      </c>
      <c r="J7" s="261">
        <v>47.765000000000001</v>
      </c>
      <c r="K7" s="261">
        <v>49.311999999999998</v>
      </c>
      <c r="L7" s="261">
        <v>52.155000000000001</v>
      </c>
      <c r="M7" s="261">
        <v>54.146000000000001</v>
      </c>
      <c r="N7" s="261">
        <v>53.162999999999997</v>
      </c>
      <c r="O7" s="261">
        <v>52.195999999999998</v>
      </c>
      <c r="P7" s="261">
        <v>50.854999999999997</v>
      </c>
      <c r="Q7" s="261">
        <v>52.292000000000002</v>
      </c>
      <c r="R7" s="261">
        <v>53.774999999999999</v>
      </c>
      <c r="S7" s="261">
        <v>53.581000000000003</v>
      </c>
      <c r="T7" s="113">
        <f>+B13</f>
        <v>54.780999999999999</v>
      </c>
      <c r="U7" s="113">
        <f t="shared" ref="U7:AK7" si="4">+C13</f>
        <v>56.387999999999998</v>
      </c>
      <c r="V7" s="113">
        <f t="shared" si="4"/>
        <v>57.664000000000001</v>
      </c>
      <c r="W7" s="113">
        <f t="shared" si="4"/>
        <v>59.420999999999999</v>
      </c>
      <c r="X7" s="113">
        <f t="shared" si="4"/>
        <v>59.753</v>
      </c>
      <c r="Y7" s="113">
        <f t="shared" si="4"/>
        <v>60.478000000000002</v>
      </c>
      <c r="Z7" s="113">
        <f t="shared" si="4"/>
        <v>57.112000000000002</v>
      </c>
      <c r="AA7" s="113">
        <f t="shared" si="4"/>
        <v>59.255000000000003</v>
      </c>
      <c r="AB7" s="113">
        <f t="shared" si="4"/>
        <v>58.634</v>
      </c>
      <c r="AC7" s="113">
        <f t="shared" si="4"/>
        <v>58.798999999999999</v>
      </c>
      <c r="AD7" s="113">
        <f t="shared" si="4"/>
        <v>58.655999999999999</v>
      </c>
      <c r="AE7" s="113">
        <f t="shared" si="4"/>
        <v>58.296622287919405</v>
      </c>
      <c r="AF7" s="113">
        <f t="shared" si="4"/>
        <v>59.282092169000002</v>
      </c>
      <c r="AG7" s="113">
        <f t="shared" si="4"/>
        <v>60.882365772</v>
      </c>
      <c r="AH7" s="113">
        <f t="shared" si="4"/>
        <v>61.881481825000002</v>
      </c>
      <c r="AI7" s="113">
        <f t="shared" si="4"/>
        <v>62.199392721972565</v>
      </c>
      <c r="AJ7" s="113">
        <f t="shared" si="4"/>
        <v>62.267753606802437</v>
      </c>
      <c r="AK7" s="113">
        <f t="shared" si="4"/>
        <v>60.234842238837516</v>
      </c>
      <c r="AL7" s="111"/>
      <c r="AM7" s="111"/>
      <c r="AN7" s="111"/>
      <c r="AO7" s="111"/>
      <c r="AP7" s="111"/>
      <c r="AQ7" s="111"/>
      <c r="AR7" s="111"/>
      <c r="AS7" s="111"/>
    </row>
    <row r="8" spans="1:45" s="50" customFormat="1"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</row>
    <row r="9" spans="1:45" s="50" customFormat="1">
      <c r="A9" s="190"/>
      <c r="B9" s="190">
        <v>2003</v>
      </c>
      <c r="C9" s="190">
        <v>2004</v>
      </c>
      <c r="D9" s="190">
        <v>2005</v>
      </c>
      <c r="E9" s="190">
        <v>2006</v>
      </c>
      <c r="F9" s="190">
        <v>2007</v>
      </c>
      <c r="G9" s="190">
        <v>2008</v>
      </c>
      <c r="H9" s="190">
        <v>2009</v>
      </c>
      <c r="I9" s="190">
        <v>2010</v>
      </c>
      <c r="J9" s="190">
        <v>2011</v>
      </c>
      <c r="K9" s="190">
        <v>2012</v>
      </c>
      <c r="L9" s="190">
        <v>2013</v>
      </c>
      <c r="M9" s="190">
        <v>2014</v>
      </c>
      <c r="N9" s="190">
        <v>2015</v>
      </c>
      <c r="O9" s="190">
        <v>2016</v>
      </c>
      <c r="P9" s="190">
        <v>2017</v>
      </c>
      <c r="Q9" s="190">
        <v>2018</v>
      </c>
      <c r="R9" s="190">
        <v>2019</v>
      </c>
      <c r="S9" s="190">
        <v>2020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</row>
    <row r="10" spans="1:45" s="50" customFormat="1">
      <c r="A10" s="163" t="s">
        <v>37</v>
      </c>
      <c r="B10" s="261">
        <v>83.204999999999998</v>
      </c>
      <c r="C10" s="261">
        <v>84.332999999999998</v>
      </c>
      <c r="D10" s="261">
        <v>82.578999999999994</v>
      </c>
      <c r="E10" s="261">
        <v>84.361000000000004</v>
      </c>
      <c r="F10" s="261">
        <v>88.197999999999993</v>
      </c>
      <c r="G10" s="261">
        <v>83.518000000000001</v>
      </c>
      <c r="H10" s="261">
        <v>82.25</v>
      </c>
      <c r="I10" s="261">
        <v>85.91</v>
      </c>
      <c r="J10" s="261">
        <v>87.561000000000007</v>
      </c>
      <c r="K10" s="261">
        <v>87.573999999999998</v>
      </c>
      <c r="L10" s="261">
        <v>87.064999999999998</v>
      </c>
      <c r="M10" s="261">
        <v>86.013357042199999</v>
      </c>
      <c r="N10" s="261">
        <v>83.893589286299999</v>
      </c>
      <c r="O10" s="261">
        <v>83.305450922999995</v>
      </c>
      <c r="P10" s="261">
        <v>87.041028529999991</v>
      </c>
      <c r="Q10" s="261">
        <v>88.001989330999976</v>
      </c>
      <c r="R10" s="261">
        <v>86.990503722000014</v>
      </c>
      <c r="S10" s="261">
        <f>'3.6'!O40/1000</f>
        <v>81.443381371000015</v>
      </c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</row>
    <row r="11" spans="1:45" s="50" customFormat="1">
      <c r="A11" s="185" t="s">
        <v>7</v>
      </c>
      <c r="B11" s="236">
        <v>76.632999999999996</v>
      </c>
      <c r="C11" s="236">
        <v>77.918999999999997</v>
      </c>
      <c r="D11" s="236">
        <v>76.191999999999993</v>
      </c>
      <c r="E11" s="236">
        <v>77.884</v>
      </c>
      <c r="F11" s="236">
        <v>81.412999999999997</v>
      </c>
      <c r="G11" s="236">
        <v>77.084999999999994</v>
      </c>
      <c r="H11" s="236">
        <v>75.989999999999995</v>
      </c>
      <c r="I11" s="236">
        <v>79.465000000000003</v>
      </c>
      <c r="J11" s="236">
        <v>81.028000000000006</v>
      </c>
      <c r="K11" s="236">
        <v>81.087999999999994</v>
      </c>
      <c r="L11" s="236">
        <v>80.858000000000004</v>
      </c>
      <c r="M11" s="236">
        <v>79.899460689090105</v>
      </c>
      <c r="N11" s="236">
        <v>77.886602498299993</v>
      </c>
      <c r="O11" s="236">
        <v>77.418485034</v>
      </c>
      <c r="P11" s="236">
        <v>81.008398686000007</v>
      </c>
      <c r="Q11" s="236">
        <v>81.901989695118047</v>
      </c>
      <c r="R11" s="236">
        <v>81.146575204000001</v>
      </c>
      <c r="S11" s="242">
        <f>'3.6'!O41/1000</f>
        <v>76.126185214000031</v>
      </c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</row>
    <row r="12" spans="1:45" s="50" customFormat="1">
      <c r="A12" s="185" t="s">
        <v>242</v>
      </c>
      <c r="B12" s="236">
        <v>66.992000000000004</v>
      </c>
      <c r="C12" s="236">
        <v>68.616</v>
      </c>
      <c r="D12" s="236">
        <v>69.944999999999993</v>
      </c>
      <c r="E12" s="236">
        <v>71.73</v>
      </c>
      <c r="F12" s="236">
        <v>72.045000000000002</v>
      </c>
      <c r="G12" s="236">
        <v>72.049000000000007</v>
      </c>
      <c r="H12" s="236">
        <v>68.605999999999995</v>
      </c>
      <c r="I12" s="236">
        <v>70.962000000000003</v>
      </c>
      <c r="J12" s="236">
        <v>70.516999999999996</v>
      </c>
      <c r="K12" s="236">
        <v>70.453000000000003</v>
      </c>
      <c r="L12" s="236">
        <v>70.177000000000007</v>
      </c>
      <c r="M12" s="236">
        <v>69.619821144529297</v>
      </c>
      <c r="N12" s="236">
        <v>71.016158675</v>
      </c>
      <c r="O12" s="236">
        <v>72.419635899999989</v>
      </c>
      <c r="P12" s="236">
        <v>73.819323140999998</v>
      </c>
      <c r="Q12" s="236">
        <v>73.94165970985452</v>
      </c>
      <c r="R12" s="236">
        <v>73.931631777802437</v>
      </c>
      <c r="S12" s="242">
        <f>'3.6'!O42/1000</f>
        <v>71.353869287837512</v>
      </c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</row>
    <row r="13" spans="1:45" s="50" customFormat="1">
      <c r="A13" s="163" t="s">
        <v>241</v>
      </c>
      <c r="B13" s="261">
        <v>54.780999999999999</v>
      </c>
      <c r="C13" s="261">
        <v>56.387999999999998</v>
      </c>
      <c r="D13" s="261">
        <v>57.664000000000001</v>
      </c>
      <c r="E13" s="261">
        <v>59.420999999999999</v>
      </c>
      <c r="F13" s="261">
        <v>59.753</v>
      </c>
      <c r="G13" s="261">
        <v>60.478000000000002</v>
      </c>
      <c r="H13" s="261">
        <v>57.112000000000002</v>
      </c>
      <c r="I13" s="261">
        <v>59.255000000000003</v>
      </c>
      <c r="J13" s="261">
        <v>58.634</v>
      </c>
      <c r="K13" s="261">
        <v>58.798999999999999</v>
      </c>
      <c r="L13" s="261">
        <v>58.655999999999999</v>
      </c>
      <c r="M13" s="261">
        <v>58.296622287919405</v>
      </c>
      <c r="N13" s="261">
        <v>59.282092169000002</v>
      </c>
      <c r="O13" s="261">
        <v>60.882365772</v>
      </c>
      <c r="P13" s="261">
        <v>61.881481825000002</v>
      </c>
      <c r="Q13" s="261">
        <v>62.199392721972565</v>
      </c>
      <c r="R13" s="261">
        <v>62.267753606802437</v>
      </c>
      <c r="S13" s="261">
        <f>'3.6'!O43/1000</f>
        <v>60.234842238837516</v>
      </c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</row>
    <row r="14" spans="1:45" s="50" customFormat="1">
      <c r="S14" s="2" t="s">
        <v>401</v>
      </c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</row>
    <row r="15" spans="1:45" s="50" customFormat="1"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</row>
    <row r="16" spans="1:45" s="50" customFormat="1"/>
    <row r="17" spans="1:37" s="50" customFormat="1"/>
    <row r="18" spans="1:37" s="50" customFormat="1"/>
    <row r="19" spans="1:37" s="50" customFormat="1"/>
    <row r="20" spans="1:37" s="50" customFormat="1"/>
    <row r="21" spans="1:37" s="50" customFormat="1"/>
    <row r="22" spans="1:37" s="50" customFormat="1"/>
    <row r="23" spans="1:37" s="50" customFormat="1"/>
    <row r="24" spans="1:37" s="50" customFormat="1"/>
    <row r="25" spans="1:37" s="50" customFormat="1"/>
    <row r="26" spans="1:37" s="50" customFormat="1"/>
    <row r="27" spans="1:37" s="50" customFormat="1"/>
    <row r="28" spans="1:37" s="50" customFormat="1"/>
    <row r="29" spans="1:37" s="50" customFormat="1"/>
    <row r="30" spans="1:37" s="50" customFormat="1"/>
    <row r="31" spans="1:37" s="50" customFormat="1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</row>
    <row r="32" spans="1:37" s="50" customFormat="1">
      <c r="A32" s="4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</row>
    <row r="33" spans="1:37" s="50" customFormat="1">
      <c r="A33" s="46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</row>
    <row r="34" spans="1:37" s="50" customFormat="1"/>
    <row r="35" spans="1:37" s="50" customFormat="1"/>
    <row r="36" spans="1:37" s="50" customFormat="1"/>
    <row r="37" spans="1:37" s="50" customFormat="1">
      <c r="A37" s="74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</row>
    <row r="38" spans="1:37" s="50" customFormat="1">
      <c r="A38" s="8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</row>
    <row r="39" spans="1:37" s="50" customFormat="1">
      <c r="A39" s="8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</row>
    <row r="40" spans="1:37" s="50" customFormat="1">
      <c r="A40" s="26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</row>
    <row r="41" spans="1:37" s="50" customFormat="1">
      <c r="A41" s="8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</row>
    <row r="42" spans="1:37" s="50" customFormat="1">
      <c r="A42" s="8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</row>
    <row r="43" spans="1:37" s="50" customFormat="1">
      <c r="A43" s="8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</row>
    <row r="44" spans="1:37" s="50" customFormat="1">
      <c r="A44" s="8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2"/>
  <dimension ref="A1:K9"/>
  <sheetViews>
    <sheetView showGridLines="0" zoomScaleNormal="100" zoomScaleSheetLayoutView="100" workbookViewId="0"/>
  </sheetViews>
  <sheetFormatPr defaultRowHeight="12"/>
  <cols>
    <col min="1" max="1" width="35.140625" style="3" customWidth="1"/>
    <col min="2" max="11" width="10.7109375" style="3" customWidth="1"/>
    <col min="12" max="16384" width="9.140625" style="3"/>
  </cols>
  <sheetData>
    <row r="1" spans="1:11" ht="15.75">
      <c r="A1" s="180" t="s">
        <v>561</v>
      </c>
      <c r="K1" s="139" t="str">
        <f>'3.1'!N1</f>
        <v>2020</v>
      </c>
    </row>
    <row r="2" spans="1:11" ht="6" customHeight="1"/>
    <row r="3" spans="1:11">
      <c r="A3" s="255"/>
      <c r="B3" s="243">
        <v>2011</v>
      </c>
      <c r="C3" s="243">
        <v>2012</v>
      </c>
      <c r="D3" s="243">
        <v>2013</v>
      </c>
      <c r="E3" s="243">
        <v>2014</v>
      </c>
      <c r="F3" s="243">
        <v>2015</v>
      </c>
      <c r="G3" s="243">
        <v>2016</v>
      </c>
      <c r="H3" s="243">
        <v>2017</v>
      </c>
      <c r="I3" s="243">
        <v>2018</v>
      </c>
      <c r="J3" s="243">
        <v>2019</v>
      </c>
      <c r="K3" s="243">
        <v>2020</v>
      </c>
    </row>
    <row r="4" spans="1:11">
      <c r="A4" s="250" t="s">
        <v>74</v>
      </c>
      <c r="B4" s="266">
        <v>52961.098006100787</v>
      </c>
      <c r="C4" s="266">
        <v>53081.94697028544</v>
      </c>
      <c r="D4" s="266">
        <v>53575</v>
      </c>
      <c r="E4" s="266">
        <v>51711.804640999995</v>
      </c>
      <c r="F4" s="266">
        <v>52832.048140700004</v>
      </c>
      <c r="G4" s="266">
        <v>54070.256658000006</v>
      </c>
      <c r="H4" s="266">
        <v>55313.849449000008</v>
      </c>
      <c r="I4" s="266">
        <v>55637.976018999994</v>
      </c>
      <c r="J4" s="266">
        <v>55434.528254000012</v>
      </c>
      <c r="K4" s="266">
        <f>SUM(K5:K8)</f>
        <v>53562.499382999995</v>
      </c>
    </row>
    <row r="5" spans="1:11">
      <c r="A5" s="164" t="s">
        <v>296</v>
      </c>
      <c r="B5" s="235">
        <v>6985.9340275999994</v>
      </c>
      <c r="C5" s="235">
        <v>7343.5561584000006</v>
      </c>
      <c r="D5" s="235">
        <v>6791</v>
      </c>
      <c r="E5" s="235">
        <v>7266.0689099999991</v>
      </c>
      <c r="F5" s="235">
        <v>7296.3916309999995</v>
      </c>
      <c r="G5" s="235">
        <v>7616.3942520000019</v>
      </c>
      <c r="H5" s="235">
        <v>7821.7731399999984</v>
      </c>
      <c r="I5" s="235">
        <v>7897.8453989999989</v>
      </c>
      <c r="J5" s="235">
        <v>7921.7291990000003</v>
      </c>
      <c r="K5" s="253">
        <v>7397.8638549999996</v>
      </c>
    </row>
    <row r="6" spans="1:11">
      <c r="A6" s="153" t="s">
        <v>297</v>
      </c>
      <c r="B6" s="197">
        <v>23724.327102500793</v>
      </c>
      <c r="C6" s="197">
        <v>23057.143252435442</v>
      </c>
      <c r="D6" s="197">
        <v>23896</v>
      </c>
      <c r="E6" s="197">
        <v>22587.474303000003</v>
      </c>
      <c r="F6" s="197">
        <v>23354.063148999998</v>
      </c>
      <c r="G6" s="197">
        <v>23607.415766000002</v>
      </c>
      <c r="H6" s="197">
        <v>24171.760386000002</v>
      </c>
      <c r="I6" s="197">
        <v>24626.621251</v>
      </c>
      <c r="J6" s="197">
        <v>24236.447301000004</v>
      </c>
      <c r="K6" s="260">
        <v>22402.728081000001</v>
      </c>
    </row>
    <row r="7" spans="1:11">
      <c r="A7" s="153" t="s">
        <v>295</v>
      </c>
      <c r="B7" s="197">
        <v>8050.5446979999997</v>
      </c>
      <c r="C7" s="197">
        <v>8100.5941914499999</v>
      </c>
      <c r="D7" s="197">
        <v>8172</v>
      </c>
      <c r="E7" s="197">
        <v>7733.6518859999951</v>
      </c>
      <c r="F7" s="197">
        <v>7799.6960982280152</v>
      </c>
      <c r="G7" s="197">
        <v>8027.331462632178</v>
      </c>
      <c r="H7" s="160">
        <v>8109.0458493779433</v>
      </c>
      <c r="I7" s="160">
        <v>8063.9737788096891</v>
      </c>
      <c r="J7" s="160">
        <v>8019.5178024495781</v>
      </c>
      <c r="K7" s="260">
        <v>7789.4270375989636</v>
      </c>
    </row>
    <row r="8" spans="1:11">
      <c r="A8" s="164" t="s">
        <v>294</v>
      </c>
      <c r="B8" s="235">
        <v>14200.292177999998</v>
      </c>
      <c r="C8" s="235">
        <v>14580.653367999997</v>
      </c>
      <c r="D8" s="235">
        <v>14716</v>
      </c>
      <c r="E8" s="235">
        <v>14124.609541999998</v>
      </c>
      <c r="F8" s="235">
        <v>14381.897262471988</v>
      </c>
      <c r="G8" s="235">
        <v>14819.115177367823</v>
      </c>
      <c r="H8" s="235">
        <v>15211.270073622063</v>
      </c>
      <c r="I8" s="235">
        <v>15049.535590190309</v>
      </c>
      <c r="J8" s="235">
        <v>15256.833951550425</v>
      </c>
      <c r="K8" s="253">
        <v>15972.480409401032</v>
      </c>
    </row>
    <row r="9" spans="1:11" s="50" customFormat="1">
      <c r="K9" s="10" t="s">
        <v>374</v>
      </c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RowHeight="12"/>
  <cols>
    <col min="1" max="1" width="17" style="5" customWidth="1"/>
    <col min="2" max="9" width="13.85546875" style="5" customWidth="1"/>
    <col min="10" max="10" width="14.7109375" style="5" customWidth="1"/>
    <col min="11" max="16384" width="9.140625" style="5"/>
  </cols>
  <sheetData>
    <row r="1" spans="1:10" ht="18.75">
      <c r="A1" s="299" t="s">
        <v>564</v>
      </c>
      <c r="J1" s="139" t="str">
        <f>'3.1'!N1</f>
        <v>2020</v>
      </c>
    </row>
    <row r="2" spans="1:10" ht="15.75">
      <c r="A2" s="300" t="s">
        <v>562</v>
      </c>
    </row>
    <row r="3" spans="1:10" ht="6" customHeight="1"/>
    <row r="4" spans="1:10">
      <c r="A4" s="169"/>
      <c r="B4" s="196" t="s">
        <v>12</v>
      </c>
      <c r="C4" s="196" t="s">
        <v>41</v>
      </c>
      <c r="D4" s="196" t="s">
        <v>42</v>
      </c>
      <c r="E4" s="196" t="s">
        <v>43</v>
      </c>
      <c r="F4" s="196" t="s">
        <v>63</v>
      </c>
      <c r="G4" s="196" t="s">
        <v>64</v>
      </c>
      <c r="H4" s="196" t="s">
        <v>65</v>
      </c>
      <c r="I4" s="196" t="s">
        <v>66</v>
      </c>
      <c r="J4" s="196" t="s">
        <v>74</v>
      </c>
    </row>
    <row r="5" spans="1:10">
      <c r="A5" s="224" t="s">
        <v>15</v>
      </c>
      <c r="B5" s="209">
        <f t="shared" ref="B5:I5" si="0">SUM(B6:B19)</f>
        <v>30043279.77</v>
      </c>
      <c r="C5" s="268">
        <f t="shared" si="0"/>
        <v>35197584.423999995</v>
      </c>
      <c r="D5" s="268">
        <f t="shared" si="0"/>
        <v>6041267.5499999989</v>
      </c>
      <c r="E5" s="268">
        <f t="shared" si="0"/>
        <v>3790082.2899999986</v>
      </c>
      <c r="F5" s="268">
        <f t="shared" si="0"/>
        <v>2143884.0269999998</v>
      </c>
      <c r="G5" s="268">
        <f t="shared" si="0"/>
        <v>1293078.659</v>
      </c>
      <c r="H5" s="268">
        <f t="shared" si="0"/>
        <v>699083.49400000006</v>
      </c>
      <c r="I5" s="268">
        <f t="shared" si="0"/>
        <v>2235121.1570000029</v>
      </c>
      <c r="J5" s="268">
        <f t="shared" ref="J5:J19" si="1">SUM(B5:I5)</f>
        <v>81443381.370999977</v>
      </c>
    </row>
    <row r="6" spans="1:10">
      <c r="A6" s="198" t="s">
        <v>18</v>
      </c>
      <c r="B6" s="274">
        <v>15746247.810000001</v>
      </c>
      <c r="C6" s="203">
        <v>441575.71499999973</v>
      </c>
      <c r="D6" s="274">
        <v>0</v>
      </c>
      <c r="E6" s="274">
        <v>291886.49700000003</v>
      </c>
      <c r="F6" s="274">
        <v>234773.22400000034</v>
      </c>
      <c r="G6" s="274">
        <v>0</v>
      </c>
      <c r="H6" s="274">
        <v>0</v>
      </c>
      <c r="I6" s="274">
        <v>268313.47700000118</v>
      </c>
      <c r="J6" s="138">
        <f t="shared" si="1"/>
        <v>16982796.723000001</v>
      </c>
    </row>
    <row r="7" spans="1:10">
      <c r="A7" s="167" t="s">
        <v>17</v>
      </c>
      <c r="B7" s="194">
        <v>0</v>
      </c>
      <c r="C7" s="165">
        <v>455377.76199999999</v>
      </c>
      <c r="D7" s="194">
        <v>314495.98</v>
      </c>
      <c r="E7" s="194">
        <v>365601.24699999962</v>
      </c>
      <c r="F7" s="194">
        <v>83010.542999999976</v>
      </c>
      <c r="G7" s="194">
        <v>0</v>
      </c>
      <c r="H7" s="194">
        <v>14185.010999999997</v>
      </c>
      <c r="I7" s="194">
        <v>523301.69700000243</v>
      </c>
      <c r="J7" s="206">
        <f t="shared" si="1"/>
        <v>1755972.2400000021</v>
      </c>
    </row>
    <row r="8" spans="1:10">
      <c r="A8" s="167" t="s">
        <v>21</v>
      </c>
      <c r="B8" s="194">
        <v>0</v>
      </c>
      <c r="C8" s="165">
        <v>1592270.0090000001</v>
      </c>
      <c r="D8" s="194">
        <v>2150536.12</v>
      </c>
      <c r="E8" s="194">
        <v>72643.014999999985</v>
      </c>
      <c r="F8" s="194">
        <v>20173.848000000013</v>
      </c>
      <c r="G8" s="194">
        <v>0</v>
      </c>
      <c r="H8" s="194">
        <v>131006.74300000012</v>
      </c>
      <c r="I8" s="194">
        <v>13066.255999999987</v>
      </c>
      <c r="J8" s="206">
        <f t="shared" si="1"/>
        <v>3979695.9910000009</v>
      </c>
    </row>
    <row r="9" spans="1:10">
      <c r="A9" s="167" t="s">
        <v>140</v>
      </c>
      <c r="B9" s="194">
        <v>0</v>
      </c>
      <c r="C9" s="165">
        <v>531549.67099999997</v>
      </c>
      <c r="D9" s="194">
        <v>0</v>
      </c>
      <c r="E9" s="194">
        <v>331718.272</v>
      </c>
      <c r="F9" s="194">
        <v>101048.01099999987</v>
      </c>
      <c r="G9" s="194">
        <v>0</v>
      </c>
      <c r="H9" s="194">
        <v>21522.954999999998</v>
      </c>
      <c r="I9" s="194">
        <v>95308.569999999905</v>
      </c>
      <c r="J9" s="206">
        <f t="shared" si="1"/>
        <v>1081147.4789999996</v>
      </c>
    </row>
    <row r="10" spans="1:10">
      <c r="A10" s="167" t="s">
        <v>22</v>
      </c>
      <c r="B10" s="194">
        <v>0</v>
      </c>
      <c r="C10" s="165">
        <v>27487.577999999998</v>
      </c>
      <c r="D10" s="194">
        <v>0</v>
      </c>
      <c r="E10" s="194">
        <v>127498.13800000006</v>
      </c>
      <c r="F10" s="194">
        <v>65755.889999999956</v>
      </c>
      <c r="G10" s="194">
        <v>0</v>
      </c>
      <c r="H10" s="194">
        <v>125879.58399999993</v>
      </c>
      <c r="I10" s="194">
        <v>114151.25500000011</v>
      </c>
      <c r="J10" s="206">
        <f t="shared" si="1"/>
        <v>460772.44500000007</v>
      </c>
    </row>
    <row r="11" spans="1:10">
      <c r="A11" s="167" t="s">
        <v>26</v>
      </c>
      <c r="B11" s="194">
        <v>0</v>
      </c>
      <c r="C11" s="165">
        <v>2912739.0210000006</v>
      </c>
      <c r="D11" s="194">
        <v>0</v>
      </c>
      <c r="E11" s="194">
        <v>463454.83799999941</v>
      </c>
      <c r="F11" s="194">
        <v>64455.736999999943</v>
      </c>
      <c r="G11" s="194">
        <v>0</v>
      </c>
      <c r="H11" s="194">
        <v>80270.526999999987</v>
      </c>
      <c r="I11" s="194">
        <v>62888.870999999592</v>
      </c>
      <c r="J11" s="206">
        <f t="shared" si="1"/>
        <v>3583808.9939999995</v>
      </c>
    </row>
    <row r="12" spans="1:10">
      <c r="A12" s="167" t="s">
        <v>23</v>
      </c>
      <c r="B12" s="194">
        <v>0</v>
      </c>
      <c r="C12" s="165">
        <v>264126.45800000004</v>
      </c>
      <c r="D12" s="194">
        <v>0</v>
      </c>
      <c r="E12" s="194">
        <v>293160.61900000036</v>
      </c>
      <c r="F12" s="194">
        <v>43631.842999999935</v>
      </c>
      <c r="G12" s="194">
        <v>746144.90999999992</v>
      </c>
      <c r="H12" s="194">
        <v>91746.313000000024</v>
      </c>
      <c r="I12" s="194">
        <v>116716.50900000006</v>
      </c>
      <c r="J12" s="206">
        <f t="shared" si="1"/>
        <v>1555526.6520000005</v>
      </c>
    </row>
    <row r="13" spans="1:10">
      <c r="A13" s="167" t="s">
        <v>19</v>
      </c>
      <c r="B13" s="194">
        <v>0</v>
      </c>
      <c r="C13" s="165">
        <v>3679188.2369999997</v>
      </c>
      <c r="D13" s="194">
        <v>0</v>
      </c>
      <c r="E13" s="194">
        <v>333902.58799999976</v>
      </c>
      <c r="F13" s="194">
        <v>81701.483999999909</v>
      </c>
      <c r="G13" s="194">
        <v>0</v>
      </c>
      <c r="H13" s="194">
        <v>16455.994999999988</v>
      </c>
      <c r="I13" s="194">
        <v>96607.785999999935</v>
      </c>
      <c r="J13" s="206">
        <f t="shared" si="1"/>
        <v>4207856.0899999989</v>
      </c>
    </row>
    <row r="14" spans="1:10">
      <c r="A14" s="167" t="s">
        <v>24</v>
      </c>
      <c r="B14" s="194">
        <v>0</v>
      </c>
      <c r="C14" s="165">
        <v>786484.44200000016</v>
      </c>
      <c r="D14" s="194">
        <v>0</v>
      </c>
      <c r="E14" s="194">
        <v>255470.90399999983</v>
      </c>
      <c r="F14" s="194">
        <v>74004.807000000001</v>
      </c>
      <c r="G14" s="194">
        <v>1.639</v>
      </c>
      <c r="H14" s="194">
        <v>8775.3310000000001</v>
      </c>
      <c r="I14" s="194">
        <v>223277.75399999993</v>
      </c>
      <c r="J14" s="206">
        <f t="shared" si="1"/>
        <v>1348014.8769999999</v>
      </c>
    </row>
    <row r="15" spans="1:10">
      <c r="A15" s="167" t="s">
        <v>16</v>
      </c>
      <c r="B15" s="194">
        <v>0</v>
      </c>
      <c r="C15" s="165">
        <v>56734.971000000005</v>
      </c>
      <c r="D15" s="194">
        <v>0</v>
      </c>
      <c r="E15" s="194">
        <v>70640.91</v>
      </c>
      <c r="F15" s="194">
        <v>40911.733999999975</v>
      </c>
      <c r="G15" s="194">
        <v>0</v>
      </c>
      <c r="H15" s="194">
        <v>0</v>
      </c>
      <c r="I15" s="194">
        <v>21625.017000000091</v>
      </c>
      <c r="J15" s="206">
        <f t="shared" si="1"/>
        <v>189912.63200000007</v>
      </c>
    </row>
    <row r="16" spans="1:10">
      <c r="A16" s="167" t="s">
        <v>25</v>
      </c>
      <c r="B16" s="194">
        <v>0</v>
      </c>
      <c r="C16" s="165">
        <v>5476157.9889999991</v>
      </c>
      <c r="D16" s="194">
        <v>0</v>
      </c>
      <c r="E16" s="194">
        <v>393574.78799999983</v>
      </c>
      <c r="F16" s="194">
        <v>916339.13099999982</v>
      </c>
      <c r="G16" s="194">
        <v>22180.69</v>
      </c>
      <c r="H16" s="194">
        <v>8316.6219999999994</v>
      </c>
      <c r="I16" s="194">
        <v>264419.39699999988</v>
      </c>
      <c r="J16" s="206">
        <f t="shared" si="1"/>
        <v>7080988.6169999996</v>
      </c>
    </row>
    <row r="17" spans="1:10">
      <c r="A17" s="167" t="s">
        <v>27</v>
      </c>
      <c r="B17" s="194">
        <v>0</v>
      </c>
      <c r="C17" s="165">
        <v>18610790.045999996</v>
      </c>
      <c r="D17" s="194">
        <v>3576235.4499999993</v>
      </c>
      <c r="E17" s="194">
        <v>171688.57200000033</v>
      </c>
      <c r="F17" s="194">
        <v>297044.40199999983</v>
      </c>
      <c r="G17" s="194">
        <v>0</v>
      </c>
      <c r="H17" s="194">
        <v>180895.71900000001</v>
      </c>
      <c r="I17" s="194">
        <v>160453.82300000062</v>
      </c>
      <c r="J17" s="206">
        <f t="shared" si="1"/>
        <v>22997108.011999995</v>
      </c>
    </row>
    <row r="18" spans="1:10">
      <c r="A18" s="167" t="s">
        <v>20</v>
      </c>
      <c r="B18" s="194">
        <v>14297031.959999999</v>
      </c>
      <c r="C18" s="165">
        <v>62675.760999999984</v>
      </c>
      <c r="D18" s="194">
        <v>0</v>
      </c>
      <c r="E18" s="194">
        <v>494100.97299999942</v>
      </c>
      <c r="F18" s="194">
        <v>89004.587000000087</v>
      </c>
      <c r="G18" s="194">
        <v>524751.42000000004</v>
      </c>
      <c r="H18" s="194">
        <v>19879.176000000007</v>
      </c>
      <c r="I18" s="194">
        <v>97912.362999999663</v>
      </c>
      <c r="J18" s="206">
        <f t="shared" si="1"/>
        <v>15585356.239999998</v>
      </c>
    </row>
    <row r="19" spans="1:10">
      <c r="A19" s="198" t="s">
        <v>28</v>
      </c>
      <c r="B19" s="274">
        <v>0</v>
      </c>
      <c r="C19" s="203">
        <v>300426.7640000002</v>
      </c>
      <c r="D19" s="274">
        <v>0</v>
      </c>
      <c r="E19" s="274">
        <v>124740.92899999999</v>
      </c>
      <c r="F19" s="274">
        <v>32028.786</v>
      </c>
      <c r="G19" s="274">
        <v>0</v>
      </c>
      <c r="H19" s="274">
        <v>149.518</v>
      </c>
      <c r="I19" s="274">
        <v>177078.38199999984</v>
      </c>
      <c r="J19" s="138">
        <f t="shared" si="1"/>
        <v>634424.37900000007</v>
      </c>
    </row>
    <row r="20" spans="1:10">
      <c r="J20" s="10" t="s">
        <v>370</v>
      </c>
    </row>
    <row r="21" spans="1:10" ht="11.25" customHeight="1"/>
    <row r="22" spans="1:10" ht="15.75">
      <c r="A22" s="275" t="s">
        <v>563</v>
      </c>
      <c r="H22" s="16"/>
    </row>
    <row r="23" spans="1:10" ht="7.5" customHeight="1"/>
    <row r="24" spans="1:10">
      <c r="A24" s="169"/>
      <c r="B24" s="169" t="s">
        <v>13</v>
      </c>
      <c r="C24" s="169" t="s">
        <v>14</v>
      </c>
      <c r="D24" s="169" t="s">
        <v>171</v>
      </c>
      <c r="E24" s="169" t="s">
        <v>169</v>
      </c>
      <c r="F24" s="169" t="s">
        <v>74</v>
      </c>
    </row>
    <row r="25" spans="1:10">
      <c r="A25" s="263" t="s">
        <v>15</v>
      </c>
      <c r="B25" s="268">
        <f>SUM(B26:B39)</f>
        <v>7397863.8550000004</v>
      </c>
      <c r="C25" s="268">
        <f>SUM(C26:C39)</f>
        <v>22402728.081000008</v>
      </c>
      <c r="D25" s="268">
        <f>SUM(D26:D39)</f>
        <v>7789427.0375989648</v>
      </c>
      <c r="E25" s="268">
        <f>SUM(E26:E39)</f>
        <v>15972480.409401039</v>
      </c>
      <c r="F25" s="268">
        <f>SUM(B25:E25)</f>
        <v>53562499.383000009</v>
      </c>
    </row>
    <row r="26" spans="1:10" ht="13.5" customHeight="1">
      <c r="A26" s="172" t="s">
        <v>18</v>
      </c>
      <c r="B26" s="138">
        <v>135746.87382756843</v>
      </c>
      <c r="C26" s="138">
        <v>991766.78258870216</v>
      </c>
      <c r="D26" s="138">
        <v>674003.81531127682</v>
      </c>
      <c r="E26" s="138">
        <v>1299528.0663508794</v>
      </c>
      <c r="F26" s="138">
        <f>SUM(B26:E26)</f>
        <v>3101045.5380784268</v>
      </c>
    </row>
    <row r="27" spans="1:10">
      <c r="A27" s="219" t="s">
        <v>17</v>
      </c>
      <c r="B27" s="251">
        <v>382249.97322172119</v>
      </c>
      <c r="C27" s="251">
        <v>2654332.0097692143</v>
      </c>
      <c r="D27" s="251">
        <v>694987.03186316742</v>
      </c>
      <c r="E27" s="251">
        <v>1363538.6368176052</v>
      </c>
      <c r="F27" s="206">
        <f t="shared" ref="F27:F39" si="2">SUM(B27:E27)</f>
        <v>5095107.6516717076</v>
      </c>
    </row>
    <row r="28" spans="1:10">
      <c r="A28" s="219" t="s">
        <v>21</v>
      </c>
      <c r="B28" s="251">
        <v>106156.671</v>
      </c>
      <c r="C28" s="251">
        <v>472116.81899999996</v>
      </c>
      <c r="D28" s="251">
        <v>239960.09299999996</v>
      </c>
      <c r="E28" s="251">
        <v>390803.32199999999</v>
      </c>
      <c r="F28" s="206">
        <f t="shared" si="2"/>
        <v>1209036.905</v>
      </c>
    </row>
    <row r="29" spans="1:10">
      <c r="A29" s="219" t="s">
        <v>140</v>
      </c>
      <c r="B29" s="251">
        <v>456252.30099999998</v>
      </c>
      <c r="C29" s="251">
        <v>1340045.7870000002</v>
      </c>
      <c r="D29" s="251">
        <v>496415.95399999991</v>
      </c>
      <c r="E29" s="251">
        <v>998262.44900000002</v>
      </c>
      <c r="F29" s="206">
        <f t="shared" si="2"/>
        <v>3290976.4910000004</v>
      </c>
    </row>
    <row r="30" spans="1:10">
      <c r="A30" s="219" t="s">
        <v>22</v>
      </c>
      <c r="B30" s="251">
        <v>68510.560999999987</v>
      </c>
      <c r="C30" s="251">
        <v>1217916.9309999999</v>
      </c>
      <c r="D30" s="251">
        <v>345356.59199999995</v>
      </c>
      <c r="E30" s="251">
        <v>773326.62699999998</v>
      </c>
      <c r="F30" s="206">
        <f t="shared" si="2"/>
        <v>2405110.7109999997</v>
      </c>
    </row>
    <row r="31" spans="1:10">
      <c r="A31" s="219" t="s">
        <v>26</v>
      </c>
      <c r="B31" s="251">
        <v>1777279.0120000001</v>
      </c>
      <c r="C31" s="251">
        <v>2423977.5410000002</v>
      </c>
      <c r="D31" s="251">
        <v>672406.61600000004</v>
      </c>
      <c r="E31" s="251">
        <v>1398763.317</v>
      </c>
      <c r="F31" s="206">
        <f t="shared" si="2"/>
        <v>6272426.4860000005</v>
      </c>
    </row>
    <row r="32" spans="1:10">
      <c r="A32" s="219" t="s">
        <v>23</v>
      </c>
      <c r="B32" s="251">
        <v>365148.68599999999</v>
      </c>
      <c r="C32" s="251">
        <v>1540560.783056716</v>
      </c>
      <c r="D32" s="251">
        <v>373120.1647628824</v>
      </c>
      <c r="E32" s="251">
        <v>844852.65236632864</v>
      </c>
      <c r="F32" s="206">
        <f t="shared" si="2"/>
        <v>3123682.2861859268</v>
      </c>
    </row>
    <row r="33" spans="1:6">
      <c r="A33" s="219" t="s">
        <v>19</v>
      </c>
      <c r="B33" s="251">
        <v>291446.31400000001</v>
      </c>
      <c r="C33" s="251">
        <v>950048.00400000019</v>
      </c>
      <c r="D33" s="251">
        <v>397539.902</v>
      </c>
      <c r="E33" s="251">
        <v>755984.54099999997</v>
      </c>
      <c r="F33" s="206">
        <f t="shared" si="2"/>
        <v>2395018.7609999999</v>
      </c>
    </row>
    <row r="34" spans="1:6">
      <c r="A34" s="219" t="s">
        <v>24</v>
      </c>
      <c r="B34" s="251">
        <v>187702.33800000002</v>
      </c>
      <c r="C34" s="251">
        <v>1366598.2790000001</v>
      </c>
      <c r="D34" s="251">
        <v>466973.51699999999</v>
      </c>
      <c r="E34" s="251">
        <v>919429.91299999983</v>
      </c>
      <c r="F34" s="206">
        <f t="shared" si="2"/>
        <v>2940704.0469999998</v>
      </c>
    </row>
    <row r="35" spans="1:6">
      <c r="A35" s="219" t="s">
        <v>16</v>
      </c>
      <c r="B35" s="251">
        <v>98230.967999999993</v>
      </c>
      <c r="C35" s="251">
        <v>2956160.7880000002</v>
      </c>
      <c r="D35" s="251">
        <v>1106000</v>
      </c>
      <c r="E35" s="251">
        <v>1483437.7950000002</v>
      </c>
      <c r="F35" s="206">
        <f t="shared" si="2"/>
        <v>5643829.551</v>
      </c>
    </row>
    <row r="36" spans="1:6">
      <c r="A36" s="219" t="s">
        <v>25</v>
      </c>
      <c r="B36" s="251">
        <v>728104.62199999997</v>
      </c>
      <c r="C36" s="251">
        <v>2767095.1210000003</v>
      </c>
      <c r="D36" s="251">
        <v>995654.0560000001</v>
      </c>
      <c r="E36" s="251">
        <v>2924272.5379999997</v>
      </c>
      <c r="F36" s="206">
        <f t="shared" si="2"/>
        <v>7415126.3370000003</v>
      </c>
    </row>
    <row r="37" spans="1:6">
      <c r="A37" s="219" t="s">
        <v>27</v>
      </c>
      <c r="B37" s="251">
        <v>1839912.4500000002</v>
      </c>
      <c r="C37" s="251">
        <v>1570030.2250000001</v>
      </c>
      <c r="D37" s="251">
        <v>549719.96699999995</v>
      </c>
      <c r="E37" s="251">
        <v>1090755.003</v>
      </c>
      <c r="F37" s="206">
        <f t="shared" si="2"/>
        <v>5050417.6449999996</v>
      </c>
    </row>
    <row r="38" spans="1:6">
      <c r="A38" s="219" t="s">
        <v>20</v>
      </c>
      <c r="B38" s="251">
        <v>432581.95282786601</v>
      </c>
      <c r="C38" s="251">
        <v>1175603.6454058816</v>
      </c>
      <c r="D38" s="251">
        <v>359173.04276487953</v>
      </c>
      <c r="E38" s="251">
        <v>770755.27339047589</v>
      </c>
      <c r="F38" s="206">
        <f t="shared" si="2"/>
        <v>2738113.9143891027</v>
      </c>
    </row>
    <row r="39" spans="1:6">
      <c r="A39" s="172" t="s">
        <v>28</v>
      </c>
      <c r="B39" s="138">
        <v>528541.13212284422</v>
      </c>
      <c r="C39" s="138">
        <v>976475.36517948855</v>
      </c>
      <c r="D39" s="138">
        <v>418116.28589675832</v>
      </c>
      <c r="E39" s="138">
        <v>958770.275475748</v>
      </c>
      <c r="F39" s="138">
        <f t="shared" si="2"/>
        <v>2881903.0586748393</v>
      </c>
    </row>
    <row r="40" spans="1:6">
      <c r="F40" s="10" t="s">
        <v>375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/>
  <dimension ref="A1:J19"/>
  <sheetViews>
    <sheetView showGridLines="0" zoomScaleNormal="100" zoomScaleSheetLayoutView="100" workbookViewId="0"/>
  </sheetViews>
  <sheetFormatPr defaultRowHeight="12"/>
  <cols>
    <col min="1" max="1" width="16" style="5" customWidth="1"/>
    <col min="2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1" width="9.140625" style="5" bestFit="1" customWidth="1"/>
    <col min="12" max="13" width="9.140625" style="5" customWidth="1"/>
    <col min="14" max="14" width="10.5703125" style="5" customWidth="1"/>
    <col min="15" max="15" width="12.7109375" style="5" customWidth="1"/>
    <col min="16" max="16384" width="9.140625" style="5"/>
  </cols>
  <sheetData>
    <row r="1" spans="1:10" ht="15.75">
      <c r="A1" s="275" t="s">
        <v>565</v>
      </c>
      <c r="B1" s="17"/>
      <c r="J1" s="139" t="str">
        <f>'3.1'!N1</f>
        <v>2020</v>
      </c>
    </row>
    <row r="2" spans="1:10" ht="6" customHeight="1">
      <c r="A2" s="17"/>
      <c r="B2" s="505"/>
      <c r="C2" s="505"/>
      <c r="D2" s="505"/>
      <c r="E2" s="505"/>
      <c r="F2" s="505"/>
      <c r="G2" s="505"/>
      <c r="H2" s="505"/>
      <c r="I2" s="505"/>
      <c r="J2" s="505"/>
    </row>
    <row r="3" spans="1:10" ht="36">
      <c r="A3" s="280"/>
      <c r="B3" s="279" t="s">
        <v>131</v>
      </c>
      <c r="C3" s="279" t="s">
        <v>29</v>
      </c>
      <c r="D3" s="279" t="s">
        <v>30</v>
      </c>
      <c r="E3" s="279" t="s">
        <v>31</v>
      </c>
      <c r="F3" s="279" t="s">
        <v>656</v>
      </c>
      <c r="G3" s="279" t="s">
        <v>130</v>
      </c>
      <c r="H3" s="279" t="s">
        <v>67</v>
      </c>
      <c r="I3" s="279" t="s">
        <v>32</v>
      </c>
      <c r="J3" s="279" t="s">
        <v>74</v>
      </c>
    </row>
    <row r="4" spans="1:10" ht="12" customHeight="1">
      <c r="A4" s="224" t="s">
        <v>667</v>
      </c>
      <c r="B4" s="268">
        <f t="shared" ref="B4:I4" si="0">SUM(B5:B18)</f>
        <v>20716071.783703405</v>
      </c>
      <c r="C4" s="268">
        <f t="shared" si="0"/>
        <v>4292105.7155929506</v>
      </c>
      <c r="D4" s="268">
        <f t="shared" si="0"/>
        <v>701948.20551851683</v>
      </c>
      <c r="E4" s="268">
        <f t="shared" si="0"/>
        <v>506302.0640852818</v>
      </c>
      <c r="F4" s="268">
        <f t="shared" si="0"/>
        <v>973099.3358910305</v>
      </c>
      <c r="G4" s="268">
        <f t="shared" si="0"/>
        <v>15973474.734401038</v>
      </c>
      <c r="H4" s="268">
        <f t="shared" si="0"/>
        <v>13450452.622576123</v>
      </c>
      <c r="I4" s="268">
        <f t="shared" si="0"/>
        <v>773299.98823165684</v>
      </c>
      <c r="J4" s="268">
        <f>SUM(B4:I4)</f>
        <v>57386754.45000001</v>
      </c>
    </row>
    <row r="5" spans="1:10">
      <c r="A5" s="198" t="s">
        <v>18</v>
      </c>
      <c r="B5" s="191">
        <v>1037746.0335895241</v>
      </c>
      <c r="C5" s="191">
        <v>78243.713067082994</v>
      </c>
      <c r="D5" s="191">
        <v>16478.833617234919</v>
      </c>
      <c r="E5" s="191">
        <v>15527.050176244353</v>
      </c>
      <c r="F5" s="191">
        <v>96535.970778927018</v>
      </c>
      <c r="G5" s="191">
        <v>1299528.0663508794</v>
      </c>
      <c r="H5" s="191">
        <v>561365.69013383973</v>
      </c>
      <c r="I5" s="191">
        <v>61057.681364694079</v>
      </c>
      <c r="J5" s="138">
        <f>SUM(B5:I5)</f>
        <v>3166483.039078427</v>
      </c>
    </row>
    <row r="6" spans="1:10">
      <c r="A6" s="167" t="s">
        <v>17</v>
      </c>
      <c r="B6" s="281">
        <v>1894569.333740304</v>
      </c>
      <c r="C6" s="281">
        <v>278473.10916122555</v>
      </c>
      <c r="D6" s="281">
        <v>77942.45183777879</v>
      </c>
      <c r="E6" s="281">
        <v>58902.594879960416</v>
      </c>
      <c r="F6" s="281">
        <v>123926.41716963534</v>
      </c>
      <c r="G6" s="281">
        <v>1363544.7308176053</v>
      </c>
      <c r="H6" s="281">
        <v>1276488.2044461465</v>
      </c>
      <c r="I6" s="281">
        <v>51339.631619052801</v>
      </c>
      <c r="J6" s="206">
        <f t="shared" ref="J6:J18" si="1">SUM(B6:I6)</f>
        <v>5125186.4736717092</v>
      </c>
    </row>
    <row r="7" spans="1:10">
      <c r="A7" s="167" t="s">
        <v>21</v>
      </c>
      <c r="B7" s="281">
        <v>408813.70199999999</v>
      </c>
      <c r="C7" s="281">
        <v>266200.538</v>
      </c>
      <c r="D7" s="281">
        <v>2935.261</v>
      </c>
      <c r="E7" s="281">
        <v>19365.338</v>
      </c>
      <c r="F7" s="281">
        <v>17020.740000000002</v>
      </c>
      <c r="G7" s="281">
        <v>390847.22200000001</v>
      </c>
      <c r="H7" s="281">
        <v>351212.90600000002</v>
      </c>
      <c r="I7" s="281">
        <v>51.28</v>
      </c>
      <c r="J7" s="206">
        <f t="shared" si="1"/>
        <v>1456446.987</v>
      </c>
    </row>
    <row r="8" spans="1:10">
      <c r="A8" s="167" t="s">
        <v>140</v>
      </c>
      <c r="B8" s="281">
        <v>1233516.7740000002</v>
      </c>
      <c r="C8" s="281">
        <v>264249.79399999999</v>
      </c>
      <c r="D8" s="281">
        <v>24879.124000000003</v>
      </c>
      <c r="E8" s="281">
        <v>24656.743000000002</v>
      </c>
      <c r="F8" s="281">
        <v>73261.683000000005</v>
      </c>
      <c r="G8" s="281">
        <v>998292.56900000002</v>
      </c>
      <c r="H8" s="281">
        <v>832382.82399999991</v>
      </c>
      <c r="I8" s="281">
        <v>1958.337</v>
      </c>
      <c r="J8" s="206">
        <f t="shared" si="1"/>
        <v>3453197.8480000002</v>
      </c>
    </row>
    <row r="9" spans="1:10">
      <c r="A9" s="167" t="s">
        <v>22</v>
      </c>
      <c r="B9" s="281">
        <v>1002280.7740000001</v>
      </c>
      <c r="C9" s="281">
        <v>123246.52499999999</v>
      </c>
      <c r="D9" s="281">
        <v>15466.498000000001</v>
      </c>
      <c r="E9" s="281">
        <v>21540.707999999999</v>
      </c>
      <c r="F9" s="281">
        <v>21443.78</v>
      </c>
      <c r="G9" s="281">
        <v>773326.62699999998</v>
      </c>
      <c r="H9" s="281">
        <v>481144.97300000006</v>
      </c>
      <c r="I9" s="281">
        <v>0</v>
      </c>
      <c r="J9" s="206">
        <f t="shared" si="1"/>
        <v>2438449.8850000002</v>
      </c>
    </row>
    <row r="10" spans="1:10">
      <c r="A10" s="167" t="s">
        <v>26</v>
      </c>
      <c r="B10" s="281">
        <v>3547472.2510000002</v>
      </c>
      <c r="C10" s="281">
        <v>1317045.4989999998</v>
      </c>
      <c r="D10" s="281">
        <v>51953.934999999998</v>
      </c>
      <c r="E10" s="281">
        <v>36355.481</v>
      </c>
      <c r="F10" s="281">
        <v>45622.659999999996</v>
      </c>
      <c r="G10" s="281">
        <v>1398845.247</v>
      </c>
      <c r="H10" s="281">
        <v>1361353.405</v>
      </c>
      <c r="I10" s="281">
        <v>29242.441000000006</v>
      </c>
      <c r="J10" s="206">
        <f t="shared" si="1"/>
        <v>7787890.9189999988</v>
      </c>
    </row>
    <row r="11" spans="1:10">
      <c r="A11" s="167" t="s">
        <v>23</v>
      </c>
      <c r="B11" s="281">
        <v>1359478.9357109044</v>
      </c>
      <c r="C11" s="281">
        <v>138333.79108637181</v>
      </c>
      <c r="D11" s="281">
        <v>13608.116453245319</v>
      </c>
      <c r="E11" s="281">
        <v>40842.385358192667</v>
      </c>
      <c r="F11" s="281">
        <v>68011.988584100924</v>
      </c>
      <c r="G11" s="281">
        <v>844852.65236632864</v>
      </c>
      <c r="H11" s="281">
        <v>660855.52448912966</v>
      </c>
      <c r="I11" s="281">
        <v>1480.9811376535488</v>
      </c>
      <c r="J11" s="206">
        <f t="shared" si="1"/>
        <v>3127464.3751859269</v>
      </c>
    </row>
    <row r="12" spans="1:10">
      <c r="A12" s="167" t="s">
        <v>19</v>
      </c>
      <c r="B12" s="281">
        <v>966453.09600000014</v>
      </c>
      <c r="C12" s="281">
        <v>96671.150000000009</v>
      </c>
      <c r="D12" s="281">
        <v>19590.027999999998</v>
      </c>
      <c r="E12" s="281">
        <v>20151.411999999997</v>
      </c>
      <c r="F12" s="281">
        <v>82361.811000000002</v>
      </c>
      <c r="G12" s="281">
        <v>755996.10499999998</v>
      </c>
      <c r="H12" s="281">
        <v>483754.55500000005</v>
      </c>
      <c r="I12" s="281">
        <v>4666.6669999999995</v>
      </c>
      <c r="J12" s="206">
        <f t="shared" si="1"/>
        <v>2429644.824</v>
      </c>
    </row>
    <row r="13" spans="1:10">
      <c r="A13" s="167" t="s">
        <v>24</v>
      </c>
      <c r="B13" s="281">
        <v>1013074.1</v>
      </c>
      <c r="C13" s="281">
        <v>123864.355</v>
      </c>
      <c r="D13" s="281">
        <v>30552.624999999996</v>
      </c>
      <c r="E13" s="281">
        <v>22579.968000000001</v>
      </c>
      <c r="F13" s="281">
        <v>74728.218999999997</v>
      </c>
      <c r="G13" s="281">
        <v>919429.91299999983</v>
      </c>
      <c r="H13" s="281">
        <v>762290.94199999992</v>
      </c>
      <c r="I13" s="281">
        <v>525.57100000000003</v>
      </c>
      <c r="J13" s="206">
        <f t="shared" si="1"/>
        <v>2947045.693</v>
      </c>
    </row>
    <row r="14" spans="1:10">
      <c r="A14" s="167" t="s">
        <v>16</v>
      </c>
      <c r="B14" s="281">
        <v>429926.31699999992</v>
      </c>
      <c r="C14" s="281">
        <v>231945.33300000001</v>
      </c>
      <c r="D14" s="281">
        <v>351023.30600000004</v>
      </c>
      <c r="E14" s="281">
        <v>95395.694000000003</v>
      </c>
      <c r="F14" s="281">
        <v>12135.296</v>
      </c>
      <c r="G14" s="281">
        <v>1484034.8690000002</v>
      </c>
      <c r="H14" s="281">
        <v>2868699.82</v>
      </c>
      <c r="I14" s="281">
        <v>175970.50799999997</v>
      </c>
      <c r="J14" s="206">
        <f t="shared" si="1"/>
        <v>5649131.1430000002</v>
      </c>
    </row>
    <row r="15" spans="1:10">
      <c r="A15" s="167" t="s">
        <v>25</v>
      </c>
      <c r="B15" s="281">
        <v>2703078.3570000003</v>
      </c>
      <c r="C15" s="281">
        <v>380110.84699999995</v>
      </c>
      <c r="D15" s="281">
        <v>36835.206999999995</v>
      </c>
      <c r="E15" s="281">
        <v>73837.934999999998</v>
      </c>
      <c r="F15" s="281">
        <v>143561.47700000001</v>
      </c>
      <c r="G15" s="281">
        <v>2924435.9979999997</v>
      </c>
      <c r="H15" s="281">
        <v>1812641.679</v>
      </c>
      <c r="I15" s="281">
        <v>3006.498</v>
      </c>
      <c r="J15" s="206">
        <f t="shared" si="1"/>
        <v>8077507.9979999997</v>
      </c>
    </row>
    <row r="16" spans="1:10">
      <c r="A16" s="167" t="s">
        <v>27</v>
      </c>
      <c r="B16" s="281">
        <v>2587643.38</v>
      </c>
      <c r="C16" s="281">
        <v>372811.25699999998</v>
      </c>
      <c r="D16" s="281">
        <v>37619.523999999998</v>
      </c>
      <c r="E16" s="281">
        <v>43074.937000000005</v>
      </c>
      <c r="F16" s="281">
        <v>40286.951000000001</v>
      </c>
      <c r="G16" s="281">
        <v>1090756.202</v>
      </c>
      <c r="H16" s="281">
        <v>1145370.848</v>
      </c>
      <c r="I16" s="281">
        <v>423826.43599999999</v>
      </c>
      <c r="J16" s="206">
        <f t="shared" si="1"/>
        <v>5741389.5350000001</v>
      </c>
    </row>
    <row r="17" spans="1:10">
      <c r="A17" s="167" t="s">
        <v>20</v>
      </c>
      <c r="B17" s="281">
        <v>1363869.4115572011</v>
      </c>
      <c r="C17" s="281">
        <v>72005.72573748033</v>
      </c>
      <c r="D17" s="281">
        <v>8523.1457318644625</v>
      </c>
      <c r="E17" s="281">
        <v>18772.673267468988</v>
      </c>
      <c r="F17" s="281">
        <v>122623.22311574352</v>
      </c>
      <c r="G17" s="281">
        <v>770808.15739047586</v>
      </c>
      <c r="H17" s="281">
        <v>392625.83050668868</v>
      </c>
      <c r="I17" s="281">
        <v>10698.576082179756</v>
      </c>
      <c r="J17" s="206">
        <f t="shared" si="1"/>
        <v>2759926.7433891031</v>
      </c>
    </row>
    <row r="18" spans="1:10">
      <c r="A18" s="198" t="s">
        <v>28</v>
      </c>
      <c r="B18" s="191">
        <v>1168149.3181054716</v>
      </c>
      <c r="C18" s="191">
        <v>548904.07854079001</v>
      </c>
      <c r="D18" s="191">
        <v>14540.149878393251</v>
      </c>
      <c r="E18" s="191">
        <v>15299.144403415317</v>
      </c>
      <c r="F18" s="191">
        <v>51579.119242623623</v>
      </c>
      <c r="G18" s="191">
        <v>958776.37547574798</v>
      </c>
      <c r="H18" s="191">
        <v>460265.42100032093</v>
      </c>
      <c r="I18" s="191">
        <v>9475.3800280766591</v>
      </c>
      <c r="J18" s="138">
        <f t="shared" si="1"/>
        <v>3226988.9866748392</v>
      </c>
    </row>
    <row r="19" spans="1:10" ht="12" customHeight="1">
      <c r="A19" s="45" t="s">
        <v>668</v>
      </c>
      <c r="J19" s="10" t="s">
        <v>376</v>
      </c>
    </row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8"/>
  <dimension ref="A1:P23"/>
  <sheetViews>
    <sheetView showGridLines="0" zoomScaleNormal="100" zoomScaleSheetLayoutView="100" zoomScalePageLayoutView="115" workbookViewId="0"/>
  </sheetViews>
  <sheetFormatPr defaultRowHeight="12"/>
  <cols>
    <col min="1" max="1" width="26.28515625" style="3" customWidth="1"/>
    <col min="2" max="2" width="6.85546875" style="3" customWidth="1"/>
    <col min="3" max="14" width="7.85546875" style="3" customWidth="1"/>
    <col min="15" max="15" width="7.5703125" style="3" customWidth="1"/>
    <col min="16" max="16" width="7.85546875" style="3" customWidth="1"/>
    <col min="17" max="16384" width="9.140625" style="3"/>
  </cols>
  <sheetData>
    <row r="1" spans="1:16" ht="15.75">
      <c r="A1" s="291" t="s">
        <v>663</v>
      </c>
      <c r="B1" s="453"/>
      <c r="C1" s="453"/>
      <c r="D1" s="453"/>
      <c r="P1" s="139" t="str">
        <f>'3.1'!N1</f>
        <v>2020</v>
      </c>
    </row>
    <row r="2" spans="1:16" ht="6" customHeight="1">
      <c r="A2" s="50"/>
      <c r="B2" s="81" t="s">
        <v>343</v>
      </c>
      <c r="C2" s="81" t="s">
        <v>344</v>
      </c>
      <c r="D2" s="81" t="s">
        <v>345</v>
      </c>
      <c r="E2" s="81" t="s">
        <v>369</v>
      </c>
      <c r="F2" s="81" t="s">
        <v>346</v>
      </c>
      <c r="G2" s="81" t="s">
        <v>342</v>
      </c>
      <c r="H2" s="81" t="s">
        <v>347</v>
      </c>
      <c r="I2" s="81" t="s">
        <v>348</v>
      </c>
      <c r="J2" s="81" t="s">
        <v>349</v>
      </c>
      <c r="K2" s="81" t="s">
        <v>350</v>
      </c>
      <c r="L2" s="81" t="s">
        <v>351</v>
      </c>
      <c r="M2" s="81" t="s">
        <v>352</v>
      </c>
      <c r="N2" s="81" t="s">
        <v>353</v>
      </c>
      <c r="O2" s="81" t="s">
        <v>354</v>
      </c>
    </row>
    <row r="3" spans="1:16">
      <c r="A3" s="292"/>
      <c r="B3" s="292" t="s">
        <v>333</v>
      </c>
      <c r="C3" s="292" t="s">
        <v>328</v>
      </c>
      <c r="D3" s="292" t="s">
        <v>329</v>
      </c>
      <c r="E3" s="292" t="s">
        <v>341</v>
      </c>
      <c r="F3" s="292" t="s">
        <v>330</v>
      </c>
      <c r="G3" s="292" t="s">
        <v>336</v>
      </c>
      <c r="H3" s="292" t="s">
        <v>338</v>
      </c>
      <c r="I3" s="292" t="s">
        <v>340</v>
      </c>
      <c r="J3" s="292" t="s">
        <v>334</v>
      </c>
      <c r="K3" s="292" t="s">
        <v>331</v>
      </c>
      <c r="L3" s="292" t="s">
        <v>332</v>
      </c>
      <c r="M3" s="292" t="s">
        <v>335</v>
      </c>
      <c r="N3" s="292" t="s">
        <v>339</v>
      </c>
      <c r="O3" s="292" t="s">
        <v>337</v>
      </c>
      <c r="P3" s="292" t="s">
        <v>74</v>
      </c>
    </row>
    <row r="4" spans="1:16" s="40" customFormat="1">
      <c r="A4" s="179" t="s">
        <v>37</v>
      </c>
      <c r="B4" s="234">
        <f>SUM(B5:B22)</f>
        <v>16982.796722999999</v>
      </c>
      <c r="C4" s="234">
        <f t="shared" ref="C4:O4" si="0">SUM(C5:C22)</f>
        <v>1755.9722400000023</v>
      </c>
      <c r="D4" s="234">
        <f t="shared" si="0"/>
        <v>3979.6959910000005</v>
      </c>
      <c r="E4" s="234">
        <f t="shared" si="0"/>
        <v>1081.147479</v>
      </c>
      <c r="F4" s="234">
        <f t="shared" si="0"/>
        <v>460.772445</v>
      </c>
      <c r="G4" s="234">
        <f t="shared" si="0"/>
        <v>3583.8089939999995</v>
      </c>
      <c r="H4" s="234">
        <f t="shared" si="0"/>
        <v>1555.526652</v>
      </c>
      <c r="I4" s="234">
        <f t="shared" si="0"/>
        <v>4207.8560900000002</v>
      </c>
      <c r="J4" s="234">
        <f t="shared" si="0"/>
        <v>1348.0148769999998</v>
      </c>
      <c r="K4" s="234">
        <f t="shared" si="0"/>
        <v>189.91263200000006</v>
      </c>
      <c r="L4" s="234">
        <f t="shared" si="0"/>
        <v>7080.9886170000027</v>
      </c>
      <c r="M4" s="234">
        <f t="shared" si="0"/>
        <v>22997.09836199999</v>
      </c>
      <c r="N4" s="234">
        <f t="shared" si="0"/>
        <v>15585.356239999997</v>
      </c>
      <c r="O4" s="234">
        <f t="shared" si="0"/>
        <v>634.4243789999997</v>
      </c>
      <c r="P4" s="234">
        <f>SUM(B4:O4)</f>
        <v>81443.371720999989</v>
      </c>
    </row>
    <row r="5" spans="1:16">
      <c r="A5" s="132" t="s">
        <v>187</v>
      </c>
      <c r="B5" s="146">
        <v>177.92302399999997</v>
      </c>
      <c r="C5" s="146">
        <v>24.99822</v>
      </c>
      <c r="D5" s="146">
        <v>1543.2308460000004</v>
      </c>
      <c r="E5" s="146">
        <v>239.126713</v>
      </c>
      <c r="F5" s="146">
        <v>1.1602779999999999</v>
      </c>
      <c r="G5" s="146">
        <v>83.58708399999999</v>
      </c>
      <c r="H5" s="146">
        <v>143.58583599999997</v>
      </c>
      <c r="I5" s="146">
        <v>3620.6038130000002</v>
      </c>
      <c r="J5" s="146">
        <v>520.52280500000006</v>
      </c>
      <c r="K5" s="146">
        <v>0</v>
      </c>
      <c r="L5" s="146">
        <v>4664.8341590000027</v>
      </c>
      <c r="M5" s="146">
        <v>17820.303707999996</v>
      </c>
      <c r="N5" s="146">
        <v>15.724822999999999</v>
      </c>
      <c r="O5" s="146">
        <v>217.96284400000005</v>
      </c>
      <c r="P5" s="146">
        <f t="shared" ref="P5:P22" si="1">SUM(B5:O5)</f>
        <v>29073.564153000003</v>
      </c>
    </row>
    <row r="6" spans="1:16">
      <c r="A6" s="218" t="s">
        <v>305</v>
      </c>
      <c r="B6" s="146">
        <v>15746.247810000001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14297.031959999998</v>
      </c>
      <c r="O6" s="195">
        <v>0</v>
      </c>
      <c r="P6" s="146">
        <f t="shared" si="1"/>
        <v>30043.279770000001</v>
      </c>
    </row>
    <row r="7" spans="1:16">
      <c r="A7" s="218" t="s">
        <v>180</v>
      </c>
      <c r="B7" s="146">
        <v>83.937513999999879</v>
      </c>
      <c r="C7" s="195">
        <v>482.6920750000001</v>
      </c>
      <c r="D7" s="195">
        <v>1091.0158890000002</v>
      </c>
      <c r="E7" s="195">
        <v>94.806621000000078</v>
      </c>
      <c r="F7" s="195">
        <v>101.05310200000007</v>
      </c>
      <c r="G7" s="195">
        <v>104.69484999999992</v>
      </c>
      <c r="H7" s="195">
        <v>72.601718000000034</v>
      </c>
      <c r="I7" s="195">
        <v>61.676586999999998</v>
      </c>
      <c r="J7" s="195">
        <v>54.471557000000011</v>
      </c>
      <c r="K7" s="195">
        <v>25.628682999999981</v>
      </c>
      <c r="L7" s="195">
        <v>522.38956999999994</v>
      </c>
      <c r="M7" s="195">
        <v>3723.6770679999981</v>
      </c>
      <c r="N7" s="195">
        <v>76.860829000000024</v>
      </c>
      <c r="O7" s="195">
        <v>91.361023999999958</v>
      </c>
      <c r="P7" s="146">
        <f t="shared" si="1"/>
        <v>6586.8670869999978</v>
      </c>
    </row>
    <row r="8" spans="1:16">
      <c r="A8" s="218" t="s">
        <v>188</v>
      </c>
      <c r="B8" s="146">
        <v>0</v>
      </c>
      <c r="C8" s="195">
        <v>0</v>
      </c>
      <c r="D8" s="195">
        <v>0</v>
      </c>
      <c r="E8" s="195">
        <v>25.615969999999997</v>
      </c>
      <c r="F8" s="195">
        <v>0</v>
      </c>
      <c r="G8" s="195">
        <v>1780.6516419999998</v>
      </c>
      <c r="H8" s="195">
        <v>89.209387000000021</v>
      </c>
      <c r="I8" s="195">
        <v>14.141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4.56759</v>
      </c>
      <c r="P8" s="146">
        <f t="shared" si="1"/>
        <v>1914.1855890000002</v>
      </c>
    </row>
    <row r="9" spans="1:16">
      <c r="A9" s="132" t="s">
        <v>182</v>
      </c>
      <c r="B9" s="146">
        <v>0</v>
      </c>
      <c r="C9" s="195">
        <v>0</v>
      </c>
      <c r="D9" s="195">
        <v>1139.0548700000002</v>
      </c>
      <c r="E9" s="195">
        <v>0</v>
      </c>
      <c r="F9" s="195">
        <v>0</v>
      </c>
      <c r="G9" s="195">
        <v>775.93607099999986</v>
      </c>
      <c r="H9" s="195">
        <v>0</v>
      </c>
      <c r="I9" s="195">
        <v>0</v>
      </c>
      <c r="J9" s="195">
        <v>0</v>
      </c>
      <c r="K9" s="195">
        <v>0</v>
      </c>
      <c r="L9" s="195">
        <v>60.029299999999992</v>
      </c>
      <c r="M9" s="195">
        <v>46.982199999999999</v>
      </c>
      <c r="N9" s="195">
        <v>0</v>
      </c>
      <c r="O9" s="195">
        <v>13.077</v>
      </c>
      <c r="P9" s="146">
        <f t="shared" si="1"/>
        <v>2035.0794409999999</v>
      </c>
    </row>
    <row r="10" spans="1:16">
      <c r="A10" s="218" t="s">
        <v>189</v>
      </c>
      <c r="B10" s="146">
        <v>253.81967300000031</v>
      </c>
      <c r="C10" s="195">
        <v>254.32207300000002</v>
      </c>
      <c r="D10" s="195">
        <v>36.339496000000004</v>
      </c>
      <c r="E10" s="195">
        <v>236.53748300000007</v>
      </c>
      <c r="F10" s="195">
        <v>26.304891000000005</v>
      </c>
      <c r="G10" s="195">
        <v>154.50761199999997</v>
      </c>
      <c r="H10" s="195">
        <v>222.00071500000004</v>
      </c>
      <c r="I10" s="195">
        <v>292.45284499999997</v>
      </c>
      <c r="J10" s="195">
        <v>208.14604499999996</v>
      </c>
      <c r="K10" s="195">
        <v>45.503922000000003</v>
      </c>
      <c r="L10" s="195">
        <v>298.74956700000007</v>
      </c>
      <c r="M10" s="195">
        <v>82.390637000000027</v>
      </c>
      <c r="N10" s="195">
        <v>415.7645939999997</v>
      </c>
      <c r="O10" s="195">
        <v>67.846698999999973</v>
      </c>
      <c r="P10" s="146">
        <f t="shared" si="1"/>
        <v>2594.6862520000009</v>
      </c>
    </row>
    <row r="11" spans="1:16">
      <c r="A11" s="218" t="s">
        <v>669</v>
      </c>
      <c r="B11" s="146">
        <v>268.31347700000117</v>
      </c>
      <c r="C11" s="195">
        <v>523.30169700000238</v>
      </c>
      <c r="D11" s="195">
        <v>13.066255999999987</v>
      </c>
      <c r="E11" s="195">
        <v>95.308569999999904</v>
      </c>
      <c r="F11" s="195">
        <v>114.15125500000011</v>
      </c>
      <c r="G11" s="195">
        <v>62.88887099999959</v>
      </c>
      <c r="H11" s="195">
        <v>116.71650900000006</v>
      </c>
      <c r="I11" s="195">
        <v>96.607785999999933</v>
      </c>
      <c r="J11" s="195">
        <v>223.27775399999993</v>
      </c>
      <c r="K11" s="195">
        <v>21.625017000000092</v>
      </c>
      <c r="L11" s="195">
        <v>264.41939699999989</v>
      </c>
      <c r="M11" s="195">
        <v>160.45382300000063</v>
      </c>
      <c r="N11" s="195">
        <v>97.912362999999658</v>
      </c>
      <c r="O11" s="195">
        <v>177.07838199999983</v>
      </c>
      <c r="P11" s="146">
        <f t="shared" si="1"/>
        <v>2235.1211570000028</v>
      </c>
    </row>
    <row r="12" spans="1:16">
      <c r="A12" s="218" t="s">
        <v>190</v>
      </c>
      <c r="B12" s="278">
        <v>216.90674700000002</v>
      </c>
      <c r="C12" s="296">
        <v>306.66953000000001</v>
      </c>
      <c r="D12" s="296">
        <v>5.8080429999999996</v>
      </c>
      <c r="E12" s="296">
        <v>266.20585300000005</v>
      </c>
      <c r="F12" s="296">
        <v>0.14014499999999999</v>
      </c>
      <c r="G12" s="296">
        <v>444.71363600000024</v>
      </c>
      <c r="H12" s="296">
        <v>11.447499000000001</v>
      </c>
      <c r="I12" s="296">
        <v>0.44123700000000005</v>
      </c>
      <c r="J12" s="296">
        <v>200.29238899999996</v>
      </c>
      <c r="K12" s="296">
        <v>0</v>
      </c>
      <c r="L12" s="296">
        <v>308.16923199999991</v>
      </c>
      <c r="M12" s="296">
        <v>682.937814</v>
      </c>
      <c r="N12" s="296">
        <v>46.857048999999996</v>
      </c>
      <c r="O12" s="296">
        <v>8.3323119999999999</v>
      </c>
      <c r="P12" s="278">
        <f t="shared" si="1"/>
        <v>2498.9214860000006</v>
      </c>
    </row>
    <row r="13" spans="1:16">
      <c r="A13" s="218" t="s">
        <v>670</v>
      </c>
      <c r="B13" s="146">
        <v>234.77322400000031</v>
      </c>
      <c r="C13" s="195">
        <v>83.010542999999984</v>
      </c>
      <c r="D13" s="195">
        <v>20.173848000000014</v>
      </c>
      <c r="E13" s="195">
        <v>101.04801099999987</v>
      </c>
      <c r="F13" s="195">
        <v>65.755889999999951</v>
      </c>
      <c r="G13" s="195">
        <v>64.455736999999942</v>
      </c>
      <c r="H13" s="195">
        <v>43.631842999999932</v>
      </c>
      <c r="I13" s="195">
        <v>81.701483999999908</v>
      </c>
      <c r="J13" s="195">
        <v>74.004807</v>
      </c>
      <c r="K13" s="195">
        <v>40.911733999999974</v>
      </c>
      <c r="L13" s="195">
        <v>916.33913099999995</v>
      </c>
      <c r="M13" s="195">
        <v>297.04440199999982</v>
      </c>
      <c r="N13" s="195">
        <v>89.004587000000086</v>
      </c>
      <c r="O13" s="195">
        <v>32.028785999999997</v>
      </c>
      <c r="P13" s="146">
        <f t="shared" si="1"/>
        <v>2143.8840269999996</v>
      </c>
    </row>
    <row r="14" spans="1:16">
      <c r="A14" s="218" t="s">
        <v>671</v>
      </c>
      <c r="B14" s="146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746.14490999999987</v>
      </c>
      <c r="I14" s="195">
        <v>0</v>
      </c>
      <c r="J14" s="195">
        <v>1.639E-3</v>
      </c>
      <c r="K14" s="195">
        <v>0</v>
      </c>
      <c r="L14" s="195">
        <v>22.180689999999998</v>
      </c>
      <c r="M14" s="195">
        <v>0</v>
      </c>
      <c r="N14" s="195">
        <v>524.75142000000005</v>
      </c>
      <c r="O14" s="195">
        <v>0</v>
      </c>
      <c r="P14" s="146">
        <f t="shared" si="1"/>
        <v>1293.0786589999998</v>
      </c>
    </row>
    <row r="15" spans="1:16">
      <c r="A15" s="218" t="s">
        <v>672</v>
      </c>
      <c r="B15" s="146">
        <v>0</v>
      </c>
      <c r="C15" s="195">
        <v>14.185010999999998</v>
      </c>
      <c r="D15" s="195">
        <v>131.00674300000011</v>
      </c>
      <c r="E15" s="195">
        <v>21.522955</v>
      </c>
      <c r="F15" s="195">
        <v>125.87958399999992</v>
      </c>
      <c r="G15" s="195">
        <v>80.270526999999987</v>
      </c>
      <c r="H15" s="195">
        <v>91.746313000000029</v>
      </c>
      <c r="I15" s="195">
        <v>16.455994999999987</v>
      </c>
      <c r="J15" s="195">
        <v>8.7753309999999995</v>
      </c>
      <c r="K15" s="195">
        <v>0</v>
      </c>
      <c r="L15" s="195">
        <v>8.3166219999999988</v>
      </c>
      <c r="M15" s="195">
        <v>180.89571900000001</v>
      </c>
      <c r="N15" s="195">
        <v>19.879176000000008</v>
      </c>
      <c r="O15" s="195">
        <v>0.14951800000000001</v>
      </c>
      <c r="P15" s="146">
        <f t="shared" si="1"/>
        <v>699.08349399999997</v>
      </c>
    </row>
    <row r="16" spans="1:16">
      <c r="A16" s="218" t="s">
        <v>244</v>
      </c>
      <c r="B16" s="146">
        <v>0</v>
      </c>
      <c r="C16" s="195">
        <v>35.087653200000005</v>
      </c>
      <c r="D16" s="195">
        <v>0</v>
      </c>
      <c r="E16" s="195">
        <v>0</v>
      </c>
      <c r="F16" s="195">
        <v>15.796379999999999</v>
      </c>
      <c r="G16" s="195">
        <v>0</v>
      </c>
      <c r="H16" s="195">
        <v>0</v>
      </c>
      <c r="I16" s="195">
        <v>0</v>
      </c>
      <c r="J16" s="195">
        <v>34.748109600000006</v>
      </c>
      <c r="K16" s="195">
        <v>33.745965600000005</v>
      </c>
      <c r="L16" s="195">
        <v>0</v>
      </c>
      <c r="M16" s="195">
        <v>0</v>
      </c>
      <c r="N16" s="195">
        <v>0</v>
      </c>
      <c r="O16" s="195">
        <v>0</v>
      </c>
      <c r="P16" s="146">
        <f t="shared" si="1"/>
        <v>119.37810840000002</v>
      </c>
    </row>
    <row r="17" spans="1:16">
      <c r="A17" s="218" t="s">
        <v>673</v>
      </c>
      <c r="B17" s="146">
        <v>0</v>
      </c>
      <c r="C17" s="195">
        <v>29.602725800000009</v>
      </c>
      <c r="D17" s="195">
        <v>0</v>
      </c>
      <c r="E17" s="195">
        <v>0</v>
      </c>
      <c r="F17" s="195">
        <v>10.53092</v>
      </c>
      <c r="G17" s="195">
        <v>2.5571419999999998</v>
      </c>
      <c r="H17" s="195">
        <v>1.1967999999999999E-2</v>
      </c>
      <c r="I17" s="195">
        <v>0</v>
      </c>
      <c r="J17" s="195">
        <v>23.483919400000005</v>
      </c>
      <c r="K17" s="195">
        <v>22.497310400000003</v>
      </c>
      <c r="L17" s="195">
        <v>0</v>
      </c>
      <c r="M17" s="195">
        <v>0.11700000000000001</v>
      </c>
      <c r="N17" s="195">
        <v>7.2180000000000008E-2</v>
      </c>
      <c r="O17" s="195">
        <v>0.82399999999999995</v>
      </c>
      <c r="P17" s="146">
        <f t="shared" si="1"/>
        <v>89.697165600000034</v>
      </c>
    </row>
    <row r="18" spans="1:16">
      <c r="A18" s="218" t="s">
        <v>185</v>
      </c>
      <c r="B18" s="146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28.098189999999999</v>
      </c>
      <c r="H18" s="195">
        <v>17.373193000000001</v>
      </c>
      <c r="I18" s="195">
        <v>20.928000000000001</v>
      </c>
      <c r="J18" s="195">
        <v>0</v>
      </c>
      <c r="K18" s="195">
        <v>0</v>
      </c>
      <c r="L18" s="195">
        <v>0.9057329999999999</v>
      </c>
      <c r="M18" s="195">
        <v>0</v>
      </c>
      <c r="N18" s="195">
        <v>0</v>
      </c>
      <c r="O18" s="195">
        <v>2.956</v>
      </c>
      <c r="P18" s="146">
        <f t="shared" si="1"/>
        <v>70.261116000000001</v>
      </c>
    </row>
    <row r="19" spans="1:16">
      <c r="A19" s="218" t="s">
        <v>181</v>
      </c>
      <c r="B19" s="146">
        <v>0.87525399999999975</v>
      </c>
      <c r="C19" s="195">
        <v>1.0860310000000002</v>
      </c>
      <c r="D19" s="195">
        <v>0</v>
      </c>
      <c r="E19" s="195">
        <v>0.97530300000000003</v>
      </c>
      <c r="F19" s="195">
        <v>0</v>
      </c>
      <c r="G19" s="195">
        <v>1.4476319999999998</v>
      </c>
      <c r="H19" s="195">
        <v>1.0567609999999998</v>
      </c>
      <c r="I19" s="195">
        <v>2.8450299999999982</v>
      </c>
      <c r="J19" s="195">
        <v>0.29052099999999997</v>
      </c>
      <c r="K19" s="195">
        <v>0</v>
      </c>
      <c r="L19" s="195">
        <v>10.482944999999999</v>
      </c>
      <c r="M19" s="195">
        <v>2.2959910000000003</v>
      </c>
      <c r="N19" s="195">
        <v>1.4972589999999999</v>
      </c>
      <c r="O19" s="195">
        <v>0.64222400000000002</v>
      </c>
      <c r="P19" s="146">
        <f t="shared" si="1"/>
        <v>23.494950999999997</v>
      </c>
    </row>
    <row r="20" spans="1:16">
      <c r="A20" s="218" t="s">
        <v>184</v>
      </c>
      <c r="B20" s="146">
        <v>0</v>
      </c>
      <c r="C20" s="195">
        <v>1.07E-3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2.313E-3</v>
      </c>
      <c r="J20" s="195">
        <v>0</v>
      </c>
      <c r="K20" s="195">
        <v>0</v>
      </c>
      <c r="L20" s="195">
        <v>4.1722709999999994</v>
      </c>
      <c r="M20" s="195">
        <v>0</v>
      </c>
      <c r="N20" s="195">
        <v>0</v>
      </c>
      <c r="O20" s="195">
        <v>17.597999999999999</v>
      </c>
      <c r="P20" s="146">
        <f t="shared" si="1"/>
        <v>21.773654000000001</v>
      </c>
    </row>
    <row r="21" spans="1:16">
      <c r="A21" s="218" t="s">
        <v>32</v>
      </c>
      <c r="B21" s="146">
        <v>0</v>
      </c>
      <c r="C21" s="195">
        <v>1.0156109999999998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46">
        <f t="shared" si="1"/>
        <v>1.0156109999999998</v>
      </c>
    </row>
    <row r="22" spans="1:16">
      <c r="A22" s="132" t="s">
        <v>186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f t="shared" si="1"/>
        <v>0</v>
      </c>
    </row>
    <row r="23" spans="1:16" s="13" customFormat="1" ht="15" customHeight="1">
      <c r="A23" s="78"/>
      <c r="P23" s="7" t="s">
        <v>370</v>
      </c>
    </row>
  </sheetData>
  <sortState ref="A5:P22">
    <sortCondition descending="1" ref="P5:P22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"/>
  <dimension ref="A1:N29"/>
  <sheetViews>
    <sheetView showGridLines="0" zoomScaleNormal="100" zoomScaleSheetLayoutView="100" workbookViewId="0"/>
  </sheetViews>
  <sheetFormatPr defaultRowHeight="12"/>
  <cols>
    <col min="1" max="1" width="15.85546875" style="5" customWidth="1"/>
    <col min="2" max="2" width="10" style="5" customWidth="1"/>
    <col min="3" max="13" width="9.7109375" style="5" customWidth="1"/>
    <col min="14" max="14" width="10.140625" style="5" customWidth="1"/>
    <col min="15" max="15" width="12.7109375" style="5" customWidth="1"/>
    <col min="16" max="16384" width="9.140625" style="5"/>
  </cols>
  <sheetData>
    <row r="1" spans="1:14" ht="15.75">
      <c r="A1" s="275" t="s">
        <v>665</v>
      </c>
      <c r="B1" s="14"/>
      <c r="N1" s="139" t="str">
        <f>'3.1'!N1</f>
        <v>2020</v>
      </c>
    </row>
    <row r="2" spans="1:14" ht="6" customHeight="1"/>
    <row r="3" spans="1:14">
      <c r="A3" s="290"/>
      <c r="B3" s="166" t="s">
        <v>89</v>
      </c>
      <c r="C3" s="166" t="s">
        <v>90</v>
      </c>
      <c r="D3" s="166" t="s">
        <v>91</v>
      </c>
      <c r="E3" s="166" t="s">
        <v>92</v>
      </c>
      <c r="F3" s="166" t="s">
        <v>93</v>
      </c>
      <c r="G3" s="166" t="s">
        <v>94</v>
      </c>
      <c r="H3" s="166" t="s">
        <v>95</v>
      </c>
      <c r="I3" s="166" t="s">
        <v>96</v>
      </c>
      <c r="J3" s="166" t="s">
        <v>97</v>
      </c>
      <c r="K3" s="166" t="s">
        <v>98</v>
      </c>
      <c r="L3" s="166" t="s">
        <v>99</v>
      </c>
      <c r="M3" s="166" t="s">
        <v>100</v>
      </c>
      <c r="N3" s="169" t="s">
        <v>74</v>
      </c>
    </row>
    <row r="4" spans="1:14">
      <c r="A4" s="263" t="s">
        <v>115</v>
      </c>
      <c r="B4" s="209">
        <f t="shared" ref="B4:N4" si="0">B9+B14+B19+B24</f>
        <v>5404159.7070000013</v>
      </c>
      <c r="C4" s="209">
        <f t="shared" si="0"/>
        <v>4891159.32</v>
      </c>
      <c r="D4" s="209">
        <f t="shared" si="0"/>
        <v>4881183.2769999998</v>
      </c>
      <c r="E4" s="209">
        <f t="shared" si="0"/>
        <v>3873713.8820000011</v>
      </c>
      <c r="F4" s="209">
        <f t="shared" si="0"/>
        <v>3943050.6379999989</v>
      </c>
      <c r="G4" s="209">
        <f t="shared" si="0"/>
        <v>3935789.9530000011</v>
      </c>
      <c r="H4" s="209">
        <f t="shared" si="0"/>
        <v>3963134.166999998</v>
      </c>
      <c r="I4" s="209">
        <f t="shared" si="0"/>
        <v>4008585.4029999995</v>
      </c>
      <c r="J4" s="209">
        <f t="shared" si="0"/>
        <v>4188261.0959999999</v>
      </c>
      <c r="K4" s="209">
        <f t="shared" si="0"/>
        <v>4649829.8020000001</v>
      </c>
      <c r="L4" s="209">
        <f t="shared" si="0"/>
        <v>4833208.199</v>
      </c>
      <c r="M4" s="209">
        <f t="shared" si="0"/>
        <v>4990423.9390000002</v>
      </c>
      <c r="N4" s="209">
        <f t="shared" si="0"/>
        <v>53562499.382999994</v>
      </c>
    </row>
    <row r="5" spans="1:14">
      <c r="A5" s="198" t="s">
        <v>13</v>
      </c>
      <c r="B5" s="274">
        <f t="shared" ref="B5:N5" si="1">B10+B15+B20+B25</f>
        <v>670309.13699999987</v>
      </c>
      <c r="C5" s="274">
        <f t="shared" si="1"/>
        <v>631698.23399999994</v>
      </c>
      <c r="D5" s="274">
        <f t="shared" si="1"/>
        <v>661845.1860000001</v>
      </c>
      <c r="E5" s="274">
        <f t="shared" si="1"/>
        <v>538304.19099999999</v>
      </c>
      <c r="F5" s="274">
        <f t="shared" si="1"/>
        <v>565862.95200000005</v>
      </c>
      <c r="G5" s="274">
        <f t="shared" si="1"/>
        <v>597017.75600000005</v>
      </c>
      <c r="H5" s="274">
        <f t="shared" si="1"/>
        <v>610608.81800000009</v>
      </c>
      <c r="I5" s="274">
        <f t="shared" si="1"/>
        <v>586909.36100000003</v>
      </c>
      <c r="J5" s="274">
        <f t="shared" si="1"/>
        <v>661307.61599999992</v>
      </c>
      <c r="K5" s="274">
        <f t="shared" si="1"/>
        <v>653813.96</v>
      </c>
      <c r="L5" s="274">
        <f t="shared" si="1"/>
        <v>630255.98699999996</v>
      </c>
      <c r="M5" s="274">
        <f t="shared" si="1"/>
        <v>589930.65700000001</v>
      </c>
      <c r="N5" s="274">
        <f t="shared" si="1"/>
        <v>7397863.8550000004</v>
      </c>
    </row>
    <row r="6" spans="1:14">
      <c r="A6" s="167" t="s">
        <v>14</v>
      </c>
      <c r="B6" s="194">
        <f t="shared" ref="B6:N6" si="2">B11+B16+B21+B26</f>
        <v>2118508.48</v>
      </c>
      <c r="C6" s="194">
        <f t="shared" si="2"/>
        <v>2004455.929</v>
      </c>
      <c r="D6" s="194">
        <f t="shared" si="2"/>
        <v>1968341.97</v>
      </c>
      <c r="E6" s="194">
        <f t="shared" si="2"/>
        <v>1516882.2709999999</v>
      </c>
      <c r="F6" s="194">
        <f t="shared" si="2"/>
        <v>1620089.9910000002</v>
      </c>
      <c r="G6" s="194">
        <f t="shared" si="2"/>
        <v>1791475.837000001</v>
      </c>
      <c r="H6" s="194">
        <f t="shared" si="2"/>
        <v>1813444.844999999</v>
      </c>
      <c r="I6" s="194">
        <f t="shared" si="2"/>
        <v>1862388.2239999999</v>
      </c>
      <c r="J6" s="194">
        <f t="shared" si="2"/>
        <v>1931502.183</v>
      </c>
      <c r="K6" s="194">
        <f t="shared" si="2"/>
        <v>1997141.6429999999</v>
      </c>
      <c r="L6" s="194">
        <f t="shared" si="2"/>
        <v>1960744.5890000011</v>
      </c>
      <c r="M6" s="194">
        <f t="shared" si="2"/>
        <v>1817752.118999999</v>
      </c>
      <c r="N6" s="277">
        <f t="shared" si="2"/>
        <v>22402728.080999997</v>
      </c>
    </row>
    <row r="7" spans="1:14">
      <c r="A7" s="167" t="s">
        <v>171</v>
      </c>
      <c r="B7" s="194">
        <f t="shared" ref="B7:N7" si="3">B12+B17+B22+B27</f>
        <v>922548.94848782208</v>
      </c>
      <c r="C7" s="194">
        <f t="shared" si="3"/>
        <v>696708.41181239695</v>
      </c>
      <c r="D7" s="194">
        <f t="shared" si="3"/>
        <v>739642.66903813602</v>
      </c>
      <c r="E7" s="194">
        <f t="shared" si="3"/>
        <v>584803.39265398099</v>
      </c>
      <c r="F7" s="194">
        <f t="shared" si="3"/>
        <v>561435.34809391201</v>
      </c>
      <c r="G7" s="194">
        <f t="shared" si="3"/>
        <v>537146.64711458597</v>
      </c>
      <c r="H7" s="194">
        <f t="shared" si="3"/>
        <v>533253.33809983195</v>
      </c>
      <c r="I7" s="194">
        <f t="shared" si="3"/>
        <v>555938.57557027589</v>
      </c>
      <c r="J7" s="194">
        <f t="shared" si="3"/>
        <v>557057.07099999988</v>
      </c>
      <c r="K7" s="194">
        <f t="shared" si="3"/>
        <v>653583.41600000008</v>
      </c>
      <c r="L7" s="194">
        <f t="shared" si="3"/>
        <v>705460.38352060202</v>
      </c>
      <c r="M7" s="194">
        <f t="shared" si="3"/>
        <v>741848.83620741998</v>
      </c>
      <c r="N7" s="277">
        <f t="shared" si="3"/>
        <v>7789427.0375989629</v>
      </c>
    </row>
    <row r="8" spans="1:14">
      <c r="A8" s="198" t="s">
        <v>169</v>
      </c>
      <c r="B8" s="274">
        <f t="shared" ref="B8:N8" si="4">B13+B18+B23+B28</f>
        <v>1692793.1415121779</v>
      </c>
      <c r="C8" s="274">
        <f t="shared" si="4"/>
        <v>1558296.7451876029</v>
      </c>
      <c r="D8" s="274">
        <f t="shared" si="4"/>
        <v>1511353.451961864</v>
      </c>
      <c r="E8" s="274">
        <f t="shared" si="4"/>
        <v>1233724.0273460199</v>
      </c>
      <c r="F8" s="274">
        <f t="shared" si="4"/>
        <v>1195662.3469060869</v>
      </c>
      <c r="G8" s="274">
        <f t="shared" si="4"/>
        <v>1010149.712885414</v>
      </c>
      <c r="H8" s="274">
        <f t="shared" si="4"/>
        <v>1005827.165900167</v>
      </c>
      <c r="I8" s="274">
        <f t="shared" si="4"/>
        <v>1003349.242429723</v>
      </c>
      <c r="J8" s="274">
        <f t="shared" si="4"/>
        <v>1038394.226</v>
      </c>
      <c r="K8" s="274">
        <f t="shared" si="4"/>
        <v>1345290.7830000001</v>
      </c>
      <c r="L8" s="274">
        <f t="shared" si="4"/>
        <v>1536747.2394793972</v>
      </c>
      <c r="M8" s="274">
        <f t="shared" si="4"/>
        <v>1840892.3267925822</v>
      </c>
      <c r="N8" s="274">
        <f t="shared" si="4"/>
        <v>15972480.409401035</v>
      </c>
    </row>
    <row r="9" spans="1:14">
      <c r="A9" s="263" t="s">
        <v>360</v>
      </c>
      <c r="B9" s="209">
        <f t="shared" ref="B9:N9" si="5">B10+B11+B12+B13</f>
        <v>3511439.7860000003</v>
      </c>
      <c r="C9" s="209">
        <f t="shared" si="5"/>
        <v>3185113.2930000001</v>
      </c>
      <c r="D9" s="209">
        <f t="shared" si="5"/>
        <v>3187524.6859999998</v>
      </c>
      <c r="E9" s="209">
        <f t="shared" si="5"/>
        <v>2508426.7319999998</v>
      </c>
      <c r="F9" s="209">
        <f t="shared" si="5"/>
        <v>2535981.5329999998</v>
      </c>
      <c r="G9" s="209">
        <f t="shared" si="5"/>
        <v>2523974.9900000002</v>
      </c>
      <c r="H9" s="209">
        <f t="shared" si="5"/>
        <v>2542010.378</v>
      </c>
      <c r="I9" s="209">
        <f t="shared" si="5"/>
        <v>2547709.3190000001</v>
      </c>
      <c r="J9" s="209">
        <f t="shared" si="5"/>
        <v>2716433.2749999999</v>
      </c>
      <c r="K9" s="209">
        <f t="shared" si="5"/>
        <v>3027139.432</v>
      </c>
      <c r="L9" s="209">
        <f t="shared" si="5"/>
        <v>3152210.4420000003</v>
      </c>
      <c r="M9" s="209">
        <f t="shared" si="5"/>
        <v>3238500.5779999997</v>
      </c>
      <c r="N9" s="209">
        <f t="shared" si="5"/>
        <v>34676464.443999998</v>
      </c>
    </row>
    <row r="10" spans="1:14">
      <c r="A10" s="198" t="s">
        <v>13</v>
      </c>
      <c r="B10" s="276">
        <v>561448.65899999999</v>
      </c>
      <c r="C10" s="276">
        <v>522629.86800000002</v>
      </c>
      <c r="D10" s="276">
        <v>541760.10100000002</v>
      </c>
      <c r="E10" s="276">
        <v>442934.30900000001</v>
      </c>
      <c r="F10" s="276">
        <v>456643.04100000003</v>
      </c>
      <c r="G10" s="276">
        <v>471519.79200000002</v>
      </c>
      <c r="H10" s="276">
        <v>488591.185</v>
      </c>
      <c r="I10" s="276">
        <v>462270.33199999999</v>
      </c>
      <c r="J10" s="276">
        <v>533388.67299999995</v>
      </c>
      <c r="K10" s="276">
        <v>529475.74100000004</v>
      </c>
      <c r="L10" s="276">
        <v>509385.18099999998</v>
      </c>
      <c r="M10" s="276">
        <v>485172.96600000001</v>
      </c>
      <c r="N10" s="276">
        <v>6005219.8480000002</v>
      </c>
    </row>
    <row r="11" spans="1:14">
      <c r="A11" s="167" t="s">
        <v>14</v>
      </c>
      <c r="B11" s="194">
        <v>1294688.9550000001</v>
      </c>
      <c r="C11" s="194">
        <v>1232946.7779999999</v>
      </c>
      <c r="D11" s="194">
        <v>1211962.6299999999</v>
      </c>
      <c r="E11" s="194">
        <v>911133.40700000001</v>
      </c>
      <c r="F11" s="194">
        <v>981858.21100000001</v>
      </c>
      <c r="G11" s="194">
        <v>1090746.666</v>
      </c>
      <c r="H11" s="194">
        <v>1097870.71</v>
      </c>
      <c r="I11" s="194">
        <v>1123374.902</v>
      </c>
      <c r="J11" s="194">
        <v>1191646.0379999999</v>
      </c>
      <c r="K11" s="194">
        <v>1242269.9080000001</v>
      </c>
      <c r="L11" s="194">
        <v>1223150.638</v>
      </c>
      <c r="M11" s="194">
        <v>1113450.737</v>
      </c>
      <c r="N11" s="277">
        <v>13715099.58</v>
      </c>
    </row>
    <row r="12" spans="1:14">
      <c r="A12" s="167" t="s">
        <v>171</v>
      </c>
      <c r="B12" s="194">
        <v>508958.94900000002</v>
      </c>
      <c r="C12" s="194">
        <v>451161.29499999998</v>
      </c>
      <c r="D12" s="194">
        <v>436025.755</v>
      </c>
      <c r="E12" s="194">
        <v>349017.94799999997</v>
      </c>
      <c r="F12" s="194">
        <v>334850.86800000002</v>
      </c>
      <c r="G12" s="194">
        <v>323286.50699999998</v>
      </c>
      <c r="H12" s="194">
        <v>324314.16899999999</v>
      </c>
      <c r="I12" s="194">
        <v>330723.016</v>
      </c>
      <c r="J12" s="194">
        <v>337265.337</v>
      </c>
      <c r="K12" s="194">
        <v>392356.03700000001</v>
      </c>
      <c r="L12" s="194">
        <v>419163.973</v>
      </c>
      <c r="M12" s="194">
        <v>451591.44400000002</v>
      </c>
      <c r="N12" s="277">
        <v>4658715.2979999995</v>
      </c>
    </row>
    <row r="13" spans="1:14">
      <c r="A13" s="198" t="s">
        <v>169</v>
      </c>
      <c r="B13" s="274">
        <v>1146343.223</v>
      </c>
      <c r="C13" s="274">
        <v>978375.35199999996</v>
      </c>
      <c r="D13" s="274">
        <v>997776.2</v>
      </c>
      <c r="E13" s="274">
        <v>805341.06799999997</v>
      </c>
      <c r="F13" s="274">
        <v>762629.41299999994</v>
      </c>
      <c r="G13" s="274">
        <v>638422.02500000002</v>
      </c>
      <c r="H13" s="274">
        <v>631234.31400000001</v>
      </c>
      <c r="I13" s="274">
        <v>631341.06900000002</v>
      </c>
      <c r="J13" s="274">
        <v>654133.22699999996</v>
      </c>
      <c r="K13" s="274">
        <v>863037.74600000004</v>
      </c>
      <c r="L13" s="274">
        <v>1000510.65</v>
      </c>
      <c r="M13" s="274">
        <v>1188285.4310000001</v>
      </c>
      <c r="N13" s="274">
        <v>10297429.718</v>
      </c>
    </row>
    <row r="14" spans="1:14">
      <c r="A14" s="263" t="s">
        <v>649</v>
      </c>
      <c r="B14" s="209">
        <f t="shared" ref="B14:N14" si="6">B15+B16+B17+B18</f>
        <v>1313038.4450000003</v>
      </c>
      <c r="C14" s="209">
        <f t="shared" si="6"/>
        <v>1180818.0440000002</v>
      </c>
      <c r="D14" s="209">
        <f t="shared" si="6"/>
        <v>1182970.656</v>
      </c>
      <c r="E14" s="209">
        <f t="shared" si="6"/>
        <v>951925.428000001</v>
      </c>
      <c r="F14" s="209">
        <f t="shared" si="6"/>
        <v>982024.43199999898</v>
      </c>
      <c r="G14" s="209">
        <f t="shared" si="6"/>
        <v>982823.97300000105</v>
      </c>
      <c r="H14" s="209">
        <f t="shared" si="6"/>
        <v>984092.84299999801</v>
      </c>
      <c r="I14" s="209">
        <f t="shared" si="6"/>
        <v>1009044.7569999991</v>
      </c>
      <c r="J14" s="209">
        <f t="shared" si="6"/>
        <v>1028842.027</v>
      </c>
      <c r="K14" s="209">
        <f t="shared" si="6"/>
        <v>1146691.9010000001</v>
      </c>
      <c r="L14" s="209">
        <f t="shared" si="6"/>
        <v>1199154.1159999999</v>
      </c>
      <c r="M14" s="209">
        <f t="shared" si="6"/>
        <v>1224822.3190000011</v>
      </c>
      <c r="N14" s="209">
        <f t="shared" si="6"/>
        <v>13186248.940999998</v>
      </c>
    </row>
    <row r="15" spans="1:14">
      <c r="A15" s="198" t="s">
        <v>13</v>
      </c>
      <c r="B15" s="274">
        <v>103924.69</v>
      </c>
      <c r="C15" s="274">
        <v>101978.546</v>
      </c>
      <c r="D15" s="274">
        <v>110449.697</v>
      </c>
      <c r="E15" s="274">
        <v>86679.539000000004</v>
      </c>
      <c r="F15" s="274">
        <v>100442.99800000001</v>
      </c>
      <c r="G15" s="274">
        <v>118048.68399999999</v>
      </c>
      <c r="H15" s="274">
        <v>113878.598</v>
      </c>
      <c r="I15" s="274">
        <v>117221.576</v>
      </c>
      <c r="J15" s="274">
        <v>119704.255</v>
      </c>
      <c r="K15" s="274">
        <v>115335.254</v>
      </c>
      <c r="L15" s="274">
        <v>111409.276</v>
      </c>
      <c r="M15" s="274">
        <v>95339.926000000007</v>
      </c>
      <c r="N15" s="274">
        <v>1294413.0390000001</v>
      </c>
    </row>
    <row r="16" spans="1:14">
      <c r="A16" s="167" t="s">
        <v>14</v>
      </c>
      <c r="B16" s="194">
        <v>527045.61600000004</v>
      </c>
      <c r="C16" s="194">
        <v>498651.79100000003</v>
      </c>
      <c r="D16" s="194">
        <v>500220.56599999999</v>
      </c>
      <c r="E16" s="194">
        <v>396134.90100000001</v>
      </c>
      <c r="F16" s="194">
        <v>413106.179</v>
      </c>
      <c r="G16" s="194">
        <v>456463.61000000103</v>
      </c>
      <c r="H16" s="194">
        <v>458204.53199999896</v>
      </c>
      <c r="I16" s="194">
        <v>473192.17200000002</v>
      </c>
      <c r="J16" s="194">
        <v>488767.32799999998</v>
      </c>
      <c r="K16" s="194">
        <v>508700.25400000002</v>
      </c>
      <c r="L16" s="194">
        <v>503287.81800000102</v>
      </c>
      <c r="M16" s="194">
        <v>452634.61599999899</v>
      </c>
      <c r="N16" s="277">
        <v>5676409.3829999994</v>
      </c>
    </row>
    <row r="17" spans="1:14">
      <c r="A17" s="167" t="s">
        <v>171</v>
      </c>
      <c r="B17" s="194">
        <v>288199.39948782203</v>
      </c>
      <c r="C17" s="194">
        <v>135354.10681239699</v>
      </c>
      <c r="D17" s="194">
        <v>185327.53903813599</v>
      </c>
      <c r="E17" s="194">
        <v>144801.092653981</v>
      </c>
      <c r="F17" s="194">
        <v>144601.77709391201</v>
      </c>
      <c r="G17" s="194">
        <v>147001.26011458598</v>
      </c>
      <c r="H17" s="194">
        <v>143088.75109983201</v>
      </c>
      <c r="I17" s="194">
        <v>154358.695570276</v>
      </c>
      <c r="J17" s="194">
        <v>143820.96799999999</v>
      </c>
      <c r="K17" s="194">
        <v>173155.31200000001</v>
      </c>
      <c r="L17" s="194">
        <v>184118.738520602</v>
      </c>
      <c r="M17" s="194">
        <v>179985.98220741999</v>
      </c>
      <c r="N17" s="277">
        <v>2023813.6225989638</v>
      </c>
    </row>
    <row r="18" spans="1:14">
      <c r="A18" s="198" t="s">
        <v>169</v>
      </c>
      <c r="B18" s="274">
        <v>393868.739512178</v>
      </c>
      <c r="C18" s="274">
        <v>444833.60018760304</v>
      </c>
      <c r="D18" s="274">
        <v>386972.85396186402</v>
      </c>
      <c r="E18" s="274">
        <v>324309.89534601994</v>
      </c>
      <c r="F18" s="274">
        <v>323873.47790608695</v>
      </c>
      <c r="G18" s="274">
        <v>261310.41888541402</v>
      </c>
      <c r="H18" s="274">
        <v>268920.96190016699</v>
      </c>
      <c r="I18" s="274">
        <v>264272.31342972303</v>
      </c>
      <c r="J18" s="274">
        <v>276549.47600000002</v>
      </c>
      <c r="K18" s="274">
        <v>349501.08100000001</v>
      </c>
      <c r="L18" s="274">
        <v>400338.28347939701</v>
      </c>
      <c r="M18" s="274">
        <v>496861.79479258199</v>
      </c>
      <c r="N18" s="274">
        <v>4191612.8964010351</v>
      </c>
    </row>
    <row r="19" spans="1:14">
      <c r="A19" s="263" t="s">
        <v>85</v>
      </c>
      <c r="B19" s="209">
        <f t="shared" ref="B19:N19" si="7">B20+B21+B22+B23</f>
        <v>574697.88300000003</v>
      </c>
      <c r="C19" s="209">
        <f t="shared" si="7"/>
        <v>519706.06700000004</v>
      </c>
      <c r="D19" s="209">
        <f t="shared" si="7"/>
        <v>505349.13099999999</v>
      </c>
      <c r="E19" s="209">
        <f t="shared" si="7"/>
        <v>408268.80300000001</v>
      </c>
      <c r="F19" s="209">
        <f t="shared" si="7"/>
        <v>419898.261</v>
      </c>
      <c r="G19" s="209">
        <f t="shared" si="7"/>
        <v>424504.96499999997</v>
      </c>
      <c r="H19" s="209">
        <f t="shared" si="7"/>
        <v>434589.62699999998</v>
      </c>
      <c r="I19" s="209">
        <f t="shared" si="7"/>
        <v>447489.94500000001</v>
      </c>
      <c r="J19" s="209">
        <f t="shared" si="7"/>
        <v>438012.74299999996</v>
      </c>
      <c r="K19" s="209">
        <f t="shared" si="7"/>
        <v>470962.62400000001</v>
      </c>
      <c r="L19" s="209">
        <f t="shared" si="7"/>
        <v>476740.64</v>
      </c>
      <c r="M19" s="209">
        <f t="shared" si="7"/>
        <v>523608.86199999996</v>
      </c>
      <c r="N19" s="209">
        <f t="shared" si="7"/>
        <v>5643829.551</v>
      </c>
    </row>
    <row r="20" spans="1:14">
      <c r="A20" s="198" t="s">
        <v>13</v>
      </c>
      <c r="B20" s="274">
        <v>4935.7879999999996</v>
      </c>
      <c r="C20" s="274">
        <v>7089.82</v>
      </c>
      <c r="D20" s="274">
        <v>9635.3880000000008</v>
      </c>
      <c r="E20" s="274">
        <v>8690.3430000000008</v>
      </c>
      <c r="F20" s="274">
        <v>8776.9130000000005</v>
      </c>
      <c r="G20" s="274">
        <v>7449.28</v>
      </c>
      <c r="H20" s="274">
        <v>8139.0349999999999</v>
      </c>
      <c r="I20" s="274">
        <v>7417.4530000000004</v>
      </c>
      <c r="J20" s="274">
        <v>8214.6880000000001</v>
      </c>
      <c r="K20" s="274">
        <v>9002.9650000000001</v>
      </c>
      <c r="L20" s="274">
        <v>9461.5300000000007</v>
      </c>
      <c r="M20" s="274">
        <v>9417.7649999999994</v>
      </c>
      <c r="N20" s="274">
        <v>98230.967999999993</v>
      </c>
    </row>
    <row r="21" spans="1:14">
      <c r="A21" s="167" t="s">
        <v>14</v>
      </c>
      <c r="B21" s="194">
        <v>291880.91600000003</v>
      </c>
      <c r="C21" s="194">
        <v>267428.45400000003</v>
      </c>
      <c r="D21" s="194">
        <v>250909.345</v>
      </c>
      <c r="E21" s="194">
        <v>204605.39600000001</v>
      </c>
      <c r="F21" s="194">
        <v>220061.89199999999</v>
      </c>
      <c r="G21" s="194">
        <v>239838.416</v>
      </c>
      <c r="H21" s="194">
        <v>254978.70199999999</v>
      </c>
      <c r="I21" s="194">
        <v>261536.63200000001</v>
      </c>
      <c r="J21" s="194">
        <v>246186.53200000001</v>
      </c>
      <c r="K21" s="194">
        <v>241207.70300000001</v>
      </c>
      <c r="L21" s="194">
        <v>229280.804</v>
      </c>
      <c r="M21" s="194">
        <v>248245.99600000001</v>
      </c>
      <c r="N21" s="277">
        <v>2956160.7880000002</v>
      </c>
    </row>
    <row r="22" spans="1:14">
      <c r="A22" s="167" t="s">
        <v>171</v>
      </c>
      <c r="B22" s="194">
        <v>125300</v>
      </c>
      <c r="C22" s="194">
        <v>110100</v>
      </c>
      <c r="D22" s="194">
        <v>118200</v>
      </c>
      <c r="E22" s="194">
        <v>90900</v>
      </c>
      <c r="F22" s="194">
        <v>81900</v>
      </c>
      <c r="G22" s="194">
        <v>66800</v>
      </c>
      <c r="H22" s="194">
        <v>65800</v>
      </c>
      <c r="I22" s="194">
        <v>70800</v>
      </c>
      <c r="J22" s="194">
        <v>75900</v>
      </c>
      <c r="K22" s="194">
        <v>88000</v>
      </c>
      <c r="L22" s="194">
        <v>102100</v>
      </c>
      <c r="M22" s="194">
        <v>110200</v>
      </c>
      <c r="N22" s="277">
        <v>1106000</v>
      </c>
    </row>
    <row r="23" spans="1:14">
      <c r="A23" s="198" t="s">
        <v>169</v>
      </c>
      <c r="B23" s="274">
        <v>152581.179</v>
      </c>
      <c r="C23" s="274">
        <v>135087.79300000001</v>
      </c>
      <c r="D23" s="274">
        <v>126604.398</v>
      </c>
      <c r="E23" s="274">
        <v>104073.064</v>
      </c>
      <c r="F23" s="274">
        <v>109159.45600000001</v>
      </c>
      <c r="G23" s="274">
        <v>110417.269</v>
      </c>
      <c r="H23" s="274">
        <v>105671.89</v>
      </c>
      <c r="I23" s="274">
        <v>107735.86</v>
      </c>
      <c r="J23" s="274">
        <v>107711.523</v>
      </c>
      <c r="K23" s="274">
        <v>132751.95600000001</v>
      </c>
      <c r="L23" s="274">
        <v>135898.30600000001</v>
      </c>
      <c r="M23" s="274">
        <v>155745.101</v>
      </c>
      <c r="N23" s="274">
        <v>1483437.7950000002</v>
      </c>
    </row>
    <row r="24" spans="1:14">
      <c r="A24" s="263" t="s">
        <v>488</v>
      </c>
      <c r="B24" s="209">
        <f t="shared" ref="B24:N24" si="8">B25+B26+B27+B28</f>
        <v>4983.5930000000008</v>
      </c>
      <c r="C24" s="209">
        <f t="shared" si="8"/>
        <v>5521.9160000000002</v>
      </c>
      <c r="D24" s="209">
        <f t="shared" si="8"/>
        <v>5338.8040000000001</v>
      </c>
      <c r="E24" s="209">
        <f t="shared" si="8"/>
        <v>5092.9189999999999</v>
      </c>
      <c r="F24" s="209">
        <f t="shared" si="8"/>
        <v>5146.4120000000003</v>
      </c>
      <c r="G24" s="209">
        <f t="shared" si="8"/>
        <v>4486.0250000000005</v>
      </c>
      <c r="H24" s="209">
        <f t="shared" si="8"/>
        <v>2441.319</v>
      </c>
      <c r="I24" s="209">
        <f t="shared" si="8"/>
        <v>4341.3819999999996</v>
      </c>
      <c r="J24" s="209">
        <f t="shared" si="8"/>
        <v>4973.0509999999995</v>
      </c>
      <c r="K24" s="209">
        <f t="shared" si="8"/>
        <v>5035.8450000000003</v>
      </c>
      <c r="L24" s="209">
        <f t="shared" si="8"/>
        <v>5103.0009999999993</v>
      </c>
      <c r="M24" s="209">
        <f t="shared" si="8"/>
        <v>3492.18</v>
      </c>
      <c r="N24" s="209">
        <f t="shared" si="8"/>
        <v>55956.447</v>
      </c>
    </row>
    <row r="25" spans="1:14">
      <c r="A25" s="198" t="s">
        <v>13</v>
      </c>
      <c r="B25" s="274">
        <v>0</v>
      </c>
      <c r="C25" s="274">
        <v>0</v>
      </c>
      <c r="D25" s="274">
        <v>0</v>
      </c>
      <c r="E25" s="274">
        <v>0</v>
      </c>
      <c r="F25" s="274">
        <v>0</v>
      </c>
      <c r="G25" s="274">
        <v>0</v>
      </c>
      <c r="H25" s="274">
        <v>0</v>
      </c>
      <c r="I25" s="274">
        <v>0</v>
      </c>
      <c r="J25" s="274">
        <v>0</v>
      </c>
      <c r="K25" s="274">
        <v>0</v>
      </c>
      <c r="L25" s="274">
        <v>0</v>
      </c>
      <c r="M25" s="274">
        <v>0</v>
      </c>
      <c r="N25" s="274">
        <v>0</v>
      </c>
    </row>
    <row r="26" spans="1:14">
      <c r="A26" s="167" t="s">
        <v>14</v>
      </c>
      <c r="B26" s="194">
        <v>4892.9930000000004</v>
      </c>
      <c r="C26" s="194">
        <v>5428.9059999999999</v>
      </c>
      <c r="D26" s="194">
        <v>5249.4290000000001</v>
      </c>
      <c r="E26" s="194">
        <v>5008.567</v>
      </c>
      <c r="F26" s="194">
        <v>5063.7089999999998</v>
      </c>
      <c r="G26" s="194">
        <v>4427.1450000000004</v>
      </c>
      <c r="H26" s="194">
        <v>2390.9009999999998</v>
      </c>
      <c r="I26" s="194">
        <v>4284.518</v>
      </c>
      <c r="J26" s="194">
        <v>4902.2849999999999</v>
      </c>
      <c r="K26" s="194">
        <v>4963.7780000000002</v>
      </c>
      <c r="L26" s="194">
        <v>5025.3289999999997</v>
      </c>
      <c r="M26" s="194">
        <v>3420.77</v>
      </c>
      <c r="N26" s="277">
        <v>55058.33</v>
      </c>
    </row>
    <row r="27" spans="1:14">
      <c r="A27" s="167" t="s">
        <v>171</v>
      </c>
      <c r="B27" s="194">
        <v>90.6</v>
      </c>
      <c r="C27" s="194">
        <v>93.01</v>
      </c>
      <c r="D27" s="194">
        <v>89.375</v>
      </c>
      <c r="E27" s="194">
        <v>84.352000000000004</v>
      </c>
      <c r="F27" s="194">
        <v>82.703000000000003</v>
      </c>
      <c r="G27" s="194">
        <v>58.88</v>
      </c>
      <c r="H27" s="194">
        <v>50.417999999999999</v>
      </c>
      <c r="I27" s="194">
        <v>56.863999999999997</v>
      </c>
      <c r="J27" s="194">
        <v>70.766000000000005</v>
      </c>
      <c r="K27" s="194">
        <v>72.066999999999993</v>
      </c>
      <c r="L27" s="194">
        <v>77.671999999999997</v>
      </c>
      <c r="M27" s="194">
        <v>71.41</v>
      </c>
      <c r="N27" s="277">
        <v>898.11699999999996</v>
      </c>
    </row>
    <row r="28" spans="1:14">
      <c r="A28" s="198" t="s">
        <v>169</v>
      </c>
      <c r="B28" s="274">
        <v>0</v>
      </c>
      <c r="C28" s="274">
        <v>0</v>
      </c>
      <c r="D28" s="274">
        <v>0</v>
      </c>
      <c r="E28" s="274">
        <v>0</v>
      </c>
      <c r="F28" s="274">
        <v>0</v>
      </c>
      <c r="G28" s="274">
        <v>0</v>
      </c>
      <c r="H28" s="274">
        <v>0</v>
      </c>
      <c r="I28" s="274">
        <v>0</v>
      </c>
      <c r="J28" s="274">
        <v>0</v>
      </c>
      <c r="K28" s="274">
        <v>0</v>
      </c>
      <c r="L28" s="274">
        <v>0</v>
      </c>
      <c r="M28" s="274">
        <v>0</v>
      </c>
      <c r="N28" s="274">
        <v>0</v>
      </c>
    </row>
    <row r="29" spans="1:14">
      <c r="A29" s="17"/>
      <c r="B29" s="15"/>
      <c r="N29" s="10" t="s">
        <v>375</v>
      </c>
    </row>
  </sheetData>
  <phoneticPr fontId="3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3"/>
  <dimension ref="A1:N49"/>
  <sheetViews>
    <sheetView showGridLines="0" zoomScaleNormal="100" zoomScaleSheetLayoutView="100" workbookViewId="0"/>
  </sheetViews>
  <sheetFormatPr defaultRowHeight="12"/>
  <cols>
    <col min="1" max="1" width="15.85546875" style="5" customWidth="1"/>
    <col min="2" max="2" width="10" style="5" customWidth="1"/>
    <col min="3" max="13" width="9.7109375" style="5" customWidth="1"/>
    <col min="14" max="14" width="10.140625" style="5" customWidth="1"/>
    <col min="15" max="15" width="12.7109375" style="5" customWidth="1"/>
    <col min="16" max="16384" width="9.140625" style="5"/>
  </cols>
  <sheetData>
    <row r="1" spans="1:14" ht="15.75">
      <c r="A1" s="275" t="s">
        <v>664</v>
      </c>
      <c r="B1" s="17"/>
      <c r="H1" s="46"/>
      <c r="N1" s="139" t="str">
        <f>'3.1'!N1</f>
        <v>2020</v>
      </c>
    </row>
    <row r="2" spans="1:14" ht="6" customHeight="1"/>
    <row r="3" spans="1:14">
      <c r="A3" s="290"/>
      <c r="B3" s="166" t="s">
        <v>89</v>
      </c>
      <c r="C3" s="166" t="s">
        <v>90</v>
      </c>
      <c r="D3" s="166" t="s">
        <v>91</v>
      </c>
      <c r="E3" s="166" t="s">
        <v>92</v>
      </c>
      <c r="F3" s="166" t="s">
        <v>93</v>
      </c>
      <c r="G3" s="166" t="s">
        <v>94</v>
      </c>
      <c r="H3" s="166" t="s">
        <v>95</v>
      </c>
      <c r="I3" s="166" t="s">
        <v>96</v>
      </c>
      <c r="J3" s="166" t="s">
        <v>97</v>
      </c>
      <c r="K3" s="166" t="s">
        <v>98</v>
      </c>
      <c r="L3" s="166" t="s">
        <v>99</v>
      </c>
      <c r="M3" s="166" t="s">
        <v>100</v>
      </c>
      <c r="N3" s="169" t="s">
        <v>74</v>
      </c>
    </row>
    <row r="4" spans="1:14">
      <c r="A4" s="263" t="s">
        <v>491</v>
      </c>
      <c r="B4" s="209">
        <f>+B5+B6+B7+B8</f>
        <v>5515.6960449999997</v>
      </c>
      <c r="C4" s="209">
        <f t="shared" ref="C4:M4" si="0">+C5+C6+C7+C8</f>
        <v>4808.7715140000009</v>
      </c>
      <c r="D4" s="209">
        <f t="shared" si="0"/>
        <v>4934.6926510000003</v>
      </c>
      <c r="E4" s="209">
        <f t="shared" si="0"/>
        <v>4408.6883130000006</v>
      </c>
      <c r="F4" s="209">
        <f t="shared" si="0"/>
        <v>4527.8163510000004</v>
      </c>
      <c r="G4" s="209">
        <f t="shared" si="0"/>
        <v>4206.0568359999997</v>
      </c>
      <c r="H4" s="209">
        <f t="shared" si="0"/>
        <v>4131.1188489999986</v>
      </c>
      <c r="I4" s="209">
        <f t="shared" si="0"/>
        <v>4201.0416370000012</v>
      </c>
      <c r="J4" s="209">
        <f t="shared" si="0"/>
        <v>4220.3431559999999</v>
      </c>
      <c r="K4" s="209">
        <f t="shared" si="0"/>
        <v>4679.0850119999986</v>
      </c>
      <c r="L4" s="209">
        <f t="shared" si="0"/>
        <v>4889.0949220000002</v>
      </c>
      <c r="M4" s="209">
        <f t="shared" si="0"/>
        <v>4912.1229680000006</v>
      </c>
      <c r="N4" s="209">
        <f>SUM(B4:M4)</f>
        <v>55434.528253999997</v>
      </c>
    </row>
    <row r="5" spans="1:14">
      <c r="A5" s="198" t="s">
        <v>492</v>
      </c>
      <c r="B5" s="274">
        <v>639.6169789999999</v>
      </c>
      <c r="C5" s="274">
        <v>575.23922500000015</v>
      </c>
      <c r="D5" s="274">
        <v>657.19121999999982</v>
      </c>
      <c r="E5" s="274">
        <v>638.53437100000008</v>
      </c>
      <c r="F5" s="274">
        <v>688.37448100000006</v>
      </c>
      <c r="G5" s="274">
        <v>696.23876699999994</v>
      </c>
      <c r="H5" s="274">
        <v>684.355681</v>
      </c>
      <c r="I5" s="274">
        <v>689.38362199999995</v>
      </c>
      <c r="J5" s="274">
        <v>682.79767799999991</v>
      </c>
      <c r="K5" s="274">
        <v>681.345009</v>
      </c>
      <c r="L5" s="274">
        <v>682.65789599999994</v>
      </c>
      <c r="M5" s="274">
        <v>605.9942699999998</v>
      </c>
      <c r="N5" s="274">
        <v>7921.7291989999994</v>
      </c>
    </row>
    <row r="6" spans="1:14">
      <c r="A6" s="167" t="s">
        <v>493</v>
      </c>
      <c r="B6" s="194">
        <v>2203.6838630000002</v>
      </c>
      <c r="C6" s="194">
        <v>1999.578677</v>
      </c>
      <c r="D6" s="194">
        <v>2121.3139980000001</v>
      </c>
      <c r="E6" s="194">
        <v>1970.3988020000002</v>
      </c>
      <c r="F6" s="194">
        <v>2044.3276930000011</v>
      </c>
      <c r="G6" s="194">
        <v>2027.9410370000001</v>
      </c>
      <c r="H6" s="194">
        <v>1944.8477359999999</v>
      </c>
      <c r="I6" s="194">
        <v>1977.4539180000002</v>
      </c>
      <c r="J6" s="194">
        <v>1977.8008889999996</v>
      </c>
      <c r="K6" s="194">
        <v>2092.5608720000009</v>
      </c>
      <c r="L6" s="194">
        <v>2064.471004</v>
      </c>
      <c r="M6" s="194">
        <v>1812.068812</v>
      </c>
      <c r="N6" s="277">
        <v>24236.447301</v>
      </c>
    </row>
    <row r="7" spans="1:14">
      <c r="A7" s="167" t="s">
        <v>494</v>
      </c>
      <c r="B7" s="194">
        <v>871.88498984667797</v>
      </c>
      <c r="C7" s="194">
        <v>751.95772486139708</v>
      </c>
      <c r="D7" s="194">
        <v>737.16168732744006</v>
      </c>
      <c r="E7" s="194">
        <v>632.61642331430198</v>
      </c>
      <c r="F7" s="194">
        <v>615.96813155041104</v>
      </c>
      <c r="G7" s="194">
        <v>540.87555908857996</v>
      </c>
      <c r="H7" s="194">
        <v>542.08937286902403</v>
      </c>
      <c r="I7" s="194">
        <v>565.8776645135431</v>
      </c>
      <c r="J7" s="194">
        <v>574.5024951911189</v>
      </c>
      <c r="K7" s="194">
        <v>677.01591951007697</v>
      </c>
      <c r="L7" s="194">
        <v>740.04099828909307</v>
      </c>
      <c r="M7" s="194">
        <v>769.52683608791392</v>
      </c>
      <c r="N7" s="277">
        <v>8019.5178024495772</v>
      </c>
    </row>
    <row r="8" spans="1:14">
      <c r="A8" s="198" t="s">
        <v>495</v>
      </c>
      <c r="B8" s="274">
        <v>1800.510213153322</v>
      </c>
      <c r="C8" s="274">
        <v>1481.9958871386032</v>
      </c>
      <c r="D8" s="274">
        <v>1419.0257456725601</v>
      </c>
      <c r="E8" s="274">
        <v>1167.1387166856989</v>
      </c>
      <c r="F8" s="274">
        <v>1179.146045449588</v>
      </c>
      <c r="G8" s="274">
        <v>941.00147291142002</v>
      </c>
      <c r="H8" s="274">
        <v>959.82605913097507</v>
      </c>
      <c r="I8" s="274">
        <v>968.32643248645786</v>
      </c>
      <c r="J8" s="274">
        <v>985.24209380888192</v>
      </c>
      <c r="K8" s="274">
        <v>1228.163211489921</v>
      </c>
      <c r="L8" s="274">
        <v>1401.925023710907</v>
      </c>
      <c r="M8" s="274">
        <v>1724.5330499120869</v>
      </c>
      <c r="N8" s="274">
        <v>15256.833951550421</v>
      </c>
    </row>
    <row r="9" spans="1:14">
      <c r="A9" s="263" t="s">
        <v>626</v>
      </c>
      <c r="B9" s="209">
        <f>'4.5'!B4/1000</f>
        <v>5404.1597070000016</v>
      </c>
      <c r="C9" s="209">
        <f>'4.5'!C4/1000</f>
        <v>4891.1593200000007</v>
      </c>
      <c r="D9" s="209">
        <f>'4.5'!D4/1000</f>
        <v>4881.1832770000001</v>
      </c>
      <c r="E9" s="209">
        <f>'4.5'!E4/1000</f>
        <v>3873.7138820000009</v>
      </c>
      <c r="F9" s="209">
        <f>'4.5'!F4/1000</f>
        <v>3943.0506379999988</v>
      </c>
      <c r="G9" s="209">
        <f>'4.5'!G4/1000</f>
        <v>3935.7899530000013</v>
      </c>
      <c r="H9" s="209">
        <f>'4.5'!H4/1000</f>
        <v>3963.1341669999979</v>
      </c>
      <c r="I9" s="209">
        <f>'4.5'!I4/1000</f>
        <v>4008.5854029999996</v>
      </c>
      <c r="J9" s="209">
        <f>'4.5'!J4/1000</f>
        <v>4188.2610960000002</v>
      </c>
      <c r="K9" s="209">
        <f>'4.5'!K4/1000</f>
        <v>4649.8298020000002</v>
      </c>
      <c r="L9" s="209">
        <f>'4.5'!L4/1000</f>
        <v>4833.2081989999997</v>
      </c>
      <c r="M9" s="209">
        <f>'4.5'!M4/1000</f>
        <v>4990.4239390000002</v>
      </c>
      <c r="N9" s="209">
        <f>'4.5'!N4/1000</f>
        <v>53562.499382999995</v>
      </c>
    </row>
    <row r="10" spans="1:14">
      <c r="A10" s="198" t="s">
        <v>627</v>
      </c>
      <c r="B10" s="274">
        <f>'4.5'!B5/1000</f>
        <v>670.30913699999985</v>
      </c>
      <c r="C10" s="274">
        <f>'4.5'!C5/1000</f>
        <v>631.69823399999996</v>
      </c>
      <c r="D10" s="274">
        <f>'4.5'!D5/1000</f>
        <v>661.84518600000013</v>
      </c>
      <c r="E10" s="274">
        <f>'4.5'!E5/1000</f>
        <v>538.30419099999995</v>
      </c>
      <c r="F10" s="274">
        <f>'4.5'!F5/1000</f>
        <v>565.86295200000006</v>
      </c>
      <c r="G10" s="274">
        <f>'4.5'!G5/1000</f>
        <v>597.01775600000008</v>
      </c>
      <c r="H10" s="274">
        <f>'4.5'!H5/1000</f>
        <v>610.60881800000004</v>
      </c>
      <c r="I10" s="274">
        <f>'4.5'!I5/1000</f>
        <v>586.90936099999999</v>
      </c>
      <c r="J10" s="274">
        <f>'4.5'!J5/1000</f>
        <v>661.30761599999994</v>
      </c>
      <c r="K10" s="274">
        <f>'4.5'!K5/1000</f>
        <v>653.81395999999995</v>
      </c>
      <c r="L10" s="274">
        <f>'4.5'!L5/1000</f>
        <v>630.255987</v>
      </c>
      <c r="M10" s="274">
        <f>'4.5'!M5/1000</f>
        <v>589.930657</v>
      </c>
      <c r="N10" s="274">
        <f>'4.5'!N5/1000</f>
        <v>7397.8638550000005</v>
      </c>
    </row>
    <row r="11" spans="1:14">
      <c r="A11" s="167" t="s">
        <v>628</v>
      </c>
      <c r="B11" s="194">
        <f>'4.5'!B6/1000</f>
        <v>2118.50848</v>
      </c>
      <c r="C11" s="194">
        <f>'4.5'!C6/1000</f>
        <v>2004.455929</v>
      </c>
      <c r="D11" s="194">
        <f>'4.5'!D6/1000</f>
        <v>1968.3419699999999</v>
      </c>
      <c r="E11" s="194">
        <f>'4.5'!E6/1000</f>
        <v>1516.8822709999999</v>
      </c>
      <c r="F11" s="194">
        <f>'4.5'!F6/1000</f>
        <v>1620.0899910000001</v>
      </c>
      <c r="G11" s="194">
        <f>'4.5'!G6/1000</f>
        <v>1791.4758370000011</v>
      </c>
      <c r="H11" s="194">
        <f>'4.5'!H6/1000</f>
        <v>1813.4448449999991</v>
      </c>
      <c r="I11" s="194">
        <f>'4.5'!I6/1000</f>
        <v>1862.388224</v>
      </c>
      <c r="J11" s="194">
        <f>'4.5'!J6/1000</f>
        <v>1931.5021830000001</v>
      </c>
      <c r="K11" s="194">
        <f>'4.5'!K6/1000</f>
        <v>1997.1416429999999</v>
      </c>
      <c r="L11" s="194">
        <f>'4.5'!L6/1000</f>
        <v>1960.744589000001</v>
      </c>
      <c r="M11" s="194">
        <f>'4.5'!M6/1000</f>
        <v>1817.7521189999991</v>
      </c>
      <c r="N11" s="277">
        <f>'4.5'!N6/1000</f>
        <v>22402.728080999997</v>
      </c>
    </row>
    <row r="12" spans="1:14">
      <c r="A12" s="167" t="s">
        <v>629</v>
      </c>
      <c r="B12" s="194">
        <f>'4.5'!B7/1000</f>
        <v>922.54894848782203</v>
      </c>
      <c r="C12" s="194">
        <f>'4.5'!C7/1000</f>
        <v>696.708411812397</v>
      </c>
      <c r="D12" s="194">
        <f>'4.5'!D7/1000</f>
        <v>739.64266903813598</v>
      </c>
      <c r="E12" s="194">
        <f>'4.5'!E7/1000</f>
        <v>584.80339265398095</v>
      </c>
      <c r="F12" s="194">
        <f>'4.5'!F7/1000</f>
        <v>561.43534809391201</v>
      </c>
      <c r="G12" s="194">
        <f>'4.5'!G7/1000</f>
        <v>537.14664711458602</v>
      </c>
      <c r="H12" s="194">
        <f>'4.5'!H7/1000</f>
        <v>533.25333809983192</v>
      </c>
      <c r="I12" s="194">
        <f>'4.5'!I7/1000</f>
        <v>555.93857557027593</v>
      </c>
      <c r="J12" s="194">
        <f>'4.5'!J7/1000</f>
        <v>557.05707099999984</v>
      </c>
      <c r="K12" s="194">
        <f>'4.5'!K7/1000</f>
        <v>653.58341600000006</v>
      </c>
      <c r="L12" s="194">
        <f>'4.5'!L7/1000</f>
        <v>705.46038352060202</v>
      </c>
      <c r="M12" s="194">
        <f>'4.5'!M7/1000</f>
        <v>741.84883620741994</v>
      </c>
      <c r="N12" s="277">
        <f>'4.5'!N7/1000</f>
        <v>7789.4270375989627</v>
      </c>
    </row>
    <row r="13" spans="1:14">
      <c r="A13" s="132" t="s">
        <v>630</v>
      </c>
      <c r="B13" s="274">
        <f>'4.5'!B8/1000</f>
        <v>1692.793141512178</v>
      </c>
      <c r="C13" s="274">
        <f>'4.5'!C8/1000</f>
        <v>1558.2967451876029</v>
      </c>
      <c r="D13" s="274">
        <f>'4.5'!D8/1000</f>
        <v>1511.353451961864</v>
      </c>
      <c r="E13" s="274">
        <f>'4.5'!E8/1000</f>
        <v>1233.72402734602</v>
      </c>
      <c r="F13" s="274">
        <f>'4.5'!F8/1000</f>
        <v>1195.6623469060869</v>
      </c>
      <c r="G13" s="274">
        <f>'4.5'!G8/1000</f>
        <v>1010.149712885414</v>
      </c>
      <c r="H13" s="274">
        <f>'4.5'!H8/1000</f>
        <v>1005.827165900167</v>
      </c>
      <c r="I13" s="274">
        <f>'4.5'!I8/1000</f>
        <v>1003.3492424297231</v>
      </c>
      <c r="J13" s="274">
        <f>'4.5'!J8/1000</f>
        <v>1038.3942260000001</v>
      </c>
      <c r="K13" s="274">
        <f>'4.5'!K8/1000</f>
        <v>1345.2907830000001</v>
      </c>
      <c r="L13" s="274">
        <f>'4.5'!L8/1000</f>
        <v>1536.7472394793972</v>
      </c>
      <c r="M13" s="274">
        <f>'4.5'!M8/1000</f>
        <v>1840.8923267925823</v>
      </c>
      <c r="N13" s="274">
        <f>'4.5'!N8/1000</f>
        <v>15972.480409401034</v>
      </c>
    </row>
    <row r="14" spans="1:14">
      <c r="A14" s="263" t="s">
        <v>403</v>
      </c>
      <c r="B14" s="209">
        <f t="shared" ref="B14:N14" si="1">B9-B4</f>
        <v>-111.53633799999807</v>
      </c>
      <c r="C14" s="209">
        <f t="shared" si="1"/>
        <v>82.387805999999728</v>
      </c>
      <c r="D14" s="209">
        <f t="shared" si="1"/>
        <v>-53.509374000000207</v>
      </c>
      <c r="E14" s="209">
        <f t="shared" si="1"/>
        <v>-534.97443099999964</v>
      </c>
      <c r="F14" s="209">
        <f t="shared" si="1"/>
        <v>-584.7657130000016</v>
      </c>
      <c r="G14" s="209">
        <f t="shared" si="1"/>
        <v>-270.26688299999842</v>
      </c>
      <c r="H14" s="209">
        <f t="shared" si="1"/>
        <v>-167.9846820000007</v>
      </c>
      <c r="I14" s="209">
        <f t="shared" si="1"/>
        <v>-192.45623400000159</v>
      </c>
      <c r="J14" s="209">
        <f t="shared" si="1"/>
        <v>-32.082059999999728</v>
      </c>
      <c r="K14" s="209">
        <f t="shared" si="1"/>
        <v>-29.255209999998442</v>
      </c>
      <c r="L14" s="209">
        <f t="shared" si="1"/>
        <v>-55.886723000000529</v>
      </c>
      <c r="M14" s="209">
        <f t="shared" si="1"/>
        <v>78.300970999999663</v>
      </c>
      <c r="N14" s="209">
        <f t="shared" si="1"/>
        <v>-1872.0288710000023</v>
      </c>
    </row>
    <row r="15" spans="1:14">
      <c r="A15" s="198" t="s">
        <v>617</v>
      </c>
      <c r="B15" s="274">
        <f t="shared" ref="B15:N15" si="2">B10-B5</f>
        <v>30.692157999999949</v>
      </c>
      <c r="C15" s="274">
        <f t="shared" si="2"/>
        <v>56.45900899999981</v>
      </c>
      <c r="D15" s="274">
        <f t="shared" si="2"/>
        <v>4.6539660000003096</v>
      </c>
      <c r="E15" s="274">
        <f t="shared" si="2"/>
        <v>-100.23018000000013</v>
      </c>
      <c r="F15" s="274">
        <f t="shared" si="2"/>
        <v>-122.511529</v>
      </c>
      <c r="G15" s="274">
        <f t="shared" si="2"/>
        <v>-99.221010999999862</v>
      </c>
      <c r="H15" s="274">
        <f t="shared" si="2"/>
        <v>-73.746862999999962</v>
      </c>
      <c r="I15" s="274">
        <f t="shared" si="2"/>
        <v>-102.47426099999996</v>
      </c>
      <c r="J15" s="274">
        <f t="shared" si="2"/>
        <v>-21.490061999999966</v>
      </c>
      <c r="K15" s="274">
        <f t="shared" si="2"/>
        <v>-27.531049000000053</v>
      </c>
      <c r="L15" s="274">
        <f t="shared" si="2"/>
        <v>-52.401908999999932</v>
      </c>
      <c r="M15" s="274">
        <f t="shared" si="2"/>
        <v>-16.063612999999805</v>
      </c>
      <c r="N15" s="274">
        <f t="shared" si="2"/>
        <v>-523.86534399999891</v>
      </c>
    </row>
    <row r="16" spans="1:14">
      <c r="A16" s="167" t="s">
        <v>618</v>
      </c>
      <c r="B16" s="194">
        <f t="shared" ref="B16:N16" si="3">B11-B6</f>
        <v>-85.175383000000238</v>
      </c>
      <c r="C16" s="194">
        <f t="shared" si="3"/>
        <v>4.8772519999999986</v>
      </c>
      <c r="D16" s="194">
        <f t="shared" si="3"/>
        <v>-152.97202800000014</v>
      </c>
      <c r="E16" s="194">
        <f t="shared" si="3"/>
        <v>-453.51653100000021</v>
      </c>
      <c r="F16" s="194">
        <f t="shared" si="3"/>
        <v>-424.23770200000104</v>
      </c>
      <c r="G16" s="194">
        <f t="shared" si="3"/>
        <v>-236.46519999999896</v>
      </c>
      <c r="H16" s="194">
        <f t="shared" si="3"/>
        <v>-131.40289100000086</v>
      </c>
      <c r="I16" s="194">
        <f t="shared" si="3"/>
        <v>-115.06569400000012</v>
      </c>
      <c r="J16" s="194">
        <f t="shared" si="3"/>
        <v>-46.298705999999584</v>
      </c>
      <c r="K16" s="194">
        <f t="shared" si="3"/>
        <v>-95.419229000000996</v>
      </c>
      <c r="L16" s="194">
        <f t="shared" si="3"/>
        <v>-103.72641499999895</v>
      </c>
      <c r="M16" s="194">
        <f t="shared" si="3"/>
        <v>5.6833069999991039</v>
      </c>
      <c r="N16" s="277">
        <f t="shared" si="3"/>
        <v>-1833.7192200000027</v>
      </c>
    </row>
    <row r="17" spans="1:14">
      <c r="A17" s="167" t="s">
        <v>619</v>
      </c>
      <c r="B17" s="194">
        <f t="shared" ref="B17:N17" si="4">B12-B7</f>
        <v>50.663958641144063</v>
      </c>
      <c r="C17" s="194">
        <f t="shared" si="4"/>
        <v>-55.249313049000079</v>
      </c>
      <c r="D17" s="194">
        <f t="shared" si="4"/>
        <v>2.4809817106959144</v>
      </c>
      <c r="E17" s="194">
        <f t="shared" si="4"/>
        <v>-47.813030660321033</v>
      </c>
      <c r="F17" s="194">
        <f t="shared" si="4"/>
        <v>-54.532783456499033</v>
      </c>
      <c r="G17" s="194">
        <f t="shared" si="4"/>
        <v>-3.7289119739939451</v>
      </c>
      <c r="H17" s="194">
        <f t="shared" si="4"/>
        <v>-8.8360347691921106</v>
      </c>
      <c r="I17" s="194">
        <f t="shared" si="4"/>
        <v>-9.9390889432671656</v>
      </c>
      <c r="J17" s="194">
        <f t="shared" si="4"/>
        <v>-17.445424191119059</v>
      </c>
      <c r="K17" s="194">
        <f t="shared" si="4"/>
        <v>-23.432503510076913</v>
      </c>
      <c r="L17" s="194">
        <f t="shared" si="4"/>
        <v>-34.580614768491046</v>
      </c>
      <c r="M17" s="194">
        <f t="shared" si="4"/>
        <v>-27.677999880493985</v>
      </c>
      <c r="N17" s="277">
        <f t="shared" si="4"/>
        <v>-230.09076485061451</v>
      </c>
    </row>
    <row r="18" spans="1:14">
      <c r="A18" s="198" t="s">
        <v>620</v>
      </c>
      <c r="B18" s="274">
        <f t="shared" ref="B18:N18" si="5">B13-B8</f>
        <v>-107.717071641144</v>
      </c>
      <c r="C18" s="274">
        <f t="shared" si="5"/>
        <v>76.300858048999771</v>
      </c>
      <c r="D18" s="274">
        <f t="shared" si="5"/>
        <v>92.327706289303933</v>
      </c>
      <c r="E18" s="274">
        <f t="shared" si="5"/>
        <v>66.585310660321056</v>
      </c>
      <c r="F18" s="274">
        <f t="shared" si="5"/>
        <v>16.516301456498923</v>
      </c>
      <c r="G18" s="274">
        <f t="shared" si="5"/>
        <v>69.148239973994009</v>
      </c>
      <c r="H18" s="274">
        <f t="shared" si="5"/>
        <v>46.001106769191892</v>
      </c>
      <c r="I18" s="274">
        <f t="shared" si="5"/>
        <v>35.022809943265202</v>
      </c>
      <c r="J18" s="274">
        <f t="shared" si="5"/>
        <v>53.152132191118199</v>
      </c>
      <c r="K18" s="274">
        <f t="shared" si="5"/>
        <v>117.12757151007918</v>
      </c>
      <c r="L18" s="274">
        <f t="shared" si="5"/>
        <v>134.8222157684902</v>
      </c>
      <c r="M18" s="274">
        <f t="shared" si="5"/>
        <v>116.35927688049537</v>
      </c>
      <c r="N18" s="274">
        <f t="shared" si="5"/>
        <v>715.64645785061293</v>
      </c>
    </row>
    <row r="19" spans="1:14">
      <c r="A19" s="263" t="s">
        <v>403</v>
      </c>
      <c r="B19" s="295">
        <f t="shared" ref="B19:N19" si="6">B14/B4</f>
        <v>-2.0221625174778476E-2</v>
      </c>
      <c r="C19" s="295">
        <f t="shared" si="6"/>
        <v>1.71328177602409E-2</v>
      </c>
      <c r="D19" s="295">
        <f t="shared" si="6"/>
        <v>-1.0843506938402071E-2</v>
      </c>
      <c r="E19" s="295">
        <f t="shared" si="6"/>
        <v>-0.12134548714240202</v>
      </c>
      <c r="F19" s="295">
        <f t="shared" si="6"/>
        <v>-0.12914960936320924</v>
      </c>
      <c r="G19" s="295">
        <f t="shared" si="6"/>
        <v>-6.425659317933155E-2</v>
      </c>
      <c r="H19" s="295">
        <f t="shared" si="6"/>
        <v>-4.0663241155761955E-2</v>
      </c>
      <c r="I19" s="295">
        <f t="shared" si="6"/>
        <v>-4.5811551188870432E-2</v>
      </c>
      <c r="J19" s="295">
        <f t="shared" si="6"/>
        <v>-7.6017657366058335E-3</v>
      </c>
      <c r="K19" s="295">
        <f t="shared" si="6"/>
        <v>-6.2523356436077612E-3</v>
      </c>
      <c r="L19" s="295">
        <f t="shared" si="6"/>
        <v>-1.1430893425390632E-2</v>
      </c>
      <c r="M19" s="295">
        <f t="shared" si="6"/>
        <v>1.5940352371080879E-2</v>
      </c>
      <c r="N19" s="295">
        <f t="shared" si="6"/>
        <v>-3.377008752419431E-2</v>
      </c>
    </row>
    <row r="20" spans="1:14">
      <c r="A20" s="198" t="s">
        <v>617</v>
      </c>
      <c r="B20" s="294">
        <f t="shared" ref="B20:N20" si="7">B15/B5</f>
        <v>4.7985214601377793E-2</v>
      </c>
      <c r="C20" s="294">
        <f t="shared" si="7"/>
        <v>9.8148746723591029E-2</v>
      </c>
      <c r="D20" s="294">
        <f t="shared" si="7"/>
        <v>7.081600998869569E-3</v>
      </c>
      <c r="E20" s="294">
        <f t="shared" si="7"/>
        <v>-0.15696912265354016</v>
      </c>
      <c r="F20" s="294">
        <f t="shared" si="7"/>
        <v>-0.17797221190132989</v>
      </c>
      <c r="G20" s="294">
        <f t="shared" si="7"/>
        <v>-0.14251003492311981</v>
      </c>
      <c r="H20" s="294">
        <f t="shared" si="7"/>
        <v>-0.10776101528409751</v>
      </c>
      <c r="I20" s="294">
        <f t="shared" si="7"/>
        <v>-0.14864620761181932</v>
      </c>
      <c r="J20" s="294">
        <f t="shared" si="7"/>
        <v>-3.1473542884543862E-2</v>
      </c>
      <c r="K20" s="294">
        <f t="shared" si="7"/>
        <v>-4.040691373142509E-2</v>
      </c>
      <c r="L20" s="294">
        <f t="shared" si="7"/>
        <v>-7.6761595093305615E-2</v>
      </c>
      <c r="M20" s="294">
        <f t="shared" si="7"/>
        <v>-2.6507862854874536E-2</v>
      </c>
      <c r="N20" s="294">
        <f t="shared" si="7"/>
        <v>-6.6130175728063151E-2</v>
      </c>
    </row>
    <row r="21" spans="1:14">
      <c r="A21" s="167" t="s">
        <v>618</v>
      </c>
      <c r="B21" s="297">
        <f t="shared" ref="B21:N21" si="8">B16/B6</f>
        <v>-3.8651362125983961E-2</v>
      </c>
      <c r="C21" s="297">
        <f t="shared" si="8"/>
        <v>2.4391398328558983E-3</v>
      </c>
      <c r="D21" s="297">
        <f t="shared" si="8"/>
        <v>-7.2111921264001455E-2</v>
      </c>
      <c r="E21" s="297">
        <f t="shared" si="8"/>
        <v>-0.23016484304581919</v>
      </c>
      <c r="F21" s="297">
        <f t="shared" si="8"/>
        <v>-0.20751942237667512</v>
      </c>
      <c r="G21" s="297">
        <f t="shared" si="8"/>
        <v>-0.11660358742471612</v>
      </c>
      <c r="H21" s="297">
        <f t="shared" si="8"/>
        <v>-6.7564616276983888E-2</v>
      </c>
      <c r="I21" s="297">
        <f t="shared" si="8"/>
        <v>-5.818881186186009E-2</v>
      </c>
      <c r="J21" s="297">
        <f t="shared" si="8"/>
        <v>-2.3409184543045067E-2</v>
      </c>
      <c r="K21" s="297">
        <f t="shared" si="8"/>
        <v>-4.5599260827620482E-2</v>
      </c>
      <c r="L21" s="297">
        <f t="shared" si="8"/>
        <v>-5.0243580461544209E-2</v>
      </c>
      <c r="M21" s="297">
        <f t="shared" si="8"/>
        <v>3.1363637861668049E-3</v>
      </c>
      <c r="N21" s="293">
        <f t="shared" si="8"/>
        <v>-7.5659571604141135E-2</v>
      </c>
    </row>
    <row r="22" spans="1:14">
      <c r="A22" s="167" t="s">
        <v>619</v>
      </c>
      <c r="B22" s="297">
        <f t="shared" ref="B22:N22" si="9">B17/B7</f>
        <v>5.8108534074033526E-2</v>
      </c>
      <c r="C22" s="297">
        <f t="shared" si="9"/>
        <v>-7.3473961663448287E-2</v>
      </c>
      <c r="D22" s="297">
        <f t="shared" si="9"/>
        <v>3.3655868900222515E-3</v>
      </c>
      <c r="E22" s="297">
        <f t="shared" si="9"/>
        <v>-7.5579812502853963E-2</v>
      </c>
      <c r="F22" s="297">
        <f t="shared" si="9"/>
        <v>-8.8531826020346718E-2</v>
      </c>
      <c r="G22" s="297">
        <f t="shared" si="9"/>
        <v>-6.8942142260550099E-3</v>
      </c>
      <c r="H22" s="297">
        <f t="shared" si="9"/>
        <v>-1.629995940047143E-2</v>
      </c>
      <c r="I22" s="297">
        <f t="shared" si="9"/>
        <v>-1.7564024110778974E-2</v>
      </c>
      <c r="J22" s="297">
        <f t="shared" si="9"/>
        <v>-3.0366141726356672E-2</v>
      </c>
      <c r="K22" s="297">
        <f t="shared" si="9"/>
        <v>-3.4611451274342057E-2</v>
      </c>
      <c r="L22" s="297">
        <f t="shared" si="9"/>
        <v>-4.6727971623786058E-2</v>
      </c>
      <c r="M22" s="297">
        <f t="shared" si="9"/>
        <v>-3.5967556402843805E-2</v>
      </c>
      <c r="N22" s="293">
        <f t="shared" si="9"/>
        <v>-2.8691346601953154E-2</v>
      </c>
    </row>
    <row r="23" spans="1:14">
      <c r="A23" s="198" t="s">
        <v>620</v>
      </c>
      <c r="B23" s="294">
        <f t="shared" ref="B23:N23" si="10">B18/B8</f>
        <v>-5.9825859833637828E-2</v>
      </c>
      <c r="C23" s="294">
        <f t="shared" si="10"/>
        <v>5.1485202294534953E-2</v>
      </c>
      <c r="D23" s="294">
        <f t="shared" si="10"/>
        <v>6.5064151634221676E-2</v>
      </c>
      <c r="E23" s="294">
        <f t="shared" si="10"/>
        <v>5.7050040160951963E-2</v>
      </c>
      <c r="F23" s="294">
        <f t="shared" si="10"/>
        <v>1.400700237280747E-2</v>
      </c>
      <c r="G23" s="294">
        <f t="shared" si="10"/>
        <v>7.348366816053134E-2</v>
      </c>
      <c r="H23" s="294">
        <f t="shared" si="10"/>
        <v>4.7926503277938938E-2</v>
      </c>
      <c r="I23" s="294">
        <f t="shared" si="10"/>
        <v>3.6168391947469632E-2</v>
      </c>
      <c r="J23" s="294">
        <f t="shared" si="10"/>
        <v>5.3948296083894981E-2</v>
      </c>
      <c r="K23" s="294">
        <f t="shared" si="10"/>
        <v>9.536808334129164E-2</v>
      </c>
      <c r="L23" s="294">
        <f t="shared" si="10"/>
        <v>9.6169348209232106E-2</v>
      </c>
      <c r="M23" s="294">
        <f t="shared" si="10"/>
        <v>6.7472917893007106E-2</v>
      </c>
      <c r="N23" s="294">
        <f t="shared" si="10"/>
        <v>4.6906616413550727E-2</v>
      </c>
    </row>
    <row r="24" spans="1:14">
      <c r="A24" s="17"/>
      <c r="B24" s="15"/>
      <c r="N24" s="10" t="s">
        <v>375</v>
      </c>
    </row>
    <row r="25" spans="1:14">
      <c r="A25" s="17"/>
      <c r="B25" s="15"/>
      <c r="N25" s="10"/>
    </row>
    <row r="26" spans="1:14">
      <c r="A26" s="17"/>
      <c r="B26" s="15"/>
      <c r="N26" s="10"/>
    </row>
    <row r="27" spans="1:14" s="26" customFormat="1">
      <c r="A27" s="96"/>
      <c r="B27" s="97"/>
      <c r="N27" s="37"/>
    </row>
    <row r="28" spans="1:14" s="26" customFormat="1">
      <c r="A28" s="96"/>
      <c r="B28" s="97"/>
      <c r="N28" s="37"/>
    </row>
    <row r="29" spans="1:14" s="26" customFormat="1">
      <c r="A29" s="96"/>
      <c r="B29" s="97"/>
      <c r="N29" s="37"/>
    </row>
    <row r="30" spans="1:14" s="26" customFormat="1">
      <c r="A30" s="96"/>
      <c r="B30" s="97"/>
      <c r="N30" s="37"/>
    </row>
    <row r="31" spans="1:14" s="26" customFormat="1">
      <c r="A31" s="96"/>
      <c r="B31" s="97"/>
      <c r="N31" s="37"/>
    </row>
    <row r="32" spans="1:14" s="26" customFormat="1">
      <c r="A32" s="25" t="s">
        <v>403</v>
      </c>
      <c r="B32" s="94" t="s">
        <v>89</v>
      </c>
      <c r="C32" s="94" t="s">
        <v>90</v>
      </c>
      <c r="D32" s="94" t="s">
        <v>91</v>
      </c>
      <c r="E32" s="94" t="s">
        <v>92</v>
      </c>
      <c r="F32" s="94" t="s">
        <v>93</v>
      </c>
      <c r="G32" s="94" t="s">
        <v>94</v>
      </c>
      <c r="H32" s="94" t="s">
        <v>95</v>
      </c>
      <c r="I32" s="94" t="s">
        <v>96</v>
      </c>
      <c r="J32" s="94" t="s">
        <v>97</v>
      </c>
      <c r="K32" s="94" t="s">
        <v>98</v>
      </c>
      <c r="L32" s="94" t="s">
        <v>99</v>
      </c>
      <c r="M32" s="37" t="s">
        <v>100</v>
      </c>
    </row>
    <row r="33" spans="1:14" s="26" customFormat="1">
      <c r="A33" s="25" t="s">
        <v>13</v>
      </c>
      <c r="B33" s="99">
        <f t="shared" ref="B33:M33" si="11">B20</f>
        <v>4.7985214601377793E-2</v>
      </c>
      <c r="C33" s="99">
        <f t="shared" si="11"/>
        <v>9.8148746723591029E-2</v>
      </c>
      <c r="D33" s="99">
        <f t="shared" si="11"/>
        <v>7.081600998869569E-3</v>
      </c>
      <c r="E33" s="99">
        <f t="shared" si="11"/>
        <v>-0.15696912265354016</v>
      </c>
      <c r="F33" s="99">
        <f t="shared" si="11"/>
        <v>-0.17797221190132989</v>
      </c>
      <c r="G33" s="99">
        <f t="shared" si="11"/>
        <v>-0.14251003492311981</v>
      </c>
      <c r="H33" s="99">
        <f t="shared" si="11"/>
        <v>-0.10776101528409751</v>
      </c>
      <c r="I33" s="99">
        <f t="shared" si="11"/>
        <v>-0.14864620761181932</v>
      </c>
      <c r="J33" s="99">
        <f t="shared" si="11"/>
        <v>-3.1473542884543862E-2</v>
      </c>
      <c r="K33" s="99">
        <f t="shared" si="11"/>
        <v>-4.040691373142509E-2</v>
      </c>
      <c r="L33" s="99">
        <f t="shared" si="11"/>
        <v>-7.6761595093305615E-2</v>
      </c>
      <c r="M33" s="99">
        <f t="shared" si="11"/>
        <v>-2.6507862854874536E-2</v>
      </c>
      <c r="N33" s="37"/>
    </row>
    <row r="34" spans="1:14" s="26" customFormat="1">
      <c r="A34" s="25" t="s">
        <v>14</v>
      </c>
      <c r="B34" s="99">
        <f t="shared" ref="B34:M34" si="12">B21</f>
        <v>-3.8651362125983961E-2</v>
      </c>
      <c r="C34" s="99">
        <f t="shared" si="12"/>
        <v>2.4391398328558983E-3</v>
      </c>
      <c r="D34" s="99">
        <f t="shared" si="12"/>
        <v>-7.2111921264001455E-2</v>
      </c>
      <c r="E34" s="99">
        <f t="shared" si="12"/>
        <v>-0.23016484304581919</v>
      </c>
      <c r="F34" s="99">
        <f t="shared" si="12"/>
        <v>-0.20751942237667512</v>
      </c>
      <c r="G34" s="99">
        <f t="shared" si="12"/>
        <v>-0.11660358742471612</v>
      </c>
      <c r="H34" s="99">
        <f t="shared" si="12"/>
        <v>-6.7564616276983888E-2</v>
      </c>
      <c r="I34" s="99">
        <f t="shared" si="12"/>
        <v>-5.818881186186009E-2</v>
      </c>
      <c r="J34" s="99">
        <f t="shared" si="12"/>
        <v>-2.3409184543045067E-2</v>
      </c>
      <c r="K34" s="99">
        <f t="shared" si="12"/>
        <v>-4.5599260827620482E-2</v>
      </c>
      <c r="L34" s="99">
        <f t="shared" si="12"/>
        <v>-5.0243580461544209E-2</v>
      </c>
      <c r="M34" s="99">
        <f t="shared" si="12"/>
        <v>3.1363637861668049E-3</v>
      </c>
      <c r="N34" s="37"/>
    </row>
    <row r="35" spans="1:14" s="26" customFormat="1">
      <c r="A35" s="25" t="s">
        <v>171</v>
      </c>
      <c r="B35" s="99">
        <f t="shared" ref="B35:M35" si="13">B22</f>
        <v>5.8108534074033526E-2</v>
      </c>
      <c r="C35" s="99">
        <f t="shared" si="13"/>
        <v>-7.3473961663448287E-2</v>
      </c>
      <c r="D35" s="99">
        <f t="shared" si="13"/>
        <v>3.3655868900222515E-3</v>
      </c>
      <c r="E35" s="99">
        <f t="shared" si="13"/>
        <v>-7.5579812502853963E-2</v>
      </c>
      <c r="F35" s="99">
        <f t="shared" si="13"/>
        <v>-8.8531826020346718E-2</v>
      </c>
      <c r="G35" s="99">
        <f t="shared" si="13"/>
        <v>-6.8942142260550099E-3</v>
      </c>
      <c r="H35" s="99">
        <f t="shared" si="13"/>
        <v>-1.629995940047143E-2</v>
      </c>
      <c r="I35" s="99">
        <f t="shared" si="13"/>
        <v>-1.7564024110778974E-2</v>
      </c>
      <c r="J35" s="99">
        <f t="shared" si="13"/>
        <v>-3.0366141726356672E-2</v>
      </c>
      <c r="K35" s="99">
        <f t="shared" si="13"/>
        <v>-3.4611451274342057E-2</v>
      </c>
      <c r="L35" s="99">
        <f t="shared" si="13"/>
        <v>-4.6727971623786058E-2</v>
      </c>
      <c r="M35" s="99">
        <f t="shared" si="13"/>
        <v>-3.5967556402843805E-2</v>
      </c>
      <c r="N35" s="37"/>
    </row>
    <row r="36" spans="1:14" s="26" customFormat="1">
      <c r="A36" s="25" t="s">
        <v>169</v>
      </c>
      <c r="B36" s="99">
        <f t="shared" ref="B36:M36" si="14">B23</f>
        <v>-5.9825859833637828E-2</v>
      </c>
      <c r="C36" s="99">
        <f t="shared" si="14"/>
        <v>5.1485202294534953E-2</v>
      </c>
      <c r="D36" s="99">
        <f t="shared" si="14"/>
        <v>6.5064151634221676E-2</v>
      </c>
      <c r="E36" s="99">
        <f t="shared" si="14"/>
        <v>5.7050040160951963E-2</v>
      </c>
      <c r="F36" s="99">
        <f t="shared" si="14"/>
        <v>1.400700237280747E-2</v>
      </c>
      <c r="G36" s="99">
        <f t="shared" si="14"/>
        <v>7.348366816053134E-2</v>
      </c>
      <c r="H36" s="99">
        <f t="shared" si="14"/>
        <v>4.7926503277938938E-2</v>
      </c>
      <c r="I36" s="99">
        <f t="shared" si="14"/>
        <v>3.6168391947469632E-2</v>
      </c>
      <c r="J36" s="99">
        <f t="shared" si="14"/>
        <v>5.3948296083894981E-2</v>
      </c>
      <c r="K36" s="99">
        <f t="shared" si="14"/>
        <v>9.536808334129164E-2</v>
      </c>
      <c r="L36" s="99">
        <f t="shared" si="14"/>
        <v>9.6169348209232106E-2</v>
      </c>
      <c r="M36" s="99">
        <f t="shared" si="14"/>
        <v>6.7472917893007106E-2</v>
      </c>
      <c r="N36" s="37"/>
    </row>
    <row r="37" spans="1:14" s="26" customFormat="1">
      <c r="A37" s="109">
        <f>N1-1</f>
        <v>2019</v>
      </c>
      <c r="B37" s="94" t="s">
        <v>89</v>
      </c>
      <c r="C37" s="94" t="s">
        <v>90</v>
      </c>
      <c r="D37" s="94" t="s">
        <v>91</v>
      </c>
      <c r="E37" s="94" t="s">
        <v>92</v>
      </c>
      <c r="F37" s="94" t="s">
        <v>93</v>
      </c>
      <c r="G37" s="94" t="s">
        <v>94</v>
      </c>
      <c r="H37" s="94" t="s">
        <v>95</v>
      </c>
      <c r="I37" s="94" t="s">
        <v>96</v>
      </c>
      <c r="J37" s="94" t="s">
        <v>97</v>
      </c>
      <c r="K37" s="94" t="s">
        <v>98</v>
      </c>
      <c r="L37" s="94" t="s">
        <v>99</v>
      </c>
      <c r="M37" s="37" t="s">
        <v>100</v>
      </c>
      <c r="N37" s="37"/>
    </row>
    <row r="38" spans="1:14" s="26" customFormat="1">
      <c r="A38" s="25" t="s">
        <v>492</v>
      </c>
      <c r="B38" s="95">
        <f>B5</f>
        <v>639.6169789999999</v>
      </c>
      <c r="C38" s="459">
        <f t="shared" ref="C38:M38" si="15">C5</f>
        <v>575.23922500000015</v>
      </c>
      <c r="D38" s="459">
        <f t="shared" si="15"/>
        <v>657.19121999999982</v>
      </c>
      <c r="E38" s="459">
        <f t="shared" si="15"/>
        <v>638.53437100000008</v>
      </c>
      <c r="F38" s="459">
        <f t="shared" si="15"/>
        <v>688.37448100000006</v>
      </c>
      <c r="G38" s="459">
        <f t="shared" si="15"/>
        <v>696.23876699999994</v>
      </c>
      <c r="H38" s="459">
        <f t="shared" si="15"/>
        <v>684.355681</v>
      </c>
      <c r="I38" s="459">
        <f t="shared" si="15"/>
        <v>689.38362199999995</v>
      </c>
      <c r="J38" s="459">
        <f t="shared" si="15"/>
        <v>682.79767799999991</v>
      </c>
      <c r="K38" s="459">
        <f t="shared" si="15"/>
        <v>681.345009</v>
      </c>
      <c r="L38" s="459">
        <f t="shared" si="15"/>
        <v>682.65789599999994</v>
      </c>
      <c r="M38" s="459">
        <f t="shared" si="15"/>
        <v>605.9942699999998</v>
      </c>
      <c r="N38" s="37"/>
    </row>
    <row r="39" spans="1:14" s="26" customFormat="1">
      <c r="A39" s="25" t="s">
        <v>493</v>
      </c>
      <c r="B39" s="459">
        <f t="shared" ref="B39:M41" si="16">B6</f>
        <v>2203.6838630000002</v>
      </c>
      <c r="C39" s="459">
        <f t="shared" si="16"/>
        <v>1999.578677</v>
      </c>
      <c r="D39" s="459">
        <f t="shared" si="16"/>
        <v>2121.3139980000001</v>
      </c>
      <c r="E39" s="459">
        <f t="shared" si="16"/>
        <v>1970.3988020000002</v>
      </c>
      <c r="F39" s="459">
        <f t="shared" si="16"/>
        <v>2044.3276930000011</v>
      </c>
      <c r="G39" s="459">
        <f t="shared" si="16"/>
        <v>2027.9410370000001</v>
      </c>
      <c r="H39" s="459">
        <f t="shared" si="16"/>
        <v>1944.8477359999999</v>
      </c>
      <c r="I39" s="459">
        <f t="shared" si="16"/>
        <v>1977.4539180000002</v>
      </c>
      <c r="J39" s="459">
        <f t="shared" si="16"/>
        <v>1977.8008889999996</v>
      </c>
      <c r="K39" s="459">
        <f t="shared" si="16"/>
        <v>2092.5608720000009</v>
      </c>
      <c r="L39" s="459">
        <f t="shared" si="16"/>
        <v>2064.471004</v>
      </c>
      <c r="M39" s="459">
        <f t="shared" si="16"/>
        <v>1812.068812</v>
      </c>
      <c r="N39" s="37"/>
    </row>
    <row r="40" spans="1:14" s="26" customFormat="1">
      <c r="A40" s="25" t="s">
        <v>494</v>
      </c>
      <c r="B40" s="459">
        <f t="shared" si="16"/>
        <v>871.88498984667797</v>
      </c>
      <c r="C40" s="459">
        <f t="shared" si="16"/>
        <v>751.95772486139708</v>
      </c>
      <c r="D40" s="459">
        <f t="shared" si="16"/>
        <v>737.16168732744006</v>
      </c>
      <c r="E40" s="459">
        <f t="shared" si="16"/>
        <v>632.61642331430198</v>
      </c>
      <c r="F40" s="459">
        <f t="shared" si="16"/>
        <v>615.96813155041104</v>
      </c>
      <c r="G40" s="459">
        <f t="shared" si="16"/>
        <v>540.87555908857996</v>
      </c>
      <c r="H40" s="459">
        <f t="shared" si="16"/>
        <v>542.08937286902403</v>
      </c>
      <c r="I40" s="459">
        <f t="shared" si="16"/>
        <v>565.8776645135431</v>
      </c>
      <c r="J40" s="459">
        <f t="shared" si="16"/>
        <v>574.5024951911189</v>
      </c>
      <c r="K40" s="459">
        <f t="shared" si="16"/>
        <v>677.01591951007697</v>
      </c>
      <c r="L40" s="459">
        <f t="shared" si="16"/>
        <v>740.04099828909307</v>
      </c>
      <c r="M40" s="459">
        <f t="shared" si="16"/>
        <v>769.52683608791392</v>
      </c>
      <c r="N40" s="37"/>
    </row>
    <row r="41" spans="1:14" s="26" customFormat="1">
      <c r="A41" s="25" t="s">
        <v>495</v>
      </c>
      <c r="B41" s="459">
        <f t="shared" si="16"/>
        <v>1800.510213153322</v>
      </c>
      <c r="C41" s="459">
        <f t="shared" si="16"/>
        <v>1481.9958871386032</v>
      </c>
      <c r="D41" s="459">
        <f t="shared" si="16"/>
        <v>1419.0257456725601</v>
      </c>
      <c r="E41" s="459">
        <f t="shared" si="16"/>
        <v>1167.1387166856989</v>
      </c>
      <c r="F41" s="459">
        <f t="shared" si="16"/>
        <v>1179.146045449588</v>
      </c>
      <c r="G41" s="459">
        <f t="shared" si="16"/>
        <v>941.00147291142002</v>
      </c>
      <c r="H41" s="459">
        <f t="shared" si="16"/>
        <v>959.82605913097507</v>
      </c>
      <c r="I41" s="459">
        <f t="shared" si="16"/>
        <v>968.32643248645786</v>
      </c>
      <c r="J41" s="459">
        <f t="shared" si="16"/>
        <v>985.24209380888192</v>
      </c>
      <c r="K41" s="459">
        <f t="shared" si="16"/>
        <v>1228.163211489921</v>
      </c>
      <c r="L41" s="459">
        <f t="shared" si="16"/>
        <v>1401.925023710907</v>
      </c>
      <c r="M41" s="459">
        <f t="shared" si="16"/>
        <v>1724.5330499120869</v>
      </c>
      <c r="N41" s="37"/>
    </row>
    <row r="42" spans="1:14" s="26" customFormat="1">
      <c r="A42" s="25" t="s">
        <v>627</v>
      </c>
      <c r="B42" s="98">
        <f>B10</f>
        <v>670.30913699999985</v>
      </c>
      <c r="C42" s="98">
        <f t="shared" ref="C42:M42" si="17">C10</f>
        <v>631.69823399999996</v>
      </c>
      <c r="D42" s="98">
        <f t="shared" si="17"/>
        <v>661.84518600000013</v>
      </c>
      <c r="E42" s="98">
        <f t="shared" si="17"/>
        <v>538.30419099999995</v>
      </c>
      <c r="F42" s="98">
        <f t="shared" si="17"/>
        <v>565.86295200000006</v>
      </c>
      <c r="G42" s="98">
        <f t="shared" si="17"/>
        <v>597.01775600000008</v>
      </c>
      <c r="H42" s="98">
        <f t="shared" si="17"/>
        <v>610.60881800000004</v>
      </c>
      <c r="I42" s="98">
        <f t="shared" si="17"/>
        <v>586.90936099999999</v>
      </c>
      <c r="J42" s="98">
        <f t="shared" si="17"/>
        <v>661.30761599999994</v>
      </c>
      <c r="K42" s="98">
        <f t="shared" si="17"/>
        <v>653.81395999999995</v>
      </c>
      <c r="L42" s="98">
        <f t="shared" si="17"/>
        <v>630.255987</v>
      </c>
      <c r="M42" s="98">
        <f t="shared" si="17"/>
        <v>589.930657</v>
      </c>
      <c r="N42" s="37"/>
    </row>
    <row r="43" spans="1:14" s="26" customFormat="1">
      <c r="A43" s="25" t="s">
        <v>628</v>
      </c>
      <c r="B43" s="98">
        <f t="shared" ref="B43:M45" si="18">B11</f>
        <v>2118.50848</v>
      </c>
      <c r="C43" s="98">
        <f t="shared" si="18"/>
        <v>2004.455929</v>
      </c>
      <c r="D43" s="98">
        <f t="shared" si="18"/>
        <v>1968.3419699999999</v>
      </c>
      <c r="E43" s="98">
        <f t="shared" si="18"/>
        <v>1516.8822709999999</v>
      </c>
      <c r="F43" s="98">
        <f t="shared" si="18"/>
        <v>1620.0899910000001</v>
      </c>
      <c r="G43" s="98">
        <f t="shared" si="18"/>
        <v>1791.4758370000011</v>
      </c>
      <c r="H43" s="98">
        <f t="shared" si="18"/>
        <v>1813.4448449999991</v>
      </c>
      <c r="I43" s="98">
        <f t="shared" si="18"/>
        <v>1862.388224</v>
      </c>
      <c r="J43" s="98">
        <f t="shared" si="18"/>
        <v>1931.5021830000001</v>
      </c>
      <c r="K43" s="98">
        <f t="shared" si="18"/>
        <v>1997.1416429999999</v>
      </c>
      <c r="L43" s="98">
        <f t="shared" si="18"/>
        <v>1960.744589000001</v>
      </c>
      <c r="M43" s="98">
        <f t="shared" si="18"/>
        <v>1817.7521189999991</v>
      </c>
      <c r="N43" s="37"/>
    </row>
    <row r="44" spans="1:14" s="26" customFormat="1">
      <c r="A44" s="25" t="s">
        <v>629</v>
      </c>
      <c r="B44" s="98">
        <f t="shared" si="18"/>
        <v>922.54894848782203</v>
      </c>
      <c r="C44" s="98">
        <f t="shared" si="18"/>
        <v>696.708411812397</v>
      </c>
      <c r="D44" s="98">
        <f t="shared" si="18"/>
        <v>739.64266903813598</v>
      </c>
      <c r="E44" s="98">
        <f t="shared" si="18"/>
        <v>584.80339265398095</v>
      </c>
      <c r="F44" s="98">
        <f t="shared" si="18"/>
        <v>561.43534809391201</v>
      </c>
      <c r="G44" s="98">
        <f t="shared" si="18"/>
        <v>537.14664711458602</v>
      </c>
      <c r="H44" s="98">
        <f t="shared" si="18"/>
        <v>533.25333809983192</v>
      </c>
      <c r="I44" s="98">
        <f t="shared" si="18"/>
        <v>555.93857557027593</v>
      </c>
      <c r="J44" s="98">
        <f t="shared" si="18"/>
        <v>557.05707099999984</v>
      </c>
      <c r="K44" s="98">
        <f t="shared" si="18"/>
        <v>653.58341600000006</v>
      </c>
      <c r="L44" s="98">
        <f t="shared" si="18"/>
        <v>705.46038352060202</v>
      </c>
      <c r="M44" s="98">
        <f t="shared" si="18"/>
        <v>741.84883620741994</v>
      </c>
      <c r="N44" s="37"/>
    </row>
    <row r="45" spans="1:14" s="26" customFormat="1">
      <c r="A45" s="25" t="s">
        <v>630</v>
      </c>
      <c r="B45" s="98">
        <f t="shared" si="18"/>
        <v>1692.793141512178</v>
      </c>
      <c r="C45" s="98">
        <f t="shared" si="18"/>
        <v>1558.2967451876029</v>
      </c>
      <c r="D45" s="98">
        <f t="shared" si="18"/>
        <v>1511.353451961864</v>
      </c>
      <c r="E45" s="98">
        <f t="shared" si="18"/>
        <v>1233.72402734602</v>
      </c>
      <c r="F45" s="98">
        <f t="shared" si="18"/>
        <v>1195.6623469060869</v>
      </c>
      <c r="G45" s="98">
        <f t="shared" si="18"/>
        <v>1010.149712885414</v>
      </c>
      <c r="H45" s="98">
        <f t="shared" si="18"/>
        <v>1005.827165900167</v>
      </c>
      <c r="I45" s="98">
        <f t="shared" si="18"/>
        <v>1003.3492424297231</v>
      </c>
      <c r="J45" s="98">
        <f t="shared" si="18"/>
        <v>1038.3942260000001</v>
      </c>
      <c r="K45" s="98">
        <f t="shared" si="18"/>
        <v>1345.2907830000001</v>
      </c>
      <c r="L45" s="98">
        <f t="shared" si="18"/>
        <v>1536.7472394793972</v>
      </c>
      <c r="M45" s="98">
        <f t="shared" si="18"/>
        <v>1840.8923267925823</v>
      </c>
      <c r="N45" s="37"/>
    </row>
    <row r="46" spans="1:14">
      <c r="A46" s="17"/>
      <c r="N46" s="10"/>
    </row>
    <row r="47" spans="1:14">
      <c r="A47" s="17"/>
      <c r="B47" s="15"/>
    </row>
    <row r="49" spans="1:1">
      <c r="A49" s="15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52"/>
  <sheetViews>
    <sheetView showGridLines="0" zoomScaleNormal="100" zoomScaleSheetLayoutView="100" zoomScalePageLayoutView="70" workbookViewId="0"/>
  </sheetViews>
  <sheetFormatPr defaultRowHeight="12"/>
  <cols>
    <col min="1" max="1" width="4.7109375" style="50" customWidth="1"/>
    <col min="2" max="6" width="9.140625" style="50"/>
    <col min="7" max="7" width="9.140625" style="50" customWidth="1"/>
    <col min="8" max="8" width="9.140625" style="55" customWidth="1"/>
    <col min="9" max="10" width="9.140625" style="50" customWidth="1"/>
    <col min="11" max="11" width="12.28515625" style="50" customWidth="1"/>
    <col min="12" max="16384" width="9.140625" style="50"/>
  </cols>
  <sheetData>
    <row r="1" spans="1:11" ht="18.75">
      <c r="A1" s="129" t="s">
        <v>214</v>
      </c>
      <c r="J1" s="56"/>
      <c r="K1" s="56"/>
    </row>
    <row r="2" spans="1:11" ht="6" customHeight="1">
      <c r="A2" s="188"/>
      <c r="B2" s="8"/>
      <c r="C2" s="8"/>
      <c r="D2" s="8"/>
      <c r="E2" s="8"/>
      <c r="F2" s="8"/>
      <c r="G2" s="8"/>
      <c r="H2" s="351"/>
      <c r="I2" s="8"/>
      <c r="J2" s="54"/>
      <c r="K2" s="54"/>
    </row>
    <row r="3" spans="1:11" s="57" customFormat="1" ht="15">
      <c r="A3" s="428" t="s">
        <v>505</v>
      </c>
      <c r="B3" s="429" t="s">
        <v>142</v>
      </c>
      <c r="C3" s="430"/>
      <c r="D3" s="430"/>
      <c r="E3" s="430"/>
      <c r="F3" s="430"/>
      <c r="G3" s="430"/>
      <c r="H3" s="431"/>
      <c r="I3" s="432"/>
      <c r="J3" s="433"/>
      <c r="K3" s="444">
        <v>4</v>
      </c>
    </row>
    <row r="4" spans="1:11" s="57" customFormat="1" ht="15">
      <c r="A4" s="428" t="s">
        <v>506</v>
      </c>
      <c r="B4" s="429" t="s">
        <v>593</v>
      </c>
      <c r="C4" s="430"/>
      <c r="D4" s="434"/>
      <c r="E4" s="432"/>
      <c r="F4" s="432"/>
      <c r="G4" s="432"/>
      <c r="H4" s="431"/>
      <c r="I4" s="432"/>
      <c r="J4" s="433"/>
      <c r="K4" s="444">
        <v>6</v>
      </c>
    </row>
    <row r="5" spans="1:11" s="57" customFormat="1" ht="15">
      <c r="A5" s="435" t="s">
        <v>507</v>
      </c>
      <c r="B5" s="435" t="s">
        <v>315</v>
      </c>
      <c r="C5" s="436"/>
      <c r="D5" s="434"/>
      <c r="E5" s="437"/>
      <c r="F5" s="437"/>
      <c r="G5" s="437"/>
      <c r="H5" s="438"/>
      <c r="I5" s="437"/>
      <c r="J5" s="433"/>
      <c r="K5" s="444">
        <v>7</v>
      </c>
    </row>
    <row r="6" spans="1:11" s="57" customFormat="1" ht="15">
      <c r="A6" s="439" t="s">
        <v>508</v>
      </c>
      <c r="B6" s="440" t="s">
        <v>272</v>
      </c>
      <c r="C6" s="436"/>
      <c r="D6" s="436"/>
      <c r="E6" s="437"/>
      <c r="F6" s="437"/>
      <c r="G6" s="437"/>
      <c r="H6" s="436"/>
      <c r="I6" s="437"/>
      <c r="J6" s="436"/>
      <c r="K6" s="445">
        <v>7</v>
      </c>
    </row>
    <row r="7" spans="1:11" s="57" customFormat="1" ht="15">
      <c r="A7" s="439" t="s">
        <v>509</v>
      </c>
      <c r="B7" s="440" t="s">
        <v>273</v>
      </c>
      <c r="C7" s="436"/>
      <c r="D7" s="436"/>
      <c r="E7" s="437"/>
      <c r="F7" s="437"/>
      <c r="G7" s="437"/>
      <c r="H7" s="436"/>
      <c r="I7" s="437"/>
      <c r="J7" s="436"/>
      <c r="K7" s="445">
        <v>8</v>
      </c>
    </row>
    <row r="8" spans="1:11" s="57" customFormat="1" ht="15">
      <c r="A8" s="439" t="s">
        <v>510</v>
      </c>
      <c r="B8" s="440" t="s">
        <v>307</v>
      </c>
      <c r="C8" s="436"/>
      <c r="D8" s="436"/>
      <c r="E8" s="437"/>
      <c r="F8" s="437"/>
      <c r="G8" s="437"/>
      <c r="H8" s="436"/>
      <c r="I8" s="437"/>
      <c r="J8" s="436"/>
      <c r="K8" s="445">
        <v>9</v>
      </c>
    </row>
    <row r="9" spans="1:11" s="57" customFormat="1" ht="15">
      <c r="A9" s="439" t="s">
        <v>511</v>
      </c>
      <c r="B9" s="440" t="s">
        <v>442</v>
      </c>
      <c r="C9" s="436"/>
      <c r="D9" s="436"/>
      <c r="E9" s="437"/>
      <c r="F9" s="437"/>
      <c r="G9" s="437"/>
      <c r="H9" s="436"/>
      <c r="I9" s="437"/>
      <c r="J9" s="436"/>
      <c r="K9" s="445">
        <v>10</v>
      </c>
    </row>
    <row r="10" spans="1:11" s="57" customFormat="1" ht="15">
      <c r="A10" s="439" t="s">
        <v>512</v>
      </c>
      <c r="B10" s="440" t="s">
        <v>319</v>
      </c>
      <c r="C10" s="436"/>
      <c r="D10" s="436"/>
      <c r="E10" s="437"/>
      <c r="F10" s="437"/>
      <c r="G10" s="437"/>
      <c r="H10" s="436"/>
      <c r="I10" s="437"/>
      <c r="J10" s="436"/>
      <c r="K10" s="445">
        <v>11</v>
      </c>
    </row>
    <row r="11" spans="1:11" s="57" customFormat="1" ht="15">
      <c r="A11" s="439" t="s">
        <v>513</v>
      </c>
      <c r="B11" s="440" t="s">
        <v>274</v>
      </c>
      <c r="C11" s="436"/>
      <c r="D11" s="436"/>
      <c r="E11" s="437"/>
      <c r="F11" s="437"/>
      <c r="G11" s="437"/>
      <c r="H11" s="436"/>
      <c r="I11" s="437"/>
      <c r="J11" s="436"/>
      <c r="K11" s="445">
        <v>12</v>
      </c>
    </row>
    <row r="12" spans="1:11" s="57" customFormat="1" ht="15">
      <c r="A12" s="439" t="s">
        <v>514</v>
      </c>
      <c r="B12" s="440" t="s">
        <v>443</v>
      </c>
      <c r="C12" s="436"/>
      <c r="D12" s="436"/>
      <c r="E12" s="437"/>
      <c r="F12" s="437"/>
      <c r="G12" s="437"/>
      <c r="H12" s="436"/>
      <c r="I12" s="437"/>
      <c r="J12" s="436"/>
      <c r="K12" s="445">
        <v>13</v>
      </c>
    </row>
    <row r="13" spans="1:11" s="57" customFormat="1" ht="15">
      <c r="A13" s="439" t="s">
        <v>515</v>
      </c>
      <c r="B13" s="440" t="s">
        <v>444</v>
      </c>
      <c r="C13" s="436"/>
      <c r="D13" s="436"/>
      <c r="E13" s="437"/>
      <c r="F13" s="437"/>
      <c r="G13" s="437"/>
      <c r="H13" s="436"/>
      <c r="I13" s="437"/>
      <c r="J13" s="436"/>
      <c r="K13" s="445">
        <v>14</v>
      </c>
    </row>
    <row r="14" spans="1:11" s="57" customFormat="1" ht="15">
      <c r="A14" s="439" t="s">
        <v>516</v>
      </c>
      <c r="B14" s="440" t="s">
        <v>308</v>
      </c>
      <c r="C14" s="436"/>
      <c r="D14" s="436"/>
      <c r="E14" s="437"/>
      <c r="F14" s="437"/>
      <c r="G14" s="437"/>
      <c r="H14" s="436"/>
      <c r="I14" s="437"/>
      <c r="J14" s="436"/>
      <c r="K14" s="445">
        <v>15</v>
      </c>
    </row>
    <row r="15" spans="1:11" s="57" customFormat="1" ht="15">
      <c r="A15" s="435" t="s">
        <v>517</v>
      </c>
      <c r="B15" s="435" t="s">
        <v>316</v>
      </c>
      <c r="C15" s="436"/>
      <c r="D15" s="436"/>
      <c r="E15" s="437"/>
      <c r="F15" s="437"/>
      <c r="G15" s="437"/>
      <c r="H15" s="436"/>
      <c r="I15" s="437"/>
      <c r="J15" s="436"/>
      <c r="K15" s="444">
        <v>16</v>
      </c>
    </row>
    <row r="16" spans="1:11" s="57" customFormat="1" ht="15">
      <c r="A16" s="439" t="s">
        <v>518</v>
      </c>
      <c r="B16" s="440" t="s">
        <v>276</v>
      </c>
      <c r="C16" s="436"/>
      <c r="D16" s="436"/>
      <c r="E16" s="437"/>
      <c r="F16" s="437"/>
      <c r="G16" s="437"/>
      <c r="H16" s="436"/>
      <c r="I16" s="437"/>
      <c r="J16" s="436"/>
      <c r="K16" s="445">
        <v>16</v>
      </c>
    </row>
    <row r="17" spans="1:11" s="57" customFormat="1" ht="15">
      <c r="A17" s="439" t="s">
        <v>519</v>
      </c>
      <c r="B17" s="440" t="s">
        <v>277</v>
      </c>
      <c r="C17" s="436"/>
      <c r="D17" s="436"/>
      <c r="E17" s="437"/>
      <c r="F17" s="437"/>
      <c r="G17" s="437"/>
      <c r="H17" s="436"/>
      <c r="I17" s="437"/>
      <c r="J17" s="436"/>
      <c r="K17" s="445">
        <v>16</v>
      </c>
    </row>
    <row r="18" spans="1:11" s="57" customFormat="1" ht="15">
      <c r="A18" s="439" t="s">
        <v>520</v>
      </c>
      <c r="B18" s="440" t="s">
        <v>278</v>
      </c>
      <c r="C18" s="436"/>
      <c r="D18" s="436"/>
      <c r="E18" s="437"/>
      <c r="F18" s="437"/>
      <c r="G18" s="437"/>
      <c r="H18" s="436"/>
      <c r="I18" s="437"/>
      <c r="J18" s="436"/>
      <c r="K18" s="445">
        <v>17</v>
      </c>
    </row>
    <row r="19" spans="1:11" s="57" customFormat="1" ht="15">
      <c r="A19" s="439" t="s">
        <v>521</v>
      </c>
      <c r="B19" s="440" t="s">
        <v>320</v>
      </c>
      <c r="C19" s="436"/>
      <c r="D19" s="436"/>
      <c r="E19" s="437"/>
      <c r="F19" s="437"/>
      <c r="G19" s="437"/>
      <c r="H19" s="436"/>
      <c r="I19" s="437"/>
      <c r="J19" s="436"/>
      <c r="K19" s="445">
        <v>18</v>
      </c>
    </row>
    <row r="20" spans="1:11" s="57" customFormat="1" ht="15">
      <c r="A20" s="439" t="s">
        <v>522</v>
      </c>
      <c r="B20" s="440" t="s">
        <v>279</v>
      </c>
      <c r="C20" s="436"/>
      <c r="D20" s="436"/>
      <c r="E20" s="437"/>
      <c r="F20" s="437"/>
      <c r="G20" s="437"/>
      <c r="H20" s="436"/>
      <c r="I20" s="437"/>
      <c r="J20" s="436"/>
      <c r="K20" s="445">
        <v>19</v>
      </c>
    </row>
    <row r="21" spans="1:11" s="57" customFormat="1" ht="15">
      <c r="A21" s="439" t="s">
        <v>523</v>
      </c>
      <c r="B21" s="440" t="s">
        <v>445</v>
      </c>
      <c r="C21" s="436"/>
      <c r="D21" s="436"/>
      <c r="E21" s="437"/>
      <c r="F21" s="437"/>
      <c r="G21" s="437"/>
      <c r="H21" s="436"/>
      <c r="I21" s="437"/>
      <c r="J21" s="436"/>
      <c r="K21" s="445">
        <v>20</v>
      </c>
    </row>
    <row r="22" spans="1:11" s="57" customFormat="1" ht="15">
      <c r="A22" s="435" t="s">
        <v>524</v>
      </c>
      <c r="B22" s="435" t="s">
        <v>321</v>
      </c>
      <c r="C22" s="436"/>
      <c r="D22" s="436"/>
      <c r="E22" s="437"/>
      <c r="F22" s="437"/>
      <c r="G22" s="437"/>
      <c r="H22" s="436"/>
      <c r="I22" s="437"/>
      <c r="J22" s="436"/>
      <c r="K22" s="444">
        <v>21</v>
      </c>
    </row>
    <row r="23" spans="1:11" s="57" customFormat="1" ht="15">
      <c r="A23" s="441" t="s">
        <v>525</v>
      </c>
      <c r="B23" s="440" t="s">
        <v>309</v>
      </c>
      <c r="C23" s="436"/>
      <c r="D23" s="436"/>
      <c r="E23" s="437"/>
      <c r="F23" s="437"/>
      <c r="G23" s="437"/>
      <c r="H23" s="436"/>
      <c r="I23" s="437"/>
      <c r="J23" s="436"/>
      <c r="K23" s="445">
        <v>21</v>
      </c>
    </row>
    <row r="24" spans="1:11" s="57" customFormat="1" ht="15">
      <c r="A24" s="441" t="s">
        <v>526</v>
      </c>
      <c r="B24" s="440" t="s">
        <v>358</v>
      </c>
      <c r="C24" s="436"/>
      <c r="D24" s="436"/>
      <c r="E24" s="437"/>
      <c r="F24" s="437"/>
      <c r="G24" s="437"/>
      <c r="H24" s="436"/>
      <c r="I24" s="437"/>
      <c r="J24" s="436"/>
      <c r="K24" s="445">
        <v>22</v>
      </c>
    </row>
    <row r="25" spans="1:11" s="57" customFormat="1" ht="15">
      <c r="A25" s="441" t="s">
        <v>527</v>
      </c>
      <c r="B25" s="440" t="s">
        <v>357</v>
      </c>
      <c r="C25" s="436"/>
      <c r="D25" s="436"/>
      <c r="E25" s="437"/>
      <c r="F25" s="437"/>
      <c r="G25" s="437"/>
      <c r="H25" s="436"/>
      <c r="I25" s="437"/>
      <c r="J25" s="436"/>
      <c r="K25" s="445">
        <v>23</v>
      </c>
    </row>
    <row r="26" spans="1:11" s="57" customFormat="1" ht="15">
      <c r="A26" s="441" t="s">
        <v>528</v>
      </c>
      <c r="B26" s="440" t="s">
        <v>322</v>
      </c>
      <c r="C26" s="436"/>
      <c r="D26" s="436"/>
      <c r="E26" s="437"/>
      <c r="F26" s="437"/>
      <c r="G26" s="437"/>
      <c r="H26" s="436"/>
      <c r="I26" s="437"/>
      <c r="J26" s="436"/>
      <c r="K26" s="445">
        <v>24</v>
      </c>
    </row>
    <row r="27" spans="1:11" s="57" customFormat="1" ht="15">
      <c r="A27" s="441" t="s">
        <v>529</v>
      </c>
      <c r="B27" s="440" t="s">
        <v>257</v>
      </c>
      <c r="C27" s="436"/>
      <c r="D27" s="436"/>
      <c r="E27" s="437"/>
      <c r="F27" s="437"/>
      <c r="G27" s="437"/>
      <c r="H27" s="436"/>
      <c r="I27" s="437"/>
      <c r="J27" s="436"/>
      <c r="K27" s="445">
        <v>25</v>
      </c>
    </row>
    <row r="28" spans="1:11" s="57" customFormat="1" ht="15">
      <c r="A28" s="441" t="s">
        <v>530</v>
      </c>
      <c r="B28" s="440" t="s">
        <v>323</v>
      </c>
      <c r="C28" s="436"/>
      <c r="D28" s="436"/>
      <c r="E28" s="437"/>
      <c r="F28" s="437"/>
      <c r="G28" s="437"/>
      <c r="H28" s="436"/>
      <c r="I28" s="437"/>
      <c r="J28" s="436"/>
      <c r="K28" s="445">
        <v>26</v>
      </c>
    </row>
    <row r="29" spans="1:11" s="57" customFormat="1" ht="15">
      <c r="A29" s="441" t="s">
        <v>531</v>
      </c>
      <c r="B29" s="440" t="s">
        <v>324</v>
      </c>
      <c r="C29" s="436"/>
      <c r="D29" s="436"/>
      <c r="E29" s="437"/>
      <c r="F29" s="437"/>
      <c r="G29" s="437"/>
      <c r="H29" s="436"/>
      <c r="I29" s="437"/>
      <c r="J29" s="436"/>
      <c r="K29" s="445">
        <v>27</v>
      </c>
    </row>
    <row r="30" spans="1:11" s="57" customFormat="1" ht="15">
      <c r="A30" s="441" t="s">
        <v>532</v>
      </c>
      <c r="B30" s="440" t="s">
        <v>313</v>
      </c>
      <c r="C30" s="436"/>
      <c r="D30" s="442"/>
      <c r="E30" s="437"/>
      <c r="F30" s="437"/>
      <c r="G30" s="437"/>
      <c r="H30" s="436"/>
      <c r="I30" s="437"/>
      <c r="J30" s="436"/>
      <c r="K30" s="445">
        <v>28</v>
      </c>
    </row>
    <row r="31" spans="1:11" s="57" customFormat="1" ht="15">
      <c r="A31" s="441" t="s">
        <v>533</v>
      </c>
      <c r="B31" s="440" t="s">
        <v>206</v>
      </c>
      <c r="C31" s="436"/>
      <c r="D31" s="436"/>
      <c r="E31" s="437"/>
      <c r="F31" s="437"/>
      <c r="G31" s="437"/>
      <c r="H31" s="436"/>
      <c r="I31" s="437"/>
      <c r="J31" s="436"/>
      <c r="K31" s="445">
        <v>29</v>
      </c>
    </row>
    <row r="32" spans="1:11" s="57" customFormat="1" ht="15">
      <c r="A32" s="441" t="s">
        <v>534</v>
      </c>
      <c r="B32" s="440" t="s">
        <v>325</v>
      </c>
      <c r="C32" s="436"/>
      <c r="D32" s="436"/>
      <c r="E32" s="437"/>
      <c r="F32" s="437"/>
      <c r="G32" s="437"/>
      <c r="H32" s="436"/>
      <c r="I32" s="437"/>
      <c r="J32" s="436"/>
      <c r="K32" s="445">
        <v>30</v>
      </c>
    </row>
    <row r="33" spans="1:11" s="57" customFormat="1" ht="15">
      <c r="A33" s="435" t="s">
        <v>535</v>
      </c>
      <c r="B33" s="443" t="s">
        <v>275</v>
      </c>
      <c r="C33" s="436"/>
      <c r="D33" s="436"/>
      <c r="E33" s="437"/>
      <c r="F33" s="437"/>
      <c r="G33" s="437"/>
      <c r="H33" s="436"/>
      <c r="I33" s="437"/>
      <c r="J33" s="436"/>
      <c r="K33" s="444">
        <v>31</v>
      </c>
    </row>
    <row r="34" spans="1:11" s="57" customFormat="1" ht="15">
      <c r="A34" s="435" t="s">
        <v>536</v>
      </c>
      <c r="B34" s="435" t="s">
        <v>317</v>
      </c>
      <c r="C34" s="436"/>
      <c r="D34" s="436"/>
      <c r="E34" s="437"/>
      <c r="F34" s="437"/>
      <c r="G34" s="437"/>
      <c r="H34" s="436"/>
      <c r="I34" s="437"/>
      <c r="J34" s="436"/>
      <c r="K34" s="444">
        <v>32</v>
      </c>
    </row>
    <row r="35" spans="1:11" s="57" customFormat="1" ht="15">
      <c r="A35" s="441" t="s">
        <v>537</v>
      </c>
      <c r="B35" s="440" t="s">
        <v>310</v>
      </c>
      <c r="C35" s="436"/>
      <c r="D35" s="436"/>
      <c r="E35" s="437"/>
      <c r="F35" s="437"/>
      <c r="G35" s="437"/>
      <c r="H35" s="436"/>
      <c r="I35" s="437"/>
      <c r="J35" s="436"/>
      <c r="K35" s="445">
        <v>32</v>
      </c>
    </row>
    <row r="36" spans="1:11" s="57" customFormat="1" ht="15">
      <c r="A36" s="441" t="s">
        <v>538</v>
      </c>
      <c r="B36" s="440" t="s">
        <v>482</v>
      </c>
      <c r="C36" s="436"/>
      <c r="D36" s="436"/>
      <c r="E36" s="437"/>
      <c r="F36" s="437"/>
      <c r="G36" s="437"/>
      <c r="H36" s="436"/>
      <c r="I36" s="437"/>
      <c r="J36" s="436"/>
      <c r="K36" s="445">
        <v>33</v>
      </c>
    </row>
    <row r="37" spans="1:11" s="57" customFormat="1" ht="15">
      <c r="A37" s="441" t="s">
        <v>539</v>
      </c>
      <c r="B37" s="440" t="s">
        <v>483</v>
      </c>
      <c r="C37" s="436"/>
      <c r="D37" s="436"/>
      <c r="E37" s="437"/>
      <c r="F37" s="437"/>
      <c r="G37" s="437"/>
      <c r="H37" s="436"/>
      <c r="I37" s="437"/>
      <c r="J37" s="436"/>
      <c r="K37" s="445">
        <v>33</v>
      </c>
    </row>
    <row r="38" spans="1:11" s="57" customFormat="1" ht="15">
      <c r="A38" s="435" t="s">
        <v>540</v>
      </c>
      <c r="B38" s="435" t="s">
        <v>318</v>
      </c>
      <c r="C38" s="436"/>
      <c r="D38" s="436"/>
      <c r="E38" s="437"/>
      <c r="F38" s="437"/>
      <c r="G38" s="437"/>
      <c r="H38" s="436"/>
      <c r="I38" s="437"/>
      <c r="J38" s="436"/>
      <c r="K38" s="444">
        <v>34</v>
      </c>
    </row>
    <row r="39" spans="1:11" s="57" customFormat="1" ht="15">
      <c r="A39" s="441" t="s">
        <v>541</v>
      </c>
      <c r="B39" s="440" t="s">
        <v>215</v>
      </c>
      <c r="C39" s="436"/>
      <c r="D39" s="436"/>
      <c r="E39" s="437"/>
      <c r="F39" s="437"/>
      <c r="G39" s="437"/>
      <c r="H39" s="436"/>
      <c r="I39" s="437"/>
      <c r="J39" s="436"/>
      <c r="K39" s="445">
        <v>34</v>
      </c>
    </row>
    <row r="40" spans="1:11" s="57" customFormat="1" ht="15">
      <c r="A40" s="441" t="s">
        <v>542</v>
      </c>
      <c r="B40" s="440" t="s">
        <v>216</v>
      </c>
      <c r="C40" s="436"/>
      <c r="D40" s="436"/>
      <c r="E40" s="437"/>
      <c r="F40" s="437"/>
      <c r="G40" s="437"/>
      <c r="H40" s="436"/>
      <c r="I40" s="437"/>
      <c r="J40" s="436"/>
      <c r="K40" s="445">
        <v>35</v>
      </c>
    </row>
    <row r="41" spans="1:11" s="57" customFormat="1" ht="15">
      <c r="A41" s="441" t="s">
        <v>543</v>
      </c>
      <c r="B41" s="440" t="s">
        <v>659</v>
      </c>
      <c r="C41" s="436"/>
      <c r="D41" s="436"/>
      <c r="E41" s="437"/>
      <c r="F41" s="437"/>
      <c r="G41" s="437"/>
      <c r="H41" s="436"/>
      <c r="I41" s="437"/>
      <c r="J41" s="436"/>
      <c r="K41" s="445">
        <v>36</v>
      </c>
    </row>
    <row r="42" spans="1:11" s="57" customFormat="1" ht="15">
      <c r="A42" s="441" t="s">
        <v>544</v>
      </c>
      <c r="B42" s="440" t="s">
        <v>660</v>
      </c>
      <c r="C42" s="436"/>
      <c r="D42" s="436"/>
      <c r="E42" s="437"/>
      <c r="F42" s="437"/>
      <c r="G42" s="437"/>
      <c r="H42" s="436"/>
      <c r="I42" s="437"/>
      <c r="J42" s="436"/>
      <c r="K42" s="445">
        <v>37</v>
      </c>
    </row>
    <row r="43" spans="1:11" s="57" customFormat="1" ht="15">
      <c r="A43" s="435" t="s">
        <v>545</v>
      </c>
      <c r="B43" s="435" t="s">
        <v>478</v>
      </c>
      <c r="C43" s="436"/>
      <c r="D43" s="436"/>
      <c r="E43" s="437"/>
      <c r="F43" s="437"/>
      <c r="G43" s="437"/>
      <c r="H43" s="436"/>
      <c r="I43" s="437"/>
      <c r="J43" s="436"/>
      <c r="K43" s="444">
        <v>38</v>
      </c>
    </row>
    <row r="44" spans="1:11" s="57" customFormat="1" ht="15">
      <c r="A44" s="441" t="s">
        <v>546</v>
      </c>
      <c r="B44" s="440" t="s">
        <v>123</v>
      </c>
      <c r="C44" s="436"/>
      <c r="D44" s="436"/>
      <c r="E44" s="437"/>
      <c r="F44" s="437"/>
      <c r="G44" s="437"/>
      <c r="H44" s="436"/>
      <c r="I44" s="437"/>
      <c r="J44" s="436"/>
      <c r="K44" s="445">
        <v>38</v>
      </c>
    </row>
    <row r="45" spans="1:11" s="57" customFormat="1" ht="15">
      <c r="A45" s="441" t="s">
        <v>547</v>
      </c>
      <c r="B45" s="440" t="s">
        <v>392</v>
      </c>
      <c r="C45" s="436"/>
      <c r="D45" s="436"/>
      <c r="E45" s="437"/>
      <c r="F45" s="437"/>
      <c r="G45" s="437"/>
      <c r="H45" s="436"/>
      <c r="I45" s="437"/>
      <c r="J45" s="436"/>
      <c r="K45" s="445">
        <v>39</v>
      </c>
    </row>
    <row r="46" spans="1:11" s="57" customFormat="1" ht="15">
      <c r="A46" s="441" t="s">
        <v>548</v>
      </c>
      <c r="B46" s="440" t="s">
        <v>391</v>
      </c>
      <c r="C46" s="436"/>
      <c r="D46" s="436"/>
      <c r="E46" s="437"/>
      <c r="F46" s="437"/>
      <c r="G46" s="437"/>
      <c r="H46" s="436"/>
      <c r="I46" s="437"/>
      <c r="J46" s="436"/>
      <c r="K46" s="445">
        <v>40</v>
      </c>
    </row>
    <row r="47" spans="1:11" s="57" customFormat="1" ht="15">
      <c r="A47" s="441" t="s">
        <v>549</v>
      </c>
      <c r="B47" s="440" t="s">
        <v>588</v>
      </c>
      <c r="C47" s="436"/>
      <c r="D47" s="436"/>
      <c r="E47" s="437"/>
      <c r="F47" s="437"/>
      <c r="G47" s="437"/>
      <c r="H47" s="436"/>
      <c r="I47" s="437"/>
      <c r="J47" s="436"/>
      <c r="K47" s="445">
        <v>41</v>
      </c>
    </row>
    <row r="48" spans="1:11" s="57" customFormat="1" ht="15">
      <c r="A48" s="441" t="s">
        <v>550</v>
      </c>
      <c r="B48" s="440" t="s">
        <v>441</v>
      </c>
      <c r="C48" s="436"/>
      <c r="D48" s="436"/>
      <c r="E48" s="437"/>
      <c r="F48" s="437"/>
      <c r="G48" s="437"/>
      <c r="H48" s="436"/>
      <c r="I48" s="437"/>
      <c r="J48" s="436"/>
      <c r="K48" s="445">
        <v>42</v>
      </c>
    </row>
    <row r="49" spans="1:11" s="57" customFormat="1" ht="15">
      <c r="A49" s="441" t="s">
        <v>551</v>
      </c>
      <c r="B49" s="440" t="s">
        <v>613</v>
      </c>
      <c r="C49" s="436"/>
      <c r="D49" s="436"/>
      <c r="E49" s="437"/>
      <c r="F49" s="437"/>
      <c r="G49" s="437"/>
      <c r="H49" s="436"/>
      <c r="I49" s="437"/>
      <c r="J49" s="436"/>
      <c r="K49" s="445">
        <v>43</v>
      </c>
    </row>
    <row r="50" spans="1:11" s="57" customFormat="1" ht="15">
      <c r="A50" s="441" t="s">
        <v>552</v>
      </c>
      <c r="B50" s="440" t="s">
        <v>479</v>
      </c>
      <c r="C50" s="436"/>
      <c r="D50" s="436"/>
      <c r="E50" s="437"/>
      <c r="F50" s="437"/>
      <c r="G50" s="437"/>
      <c r="H50" s="436"/>
      <c r="I50" s="437"/>
      <c r="J50" s="436"/>
      <c r="K50" s="445">
        <v>44</v>
      </c>
    </row>
    <row r="51" spans="1:11" s="57" customFormat="1" ht="15">
      <c r="A51" s="435" t="s">
        <v>553</v>
      </c>
      <c r="B51" s="435" t="s">
        <v>589</v>
      </c>
      <c r="C51" s="436"/>
      <c r="D51" s="436"/>
      <c r="E51" s="437"/>
      <c r="F51" s="437"/>
      <c r="G51" s="437"/>
      <c r="H51" s="436"/>
      <c r="I51" s="437"/>
      <c r="J51" s="436"/>
      <c r="K51" s="444">
        <v>46</v>
      </c>
    </row>
    <row r="52" spans="1:11" ht="12.75">
      <c r="A52" s="57"/>
      <c r="B52" s="57"/>
      <c r="C52" s="57"/>
      <c r="D52" s="57"/>
      <c r="E52" s="57"/>
      <c r="F52" s="57"/>
      <c r="G52" s="57"/>
      <c r="H52" s="58"/>
      <c r="I52" s="57"/>
      <c r="J52" s="57"/>
      <c r="K52" s="57"/>
    </row>
  </sheetData>
  <pageMargins left="0.31496062992125984" right="0.31496062992125984" top="0.35433070866141736" bottom="0.31496062992125984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4"/>
  <dimension ref="A1:L49"/>
  <sheetViews>
    <sheetView showGridLines="0" zoomScaleNormal="100" zoomScaleSheetLayoutView="100" workbookViewId="0"/>
  </sheetViews>
  <sheetFormatPr defaultRowHeight="12"/>
  <cols>
    <col min="1" max="1" width="25.42578125" style="3" customWidth="1"/>
    <col min="2" max="2" width="21.42578125" style="3" customWidth="1"/>
    <col min="3" max="4" width="24.85546875" style="3" customWidth="1"/>
    <col min="5" max="5" width="21.42578125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.75">
      <c r="A1" s="404" t="s">
        <v>566</v>
      </c>
      <c r="F1" s="139" t="str">
        <f>'3.1'!N1</f>
        <v>2020</v>
      </c>
    </row>
    <row r="2" spans="1:7" ht="15.75">
      <c r="A2" s="406" t="s">
        <v>567</v>
      </c>
      <c r="B2" s="50"/>
      <c r="C2" s="50"/>
      <c r="D2" s="50"/>
      <c r="E2" s="50"/>
    </row>
    <row r="3" spans="1:7" ht="6" customHeight="1">
      <c r="A3" s="50"/>
      <c r="B3" s="50"/>
      <c r="C3" s="50"/>
      <c r="D3" s="50"/>
      <c r="E3" s="50"/>
      <c r="F3" s="50"/>
    </row>
    <row r="4" spans="1:7" ht="24">
      <c r="A4" s="228"/>
      <c r="B4" s="228" t="s">
        <v>37</v>
      </c>
      <c r="C4" s="228" t="s">
        <v>301</v>
      </c>
      <c r="D4" s="228" t="s">
        <v>302</v>
      </c>
      <c r="E4" s="228" t="s">
        <v>7</v>
      </c>
      <c r="F4" s="228" t="s">
        <v>79</v>
      </c>
      <c r="G4" s="39"/>
    </row>
    <row r="5" spans="1:7" ht="13.5">
      <c r="A5" s="211"/>
      <c r="B5" s="215" t="s">
        <v>4</v>
      </c>
      <c r="C5" s="215" t="s">
        <v>4</v>
      </c>
      <c r="D5" s="215" t="s">
        <v>4</v>
      </c>
      <c r="E5" s="215" t="s">
        <v>4</v>
      </c>
      <c r="F5" s="215" t="s">
        <v>217</v>
      </c>
      <c r="G5" s="39"/>
    </row>
    <row r="6" spans="1:7" s="40" customFormat="1" ht="14.25" customHeight="1">
      <c r="A6" s="179" t="s">
        <v>38</v>
      </c>
      <c r="B6" s="234">
        <v>30043.279769999997</v>
      </c>
      <c r="C6" s="234">
        <v>1670.9513499999994</v>
      </c>
      <c r="D6" s="234">
        <v>2.6430199999999999</v>
      </c>
      <c r="E6" s="234">
        <v>28372.328419999998</v>
      </c>
      <c r="F6" s="234">
        <v>4290</v>
      </c>
      <c r="G6" s="87"/>
    </row>
    <row r="7" spans="1:7" s="40" customFormat="1" ht="14.25" customHeight="1">
      <c r="A7" s="179" t="s">
        <v>39</v>
      </c>
      <c r="B7" s="234">
        <f>SUM(B8:B19)</f>
        <v>35197.574774000015</v>
      </c>
      <c r="C7" s="234">
        <f>SUM(C8:C19)</f>
        <v>3277.5171110000038</v>
      </c>
      <c r="D7" s="234">
        <f>SUM(D8:D19)</f>
        <v>1158.7203030000003</v>
      </c>
      <c r="E7" s="234">
        <f>SUM(E8:E19)</f>
        <v>31920.057663000007</v>
      </c>
      <c r="F7" s="234">
        <v>10058.347999999998</v>
      </c>
      <c r="G7" s="87"/>
    </row>
    <row r="8" spans="1:7">
      <c r="A8" s="132" t="s">
        <v>190</v>
      </c>
      <c r="B8" s="146">
        <v>2497.1789740000031</v>
      </c>
      <c r="C8" s="146">
        <v>181.17201600000033</v>
      </c>
      <c r="D8" s="146">
        <v>89.719964000000004</v>
      </c>
      <c r="E8" s="146">
        <v>2316.0069580000027</v>
      </c>
      <c r="F8" s="214"/>
      <c r="G8" s="39"/>
    </row>
    <row r="9" spans="1:7">
      <c r="A9" s="218" t="s">
        <v>189</v>
      </c>
      <c r="B9" s="195">
        <v>11.192765999999999</v>
      </c>
      <c r="C9" s="195">
        <v>0.57879599999999998</v>
      </c>
      <c r="D9" s="195">
        <v>1.0787800000000001</v>
      </c>
      <c r="E9" s="195">
        <v>10.613969999999998</v>
      </c>
      <c r="F9" s="405"/>
      <c r="G9" s="39"/>
    </row>
    <row r="10" spans="1:7">
      <c r="A10" s="218" t="s">
        <v>188</v>
      </c>
      <c r="B10" s="195">
        <v>1914.1855889999997</v>
      </c>
      <c r="C10" s="195">
        <v>164.13319999999993</v>
      </c>
      <c r="D10" s="195">
        <v>165.960745</v>
      </c>
      <c r="E10" s="195">
        <v>1750.0523889999997</v>
      </c>
      <c r="F10" s="405"/>
      <c r="G10" s="39"/>
    </row>
    <row r="11" spans="1:7">
      <c r="A11" s="218" t="s">
        <v>187</v>
      </c>
      <c r="B11" s="195">
        <v>29073.047648000007</v>
      </c>
      <c r="C11" s="195">
        <v>2785.8699960000031</v>
      </c>
      <c r="D11" s="195">
        <v>735.77860200000032</v>
      </c>
      <c r="E11" s="195">
        <v>26287.177652000006</v>
      </c>
      <c r="F11" s="405"/>
      <c r="G11" s="39"/>
    </row>
    <row r="12" spans="1:7">
      <c r="A12" s="218" t="s">
        <v>186</v>
      </c>
      <c r="B12" s="195">
        <v>0</v>
      </c>
      <c r="C12" s="195">
        <v>0</v>
      </c>
      <c r="D12" s="195">
        <v>0</v>
      </c>
      <c r="E12" s="195">
        <v>0</v>
      </c>
      <c r="F12" s="405"/>
      <c r="G12" s="39"/>
    </row>
    <row r="13" spans="1:7">
      <c r="A13" s="218" t="s">
        <v>185</v>
      </c>
      <c r="B13" s="195">
        <v>70.261116000000015</v>
      </c>
      <c r="C13" s="195">
        <v>11.102143999999999</v>
      </c>
      <c r="D13" s="195">
        <v>4.7930139999999986</v>
      </c>
      <c r="E13" s="195">
        <v>59.15897200000002</v>
      </c>
      <c r="F13" s="405"/>
      <c r="G13" s="39"/>
    </row>
    <row r="14" spans="1:7">
      <c r="A14" s="218" t="s">
        <v>184</v>
      </c>
      <c r="B14" s="195">
        <v>21.763154</v>
      </c>
      <c r="C14" s="195">
        <v>0.57368799999999998</v>
      </c>
      <c r="D14" s="195">
        <v>2.5861800000000001</v>
      </c>
      <c r="E14" s="195">
        <v>21.189465999999999</v>
      </c>
      <c r="F14" s="405"/>
      <c r="G14" s="39"/>
    </row>
    <row r="15" spans="1:7">
      <c r="A15" s="218" t="s">
        <v>183</v>
      </c>
      <c r="B15" s="195">
        <v>209.07527399999998</v>
      </c>
      <c r="C15" s="195">
        <v>24.433933999999997</v>
      </c>
      <c r="D15" s="195">
        <v>37.627883999999987</v>
      </c>
      <c r="E15" s="195">
        <v>184.64133999999999</v>
      </c>
      <c r="F15" s="405"/>
      <c r="G15" s="39"/>
    </row>
    <row r="16" spans="1:7">
      <c r="A16" s="218" t="s">
        <v>182</v>
      </c>
      <c r="B16" s="195">
        <v>698.88881400000002</v>
      </c>
      <c r="C16" s="195">
        <v>70.093892000000011</v>
      </c>
      <c r="D16" s="195">
        <v>66.475619999999978</v>
      </c>
      <c r="E16" s="195">
        <v>628.79492200000004</v>
      </c>
      <c r="F16" s="405"/>
      <c r="G16" s="39"/>
    </row>
    <row r="17" spans="1:12">
      <c r="A17" s="218" t="s">
        <v>32</v>
      </c>
      <c r="B17" s="195">
        <v>0</v>
      </c>
      <c r="C17" s="195">
        <v>0</v>
      </c>
      <c r="D17" s="195">
        <v>0</v>
      </c>
      <c r="E17" s="195">
        <v>0</v>
      </c>
      <c r="F17" s="405"/>
      <c r="G17" s="39"/>
    </row>
    <row r="18" spans="1:12">
      <c r="A18" s="218" t="s">
        <v>181</v>
      </c>
      <c r="B18" s="195">
        <v>16.206177</v>
      </c>
      <c r="C18" s="195">
        <v>1.8751940000000014</v>
      </c>
      <c r="D18" s="195">
        <v>0.55239200000000011</v>
      </c>
      <c r="E18" s="195">
        <v>14.330983</v>
      </c>
      <c r="F18" s="405"/>
      <c r="G18" s="39"/>
    </row>
    <row r="19" spans="1:12">
      <c r="A19" s="132" t="s">
        <v>180</v>
      </c>
      <c r="B19" s="146">
        <v>685.77526200000034</v>
      </c>
      <c r="C19" s="146">
        <v>37.684251000000003</v>
      </c>
      <c r="D19" s="146">
        <v>54.147122000000017</v>
      </c>
      <c r="E19" s="146">
        <v>648.09101100000032</v>
      </c>
      <c r="F19" s="204"/>
      <c r="G19" s="39"/>
    </row>
    <row r="20" spans="1:12" s="13" customFormat="1" ht="11.25">
      <c r="F20" s="7" t="s">
        <v>377</v>
      </c>
    </row>
    <row r="21" spans="1:12">
      <c r="A21" s="48"/>
      <c r="B21" s="48">
        <v>2011</v>
      </c>
      <c r="C21" s="48">
        <v>2012</v>
      </c>
      <c r="D21" s="48">
        <v>2013</v>
      </c>
      <c r="E21" s="48">
        <v>2014</v>
      </c>
      <c r="F21" s="48">
        <v>2015</v>
      </c>
      <c r="G21" s="48">
        <v>2016</v>
      </c>
      <c r="H21" s="48">
        <v>2017</v>
      </c>
      <c r="I21" s="48">
        <v>2018</v>
      </c>
      <c r="J21" s="48">
        <v>2019</v>
      </c>
      <c r="K21" s="48">
        <v>2020</v>
      </c>
    </row>
    <row r="22" spans="1:12">
      <c r="A22" s="48" t="s">
        <v>190</v>
      </c>
      <c r="B22" s="48">
        <v>0</v>
      </c>
      <c r="C22" s="48">
        <v>0</v>
      </c>
      <c r="D22" s="48">
        <v>0</v>
      </c>
      <c r="E22" s="48">
        <v>1993.7504889999991</v>
      </c>
      <c r="F22" s="48">
        <v>2078.8107699999991</v>
      </c>
      <c r="G22" s="48">
        <v>2051.2915150000017</v>
      </c>
      <c r="H22" s="48">
        <v>2206.488315999999</v>
      </c>
      <c r="I22" s="48">
        <v>2115.958047000001</v>
      </c>
      <c r="J22" s="48">
        <v>2396.6915459999996</v>
      </c>
      <c r="K22" s="48">
        <v>2497.1789740000031</v>
      </c>
      <c r="L22" s="111"/>
    </row>
    <row r="23" spans="1:12">
      <c r="A23" s="48" t="s">
        <v>189</v>
      </c>
      <c r="B23" s="48">
        <v>0</v>
      </c>
      <c r="C23" s="48">
        <v>0</v>
      </c>
      <c r="D23" s="48">
        <v>0</v>
      </c>
      <c r="E23" s="48">
        <v>6.5015700000000001</v>
      </c>
      <c r="F23" s="48">
        <v>9.6688799999999997</v>
      </c>
      <c r="G23" s="48">
        <v>10.779804999999998</v>
      </c>
      <c r="H23" s="48">
        <v>12.567809</v>
      </c>
      <c r="I23" s="48">
        <v>11.908016999999997</v>
      </c>
      <c r="J23" s="48">
        <v>12.567109</v>
      </c>
      <c r="K23" s="48">
        <v>11.192765999999999</v>
      </c>
      <c r="L23" s="111"/>
    </row>
    <row r="24" spans="1:12">
      <c r="A24" s="48" t="s">
        <v>188</v>
      </c>
      <c r="B24" s="48">
        <v>0</v>
      </c>
      <c r="C24" s="48">
        <v>0</v>
      </c>
      <c r="D24" s="48">
        <v>0</v>
      </c>
      <c r="E24" s="48">
        <v>4889.8065399999978</v>
      </c>
      <c r="F24" s="48">
        <v>5165.638719999999</v>
      </c>
      <c r="G24" s="48">
        <v>5719.850639999996</v>
      </c>
      <c r="H24" s="48">
        <v>4453.0348240000021</v>
      </c>
      <c r="I24" s="48">
        <v>3454.5004139999992</v>
      </c>
      <c r="J24" s="48">
        <v>2149.0284099999994</v>
      </c>
      <c r="K24" s="48">
        <v>1914.1855889999997</v>
      </c>
      <c r="L24" s="111"/>
    </row>
    <row r="25" spans="1:12">
      <c r="A25" s="48" t="s">
        <v>187</v>
      </c>
      <c r="B25" s="48">
        <v>0</v>
      </c>
      <c r="C25" s="48">
        <v>0</v>
      </c>
      <c r="D25" s="48">
        <v>0</v>
      </c>
      <c r="E25" s="48">
        <v>35832.172599999969</v>
      </c>
      <c r="F25" s="48">
        <v>35945.153060000055</v>
      </c>
      <c r="G25" s="48">
        <v>36228.083022999956</v>
      </c>
      <c r="H25" s="48">
        <v>36978.071257000018</v>
      </c>
      <c r="I25" s="48">
        <v>37733.792682000058</v>
      </c>
      <c r="J25" s="48">
        <v>35172.045832000025</v>
      </c>
      <c r="K25" s="48">
        <v>29073.047648000007</v>
      </c>
      <c r="L25" s="111"/>
    </row>
    <row r="26" spans="1:12">
      <c r="A26" s="48" t="s">
        <v>186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111"/>
    </row>
    <row r="27" spans="1:12">
      <c r="A27" s="48" t="s">
        <v>185</v>
      </c>
      <c r="B27" s="48">
        <v>0</v>
      </c>
      <c r="C27" s="48">
        <v>0</v>
      </c>
      <c r="D27" s="48">
        <v>0</v>
      </c>
      <c r="E27" s="48">
        <v>33.414000000000001</v>
      </c>
      <c r="F27" s="48">
        <v>31.775639999999996</v>
      </c>
      <c r="G27" s="48">
        <v>45.296569999999996</v>
      </c>
      <c r="H27" s="48">
        <v>45.116604999999986</v>
      </c>
      <c r="I27" s="48">
        <v>63.59628</v>
      </c>
      <c r="J27" s="48">
        <v>62.106785000000009</v>
      </c>
      <c r="K27" s="48">
        <v>70.261116000000015</v>
      </c>
      <c r="L27" s="111"/>
    </row>
    <row r="28" spans="1:12">
      <c r="A28" s="48" t="s">
        <v>184</v>
      </c>
      <c r="B28" s="48">
        <v>0</v>
      </c>
      <c r="C28" s="48">
        <v>0</v>
      </c>
      <c r="D28" s="48">
        <v>0</v>
      </c>
      <c r="E28" s="48">
        <v>10.678619999999999</v>
      </c>
      <c r="F28" s="48">
        <v>15.967789999999997</v>
      </c>
      <c r="G28" s="48">
        <v>24.827180999999996</v>
      </c>
      <c r="H28" s="48">
        <v>22.791072</v>
      </c>
      <c r="I28" s="48">
        <v>21.564160999999999</v>
      </c>
      <c r="J28" s="48">
        <v>17.431836999999998</v>
      </c>
      <c r="K28" s="48">
        <v>21.763154</v>
      </c>
      <c r="L28" s="111"/>
    </row>
    <row r="29" spans="1:12">
      <c r="A29" s="48" t="s">
        <v>183</v>
      </c>
      <c r="B29" s="48">
        <v>0</v>
      </c>
      <c r="C29" s="48">
        <v>0</v>
      </c>
      <c r="D29" s="48">
        <v>0</v>
      </c>
      <c r="E29" s="48">
        <v>154.83791999999988</v>
      </c>
      <c r="F29" s="48">
        <v>162.50556999999992</v>
      </c>
      <c r="G29" s="48">
        <v>176.82091099999997</v>
      </c>
      <c r="H29" s="48">
        <v>202.05449500000003</v>
      </c>
      <c r="I29" s="48">
        <v>176.97561300000004</v>
      </c>
      <c r="J29" s="48">
        <v>186.87068599999998</v>
      </c>
      <c r="K29" s="48">
        <v>209.07527399999998</v>
      </c>
      <c r="L29" s="111"/>
    </row>
    <row r="30" spans="1:12">
      <c r="A30" s="48" t="s">
        <v>182</v>
      </c>
      <c r="B30" s="48">
        <v>0</v>
      </c>
      <c r="C30" s="48">
        <v>0</v>
      </c>
      <c r="D30" s="48">
        <v>0</v>
      </c>
      <c r="E30" s="48">
        <v>948.37748000000067</v>
      </c>
      <c r="F30" s="48">
        <v>831.1158700000002</v>
      </c>
      <c r="G30" s="48">
        <v>784.0688199999995</v>
      </c>
      <c r="H30" s="48">
        <v>841.87353299999984</v>
      </c>
      <c r="I30" s="48">
        <v>879.69597099999942</v>
      </c>
      <c r="J30" s="48">
        <v>785.09120300000109</v>
      </c>
      <c r="K30" s="48">
        <v>698.88881400000002</v>
      </c>
      <c r="L30" s="111"/>
    </row>
    <row r="31" spans="1:12">
      <c r="A31" s="48" t="s">
        <v>32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111"/>
    </row>
    <row r="32" spans="1:12">
      <c r="A32" s="48" t="s">
        <v>181</v>
      </c>
      <c r="B32" s="48">
        <v>0</v>
      </c>
      <c r="C32" s="48">
        <v>0</v>
      </c>
      <c r="D32" s="48">
        <v>0</v>
      </c>
      <c r="E32" s="48">
        <v>34.981389999999969</v>
      </c>
      <c r="F32" s="48">
        <v>37.128279999999982</v>
      </c>
      <c r="G32" s="48">
        <v>31.241092999999996</v>
      </c>
      <c r="H32" s="48">
        <v>40.484080999999982</v>
      </c>
      <c r="I32" s="48">
        <v>22.189334000000002</v>
      </c>
      <c r="J32" s="48">
        <v>28.816810000000007</v>
      </c>
      <c r="K32" s="48">
        <v>16.206177</v>
      </c>
      <c r="L32" s="111"/>
    </row>
    <row r="33" spans="1:12">
      <c r="A33" s="48" t="s">
        <v>180</v>
      </c>
      <c r="B33" s="48">
        <v>0</v>
      </c>
      <c r="C33" s="48">
        <v>0</v>
      </c>
      <c r="D33" s="48">
        <v>0</v>
      </c>
      <c r="E33" s="48">
        <v>515.95992000000001</v>
      </c>
      <c r="F33" s="48">
        <v>542.06642999999997</v>
      </c>
      <c r="G33" s="48">
        <v>631.81109200000049</v>
      </c>
      <c r="H33" s="48">
        <v>629.19819600000039</v>
      </c>
      <c r="I33" s="48">
        <v>590.57395500000007</v>
      </c>
      <c r="J33" s="48">
        <v>576.04062399999975</v>
      </c>
      <c r="K33" s="48">
        <v>685.77526200000034</v>
      </c>
      <c r="L33" s="111"/>
    </row>
    <row r="34" spans="1:12">
      <c r="A34" s="48" t="s">
        <v>355</v>
      </c>
      <c r="B34" s="48">
        <v>49973.017663658815</v>
      </c>
      <c r="C34" s="48">
        <v>47261.007437886903</v>
      </c>
      <c r="D34" s="48">
        <v>44737</v>
      </c>
      <c r="E34" s="48">
        <v>44420.480528999964</v>
      </c>
      <c r="F34" s="48">
        <v>44819.831010000053</v>
      </c>
      <c r="G34" s="48">
        <v>45704.070649999958</v>
      </c>
      <c r="H34" s="48">
        <v>45431.68018800002</v>
      </c>
      <c r="I34" s="48">
        <v>45070.754474000059</v>
      </c>
      <c r="J34" s="48">
        <v>41386.690842000025</v>
      </c>
      <c r="K34" s="48">
        <v>35197.574774000015</v>
      </c>
      <c r="L34" s="111"/>
    </row>
    <row r="35" spans="1:12">
      <c r="G35" s="111"/>
      <c r="H35" s="111"/>
      <c r="I35" s="111"/>
      <c r="J35" s="111"/>
      <c r="K35" s="111"/>
      <c r="L35" s="111"/>
    </row>
    <row r="36" spans="1:12">
      <c r="G36" s="111"/>
      <c r="H36" s="111"/>
      <c r="I36" s="111"/>
      <c r="J36" s="111"/>
      <c r="K36" s="111"/>
      <c r="L36" s="111"/>
    </row>
    <row r="37" spans="1:12">
      <c r="G37" s="111"/>
      <c r="H37" s="111"/>
      <c r="I37" s="111"/>
      <c r="J37" s="111"/>
      <c r="K37" s="111"/>
      <c r="L37" s="111"/>
    </row>
    <row r="38" spans="1:12">
      <c r="G38" s="111"/>
      <c r="H38" s="111"/>
      <c r="I38" s="111"/>
      <c r="J38" s="111"/>
      <c r="K38" s="111"/>
    </row>
    <row r="39" spans="1:12">
      <c r="G39" s="111"/>
      <c r="H39" s="111"/>
      <c r="I39" s="111"/>
      <c r="J39" s="111"/>
      <c r="K39" s="111"/>
    </row>
    <row r="40" spans="1:12">
      <c r="G40" s="111"/>
      <c r="H40" s="111"/>
      <c r="I40" s="111"/>
      <c r="J40" s="111"/>
      <c r="K40" s="111"/>
    </row>
    <row r="41" spans="1:12">
      <c r="G41" s="111"/>
      <c r="H41" s="111"/>
      <c r="I41" s="111"/>
      <c r="J41" s="111"/>
      <c r="K41" s="111"/>
    </row>
    <row r="42" spans="1:12">
      <c r="G42" s="111"/>
      <c r="H42" s="111"/>
      <c r="I42" s="111"/>
      <c r="J42" s="111"/>
      <c r="K42" s="111"/>
    </row>
    <row r="43" spans="1:12">
      <c r="G43" s="111"/>
      <c r="H43" s="111"/>
      <c r="I43" s="111"/>
      <c r="J43" s="111"/>
      <c r="K43" s="111"/>
    </row>
    <row r="44" spans="1:12" ht="10.5" customHeight="1"/>
    <row r="45" spans="1:12" ht="12" customHeight="1"/>
    <row r="46" spans="1:12" ht="12" customHeight="1"/>
    <row r="47" spans="1:12" ht="12" customHeight="1"/>
    <row r="48" spans="1:12" ht="12" customHeight="1"/>
    <row r="49" ht="12" customHeight="1"/>
  </sheetData>
  <phoneticPr fontId="3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5"/>
  <dimension ref="A1:K46"/>
  <sheetViews>
    <sheetView showGridLines="0" zoomScaleNormal="100" zoomScaleSheetLayoutView="100" workbookViewId="0"/>
  </sheetViews>
  <sheetFormatPr defaultRowHeight="12"/>
  <cols>
    <col min="1" max="1" width="25.7109375" style="3" customWidth="1"/>
    <col min="2" max="2" width="21.42578125" style="3" customWidth="1"/>
    <col min="3" max="4" width="24.85546875" style="3" customWidth="1"/>
    <col min="5" max="5" width="21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5.75">
      <c r="A1" s="275" t="s">
        <v>568</v>
      </c>
      <c r="B1" s="50"/>
      <c r="C1" s="50"/>
      <c r="D1" s="50"/>
      <c r="E1" s="50"/>
      <c r="F1" s="139" t="str">
        <f>'3.1'!N1</f>
        <v>2020</v>
      </c>
    </row>
    <row r="2" spans="1:7" ht="6" customHeight="1">
      <c r="A2" s="50"/>
      <c r="B2" s="50"/>
      <c r="C2" s="50"/>
      <c r="D2" s="50"/>
      <c r="E2" s="50"/>
      <c r="F2" s="50"/>
    </row>
    <row r="3" spans="1:7" ht="24">
      <c r="A3" s="228"/>
      <c r="B3" s="228" t="s">
        <v>37</v>
      </c>
      <c r="C3" s="228" t="s">
        <v>301</v>
      </c>
      <c r="D3" s="228" t="s">
        <v>302</v>
      </c>
      <c r="E3" s="228" t="s">
        <v>7</v>
      </c>
      <c r="F3" s="228" t="s">
        <v>79</v>
      </c>
      <c r="G3" s="39"/>
    </row>
    <row r="4" spans="1:7" ht="13.5">
      <c r="A4" s="211"/>
      <c r="B4" s="215" t="s">
        <v>4</v>
      </c>
      <c r="C4" s="215" t="s">
        <v>4</v>
      </c>
      <c r="D4" s="215" t="s">
        <v>4</v>
      </c>
      <c r="E4" s="215" t="s">
        <v>4</v>
      </c>
      <c r="F4" s="215" t="s">
        <v>217</v>
      </c>
      <c r="G4" s="39"/>
    </row>
    <row r="5" spans="1:7" s="40" customFormat="1" ht="14.25" customHeight="1">
      <c r="A5" s="173" t="s">
        <v>128</v>
      </c>
      <c r="B5" s="234">
        <f>SUM(B6:B17)</f>
        <v>6041.2675500000005</v>
      </c>
      <c r="C5" s="234">
        <f>SUM(C6:C17)</f>
        <v>80.182385000000011</v>
      </c>
      <c r="D5" s="234">
        <f>SUM(D6:D17)</f>
        <v>6.4886780000000011</v>
      </c>
      <c r="E5" s="234">
        <f>SUM(E6:E17)</f>
        <v>5961.0851650000004</v>
      </c>
      <c r="F5" s="234">
        <v>1363.5</v>
      </c>
      <c r="G5" s="87"/>
    </row>
    <row r="6" spans="1:7">
      <c r="A6" s="132" t="s">
        <v>190</v>
      </c>
      <c r="B6" s="146">
        <v>0</v>
      </c>
      <c r="C6" s="146">
        <v>0</v>
      </c>
      <c r="D6" s="146">
        <v>0</v>
      </c>
      <c r="E6" s="146">
        <v>0</v>
      </c>
      <c r="F6" s="214"/>
      <c r="G6" s="39"/>
    </row>
    <row r="7" spans="1:7">
      <c r="A7" s="218" t="s">
        <v>189</v>
      </c>
      <c r="B7" s="195">
        <v>0</v>
      </c>
      <c r="C7" s="195">
        <v>0</v>
      </c>
      <c r="D7" s="195">
        <v>0</v>
      </c>
      <c r="E7" s="195">
        <v>0</v>
      </c>
      <c r="F7" s="405"/>
      <c r="G7" s="39"/>
    </row>
    <row r="8" spans="1:7">
      <c r="A8" s="218" t="s">
        <v>188</v>
      </c>
      <c r="B8" s="195">
        <v>0</v>
      </c>
      <c r="C8" s="195">
        <v>0</v>
      </c>
      <c r="D8" s="195">
        <v>0</v>
      </c>
      <c r="E8" s="195">
        <v>0</v>
      </c>
      <c r="F8" s="405"/>
      <c r="G8" s="39"/>
    </row>
    <row r="9" spans="1:7">
      <c r="A9" s="218" t="s">
        <v>187</v>
      </c>
      <c r="B9" s="195">
        <v>0</v>
      </c>
      <c r="C9" s="195">
        <v>0</v>
      </c>
      <c r="D9" s="195">
        <v>0</v>
      </c>
      <c r="E9" s="195">
        <v>0</v>
      </c>
      <c r="F9" s="405"/>
      <c r="G9" s="39"/>
    </row>
    <row r="10" spans="1:7">
      <c r="A10" s="218" t="s">
        <v>186</v>
      </c>
      <c r="B10" s="195">
        <v>0</v>
      </c>
      <c r="C10" s="195">
        <v>0</v>
      </c>
      <c r="D10" s="195">
        <v>0</v>
      </c>
      <c r="E10" s="195">
        <v>0</v>
      </c>
      <c r="F10" s="405"/>
      <c r="G10" s="39"/>
    </row>
    <row r="11" spans="1:7">
      <c r="A11" s="218" t="s">
        <v>185</v>
      </c>
      <c r="B11" s="195">
        <v>0</v>
      </c>
      <c r="C11" s="195">
        <v>0</v>
      </c>
      <c r="D11" s="195">
        <v>0</v>
      </c>
      <c r="E11" s="195">
        <v>0</v>
      </c>
      <c r="F11" s="405"/>
      <c r="G11" s="39"/>
    </row>
    <row r="12" spans="1:7">
      <c r="A12" s="218" t="s">
        <v>184</v>
      </c>
      <c r="B12" s="195">
        <v>0</v>
      </c>
      <c r="C12" s="195">
        <v>0</v>
      </c>
      <c r="D12" s="195">
        <v>0</v>
      </c>
      <c r="E12" s="195">
        <v>0</v>
      </c>
      <c r="F12" s="405"/>
      <c r="G12" s="39"/>
    </row>
    <row r="13" spans="1:7">
      <c r="A13" s="218" t="s">
        <v>183</v>
      </c>
      <c r="B13" s="195">
        <v>0</v>
      </c>
      <c r="C13" s="195">
        <v>0</v>
      </c>
      <c r="D13" s="195">
        <v>0</v>
      </c>
      <c r="E13" s="195">
        <v>0</v>
      </c>
      <c r="F13" s="405"/>
      <c r="G13" s="39"/>
    </row>
    <row r="14" spans="1:7">
      <c r="A14" s="218" t="s">
        <v>182</v>
      </c>
      <c r="B14" s="195">
        <v>1099.2671700000001</v>
      </c>
      <c r="C14" s="195">
        <v>10.63266</v>
      </c>
      <c r="D14" s="195">
        <v>0.28576999999999997</v>
      </c>
      <c r="E14" s="195">
        <v>1088.6345100000001</v>
      </c>
      <c r="F14" s="405"/>
      <c r="G14" s="39"/>
    </row>
    <row r="15" spans="1:7">
      <c r="A15" s="218" t="s">
        <v>32</v>
      </c>
      <c r="B15" s="195">
        <v>0</v>
      </c>
      <c r="C15" s="195">
        <v>0</v>
      </c>
      <c r="D15" s="195">
        <v>0</v>
      </c>
      <c r="E15" s="195">
        <v>0</v>
      </c>
      <c r="F15" s="405"/>
      <c r="G15" s="39"/>
    </row>
    <row r="16" spans="1:7">
      <c r="A16" s="218" t="s">
        <v>181</v>
      </c>
      <c r="B16" s="195">
        <v>0</v>
      </c>
      <c r="C16" s="195">
        <v>0</v>
      </c>
      <c r="D16" s="195">
        <v>0</v>
      </c>
      <c r="E16" s="195">
        <v>0</v>
      </c>
      <c r="F16" s="405"/>
      <c r="G16" s="39"/>
    </row>
    <row r="17" spans="1:11">
      <c r="A17" s="132" t="s">
        <v>180</v>
      </c>
      <c r="B17" s="146">
        <v>4942.0003800000004</v>
      </c>
      <c r="C17" s="146">
        <v>69.549725000000009</v>
      </c>
      <c r="D17" s="146">
        <v>6.2029080000000008</v>
      </c>
      <c r="E17" s="146">
        <v>4872.4506550000006</v>
      </c>
      <c r="F17" s="204"/>
      <c r="G17" s="39"/>
    </row>
    <row r="18" spans="1:11" s="13" customFormat="1" ht="11.25">
      <c r="F18" s="7" t="s">
        <v>377</v>
      </c>
    </row>
    <row r="19" spans="1:11">
      <c r="A19" s="48"/>
      <c r="B19" s="48">
        <v>2011</v>
      </c>
      <c r="C19" s="48">
        <v>2012</v>
      </c>
      <c r="D19" s="48">
        <v>2013</v>
      </c>
      <c r="E19" s="48">
        <v>2014</v>
      </c>
      <c r="F19" s="48">
        <v>2015</v>
      </c>
      <c r="G19" s="48">
        <v>2016</v>
      </c>
      <c r="H19" s="48">
        <v>2017</v>
      </c>
      <c r="I19" s="48">
        <v>2018</v>
      </c>
      <c r="J19" s="48">
        <v>2019</v>
      </c>
      <c r="K19" s="48">
        <v>2020</v>
      </c>
    </row>
    <row r="20" spans="1:11">
      <c r="A20" s="48" t="s">
        <v>190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</row>
    <row r="21" spans="1:11">
      <c r="A21" s="48" t="s">
        <v>189</v>
      </c>
      <c r="B21" s="48">
        <v>0</v>
      </c>
      <c r="C21" s="48">
        <v>0</v>
      </c>
      <c r="D21" s="48">
        <v>0</v>
      </c>
      <c r="E21" s="48">
        <v>0</v>
      </c>
      <c r="F21" s="48">
        <v>1.1000000000000001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</row>
    <row r="22" spans="1:11">
      <c r="A22" s="48" t="s">
        <v>188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</row>
    <row r="23" spans="1:11">
      <c r="A23" s="48" t="s">
        <v>187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</row>
    <row r="24" spans="1:11">
      <c r="A24" s="48" t="s">
        <v>186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</row>
    <row r="25" spans="1:11">
      <c r="A25" s="48" t="s">
        <v>185</v>
      </c>
      <c r="B25" s="48">
        <v>0</v>
      </c>
      <c r="C25" s="48">
        <v>0</v>
      </c>
      <c r="D25" s="48">
        <v>0</v>
      </c>
      <c r="E25" s="48">
        <v>1.13141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</row>
    <row r="26" spans="1:11">
      <c r="A26" s="48" t="s">
        <v>184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</row>
    <row r="27" spans="1:11">
      <c r="A27" s="48" t="s">
        <v>183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</row>
    <row r="28" spans="1:11">
      <c r="A28" s="48" t="s">
        <v>182</v>
      </c>
      <c r="B28" s="48">
        <v>0</v>
      </c>
      <c r="C28" s="48">
        <v>0</v>
      </c>
      <c r="D28" s="48">
        <v>0</v>
      </c>
      <c r="E28" s="48">
        <v>1998.1867900000002</v>
      </c>
      <c r="F28" s="48">
        <v>1995.0726800000004</v>
      </c>
      <c r="G28" s="48">
        <v>1994.4568400000001</v>
      </c>
      <c r="H28" s="48">
        <v>1773.43984</v>
      </c>
      <c r="I28" s="48">
        <v>1630.4139599999999</v>
      </c>
      <c r="J28" s="48">
        <v>1480.9555699999999</v>
      </c>
      <c r="K28" s="48">
        <v>1099.2671700000001</v>
      </c>
    </row>
    <row r="29" spans="1:11">
      <c r="A29" s="48" t="s">
        <v>32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</row>
    <row r="30" spans="1:11">
      <c r="A30" s="48" t="s">
        <v>181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</row>
    <row r="31" spans="1:11">
      <c r="A31" s="48" t="s">
        <v>180</v>
      </c>
      <c r="B31" s="48">
        <v>0</v>
      </c>
      <c r="C31" s="48">
        <v>0</v>
      </c>
      <c r="D31" s="48">
        <v>0</v>
      </c>
      <c r="E31" s="48">
        <v>205.35669999999999</v>
      </c>
      <c r="F31" s="48">
        <v>752.85042000000033</v>
      </c>
      <c r="G31" s="48">
        <v>2054.786838</v>
      </c>
      <c r="H31" s="48">
        <v>1948.9655940000002</v>
      </c>
      <c r="I31" s="48">
        <v>2060.4579100000001</v>
      </c>
      <c r="J31" s="48">
        <v>4037.5651010000006</v>
      </c>
      <c r="K31" s="48">
        <v>4942.0003800000004</v>
      </c>
    </row>
    <row r="32" spans="1:11">
      <c r="A32" s="48" t="s">
        <v>355</v>
      </c>
      <c r="B32" s="48">
        <v>2344.4</v>
      </c>
      <c r="C32" s="48">
        <v>2200.4</v>
      </c>
      <c r="D32" s="48">
        <v>2092.8000000000002</v>
      </c>
      <c r="E32" s="48">
        <v>2204.6749</v>
      </c>
      <c r="F32" s="48"/>
      <c r="G32" s="48"/>
      <c r="H32" s="48"/>
      <c r="I32" s="48"/>
      <c r="J32" s="48"/>
      <c r="K32" s="48"/>
    </row>
    <row r="33" spans="1:7">
      <c r="G33" s="111"/>
    </row>
    <row r="34" spans="1:7">
      <c r="G34" s="111"/>
    </row>
    <row r="35" spans="1:7">
      <c r="G35" s="111"/>
    </row>
    <row r="36" spans="1:7">
      <c r="G36" s="111"/>
    </row>
    <row r="37" spans="1:7">
      <c r="G37" s="111"/>
    </row>
    <row r="38" spans="1:7">
      <c r="G38" s="111"/>
    </row>
    <row r="39" spans="1:7">
      <c r="G39" s="111"/>
    </row>
    <row r="40" spans="1:7">
      <c r="G40" s="111"/>
    </row>
    <row r="41" spans="1:7">
      <c r="G41" s="111"/>
    </row>
    <row r="42" spans="1:7">
      <c r="G42" s="111"/>
    </row>
    <row r="43" spans="1:7">
      <c r="G43" s="118"/>
    </row>
    <row r="44" spans="1:7">
      <c r="A44" s="48">
        <v>0</v>
      </c>
      <c r="B44" s="48">
        <v>0</v>
      </c>
      <c r="C44" s="48">
        <v>0</v>
      </c>
      <c r="D44" s="48">
        <v>0</v>
      </c>
      <c r="E44" s="48">
        <v>0</v>
      </c>
      <c r="G44" s="80"/>
    </row>
    <row r="45" spans="1:7">
      <c r="A45" s="48">
        <v>752.85042000000033</v>
      </c>
      <c r="B45" s="48">
        <v>2054.786838</v>
      </c>
      <c r="C45" s="48">
        <v>1948.9655940000002</v>
      </c>
      <c r="D45" s="48">
        <v>2060.4579100000001</v>
      </c>
      <c r="E45" s="48">
        <v>4942.0003800000004</v>
      </c>
    </row>
    <row r="46" spans="1:7" ht="0.75" customHeight="1">
      <c r="A46" s="48">
        <v>2749.0231000000008</v>
      </c>
      <c r="B46" s="48">
        <v>4049.2436779999998</v>
      </c>
      <c r="C46" s="48">
        <v>3722.4054340000002</v>
      </c>
      <c r="D46" s="48">
        <v>3690.8718699999999</v>
      </c>
      <c r="E46" s="48">
        <v>6041.2675500000005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6"/>
  <dimension ref="A1:L48"/>
  <sheetViews>
    <sheetView showGridLines="0" zoomScaleNormal="100" zoomScaleSheetLayoutView="100" workbookViewId="0"/>
  </sheetViews>
  <sheetFormatPr defaultRowHeight="12"/>
  <cols>
    <col min="1" max="1" width="26.7109375" style="3" customWidth="1"/>
    <col min="2" max="2" width="20.5703125" style="3" customWidth="1"/>
    <col min="3" max="4" width="24.85546875" style="3" customWidth="1"/>
    <col min="5" max="5" width="21.42578125" style="3" customWidth="1"/>
    <col min="6" max="6" width="24.2851562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5.75">
      <c r="A1" s="275" t="s">
        <v>569</v>
      </c>
      <c r="B1" s="50"/>
      <c r="C1" s="50"/>
      <c r="D1" s="50"/>
      <c r="E1" s="50"/>
      <c r="F1" s="139" t="str">
        <f>'3.1'!N1</f>
        <v>2020</v>
      </c>
    </row>
    <row r="2" spans="1:7" ht="6" customHeight="1">
      <c r="A2" s="50"/>
      <c r="B2" s="50"/>
      <c r="C2" s="50"/>
      <c r="D2" s="50"/>
      <c r="E2" s="50"/>
      <c r="F2" s="50"/>
    </row>
    <row r="3" spans="1:7" ht="24">
      <c r="A3" s="228"/>
      <c r="B3" s="228" t="s">
        <v>37</v>
      </c>
      <c r="C3" s="228" t="s">
        <v>301</v>
      </c>
      <c r="D3" s="228" t="s">
        <v>302</v>
      </c>
      <c r="E3" s="228" t="s">
        <v>7</v>
      </c>
      <c r="F3" s="228" t="s">
        <v>79</v>
      </c>
      <c r="G3" s="39"/>
    </row>
    <row r="4" spans="1:7" ht="13.5">
      <c r="A4" s="211"/>
      <c r="B4" s="215" t="s">
        <v>4</v>
      </c>
      <c r="C4" s="215" t="s">
        <v>4</v>
      </c>
      <c r="D4" s="215" t="s">
        <v>4</v>
      </c>
      <c r="E4" s="215" t="s">
        <v>4</v>
      </c>
      <c r="F4" s="215" t="s">
        <v>217</v>
      </c>
      <c r="G4" s="39"/>
    </row>
    <row r="5" spans="1:7" s="40" customFormat="1" ht="14.25" customHeight="1">
      <c r="A5" s="402" t="s">
        <v>40</v>
      </c>
      <c r="B5" s="234">
        <f>SUM(B6:B17)</f>
        <v>3790.0822900000039</v>
      </c>
      <c r="C5" s="234">
        <f>SUM(C6:C17)</f>
        <v>225.80531099999897</v>
      </c>
      <c r="D5" s="234">
        <f>SUM(D6:D17)</f>
        <v>37.250268000000041</v>
      </c>
      <c r="E5" s="234">
        <f>SUM(E6:E17)</f>
        <v>3564.2769790000057</v>
      </c>
      <c r="F5" s="234">
        <v>962.24929999999904</v>
      </c>
      <c r="G5" s="87"/>
    </row>
    <row r="6" spans="1:7">
      <c r="A6" s="132" t="s">
        <v>190</v>
      </c>
      <c r="B6" s="146">
        <v>1.7425119999999994</v>
      </c>
      <c r="C6" s="146">
        <v>0.17271799999999993</v>
      </c>
      <c r="D6" s="146">
        <v>0.13036799999999998</v>
      </c>
      <c r="E6" s="146">
        <v>1.5697939999999995</v>
      </c>
      <c r="F6" s="214"/>
      <c r="G6" s="39"/>
    </row>
    <row r="7" spans="1:7">
      <c r="A7" s="218" t="s">
        <v>189</v>
      </c>
      <c r="B7" s="195">
        <v>2583.4934860000035</v>
      </c>
      <c r="C7" s="195">
        <v>190.03638699999937</v>
      </c>
      <c r="D7" s="195">
        <v>23.234314000000037</v>
      </c>
      <c r="E7" s="195">
        <v>2393.4570990000043</v>
      </c>
      <c r="F7" s="405"/>
      <c r="G7" s="39"/>
    </row>
    <row r="8" spans="1:7">
      <c r="A8" s="218" t="s">
        <v>188</v>
      </c>
      <c r="B8" s="195">
        <v>0</v>
      </c>
      <c r="C8" s="195">
        <v>0</v>
      </c>
      <c r="D8" s="195">
        <v>0</v>
      </c>
      <c r="E8" s="195">
        <v>0</v>
      </c>
      <c r="F8" s="405"/>
      <c r="G8" s="39"/>
    </row>
    <row r="9" spans="1:7">
      <c r="A9" s="218" t="s">
        <v>187</v>
      </c>
      <c r="B9" s="195">
        <v>0.51650499999999999</v>
      </c>
      <c r="C9" s="195">
        <v>1.93E-4</v>
      </c>
      <c r="D9" s="195">
        <v>0</v>
      </c>
      <c r="E9" s="195">
        <v>0.51631199999999999</v>
      </c>
      <c r="F9" s="405"/>
      <c r="G9" s="39"/>
    </row>
    <row r="10" spans="1:7">
      <c r="A10" s="218" t="s">
        <v>186</v>
      </c>
      <c r="B10" s="195">
        <v>0</v>
      </c>
      <c r="C10" s="195">
        <v>0</v>
      </c>
      <c r="D10" s="195">
        <v>0</v>
      </c>
      <c r="E10" s="195">
        <v>0</v>
      </c>
      <c r="F10" s="405"/>
      <c r="G10" s="39"/>
    </row>
    <row r="11" spans="1:7">
      <c r="A11" s="218" t="s">
        <v>185</v>
      </c>
      <c r="B11" s="195">
        <v>0</v>
      </c>
      <c r="C11" s="195">
        <v>0</v>
      </c>
      <c r="D11" s="195">
        <v>0</v>
      </c>
      <c r="E11" s="195">
        <v>0</v>
      </c>
      <c r="F11" s="405"/>
      <c r="G11" s="39"/>
    </row>
    <row r="12" spans="1:7">
      <c r="A12" s="218" t="s">
        <v>184</v>
      </c>
      <c r="B12" s="195">
        <v>1.0500000000000002E-2</v>
      </c>
      <c r="C12" s="195">
        <v>0</v>
      </c>
      <c r="D12" s="195">
        <v>0</v>
      </c>
      <c r="E12" s="195">
        <v>1.0500000000000002E-2</v>
      </c>
      <c r="F12" s="405"/>
      <c r="G12" s="39"/>
    </row>
    <row r="13" spans="1:7">
      <c r="A13" s="218" t="s">
        <v>183</v>
      </c>
      <c r="B13" s="195">
        <v>0</v>
      </c>
      <c r="C13" s="195">
        <v>0</v>
      </c>
      <c r="D13" s="195">
        <v>0</v>
      </c>
      <c r="E13" s="195">
        <v>0</v>
      </c>
      <c r="F13" s="405"/>
      <c r="G13" s="39"/>
    </row>
    <row r="14" spans="1:7">
      <c r="A14" s="218" t="s">
        <v>182</v>
      </c>
      <c r="B14" s="195">
        <v>236.9234569999999</v>
      </c>
      <c r="C14" s="195">
        <v>10.32595600000001</v>
      </c>
      <c r="D14" s="195">
        <v>0.13584099999999999</v>
      </c>
      <c r="E14" s="195">
        <v>226.59750099999988</v>
      </c>
      <c r="F14" s="405"/>
      <c r="G14" s="39"/>
    </row>
    <row r="15" spans="1:7">
      <c r="A15" s="218" t="s">
        <v>32</v>
      </c>
      <c r="B15" s="195">
        <v>1.0156109999999998</v>
      </c>
      <c r="C15" s="195">
        <v>7.6940000000000003E-3</v>
      </c>
      <c r="D15" s="195">
        <v>0</v>
      </c>
      <c r="E15" s="195">
        <v>1.0079169999999997</v>
      </c>
      <c r="F15" s="405"/>
      <c r="G15" s="39"/>
    </row>
    <row r="16" spans="1:7">
      <c r="A16" s="218" t="s">
        <v>181</v>
      </c>
      <c r="B16" s="195">
        <v>7.2887740000000019</v>
      </c>
      <c r="C16" s="195">
        <v>1.1469960000000017</v>
      </c>
      <c r="D16" s="195">
        <v>7.318299999999997E-2</v>
      </c>
      <c r="E16" s="195">
        <v>6.1417780000000004</v>
      </c>
      <c r="F16" s="405"/>
      <c r="G16" s="39"/>
    </row>
    <row r="17" spans="1:12">
      <c r="A17" s="132" t="s">
        <v>180</v>
      </c>
      <c r="B17" s="148">
        <v>959.09144500000082</v>
      </c>
      <c r="C17" s="148">
        <v>24.115366999999594</v>
      </c>
      <c r="D17" s="148">
        <v>13.676562000000002</v>
      </c>
      <c r="E17" s="148">
        <v>934.97607800000128</v>
      </c>
      <c r="F17" s="401"/>
      <c r="G17" s="39"/>
    </row>
    <row r="18" spans="1:12" s="13" customFormat="1" ht="11.25">
      <c r="F18" s="7" t="s">
        <v>377</v>
      </c>
    </row>
    <row r="19" spans="1:12">
      <c r="A19" s="48"/>
      <c r="B19" s="48">
        <v>2011</v>
      </c>
      <c r="C19" s="48">
        <v>2012</v>
      </c>
      <c r="D19" s="48">
        <v>2013</v>
      </c>
      <c r="E19" s="48">
        <v>2014</v>
      </c>
      <c r="F19" s="48">
        <v>2015</v>
      </c>
      <c r="G19" s="48">
        <v>2016</v>
      </c>
      <c r="H19" s="48">
        <v>2017</v>
      </c>
      <c r="I19" s="48">
        <v>2018</v>
      </c>
      <c r="J19" s="48">
        <v>2019</v>
      </c>
      <c r="K19" s="48">
        <v>2020</v>
      </c>
    </row>
    <row r="20" spans="1:12">
      <c r="A20" s="48" t="s">
        <v>190</v>
      </c>
      <c r="B20" s="48">
        <v>0</v>
      </c>
      <c r="C20" s="48">
        <v>0</v>
      </c>
      <c r="D20" s="48">
        <v>0</v>
      </c>
      <c r="E20" s="48">
        <v>14.489239999999999</v>
      </c>
      <c r="F20" s="48">
        <v>12.044630000000005</v>
      </c>
      <c r="G20" s="48">
        <v>16.151237999999999</v>
      </c>
      <c r="H20" s="48">
        <v>4.864811999999997</v>
      </c>
      <c r="I20" s="48">
        <v>2.7662300000000011</v>
      </c>
      <c r="J20" s="48">
        <v>2.0420480000000008</v>
      </c>
      <c r="K20" s="48">
        <v>1.7425119999999994</v>
      </c>
      <c r="L20" s="111"/>
    </row>
    <row r="21" spans="1:12">
      <c r="A21" s="48" t="s">
        <v>189</v>
      </c>
      <c r="B21" s="48">
        <v>0</v>
      </c>
      <c r="C21" s="48">
        <v>0</v>
      </c>
      <c r="D21" s="48">
        <v>0</v>
      </c>
      <c r="E21" s="48">
        <v>2561.3558930000063</v>
      </c>
      <c r="F21" s="48">
        <v>2603.7746899999884</v>
      </c>
      <c r="G21" s="48">
        <v>2589.7815880000016</v>
      </c>
      <c r="H21" s="48">
        <v>2626.4170460000009</v>
      </c>
      <c r="I21" s="48">
        <v>2595.3372179999969</v>
      </c>
      <c r="J21" s="48">
        <v>2514.5051969999945</v>
      </c>
      <c r="K21" s="48">
        <v>2583.4934860000035</v>
      </c>
      <c r="L21" s="111"/>
    </row>
    <row r="22" spans="1:12">
      <c r="A22" s="48" t="s">
        <v>188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111"/>
    </row>
    <row r="23" spans="1:12">
      <c r="A23" s="48" t="s">
        <v>187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0.51650499999999999</v>
      </c>
      <c r="L23" s="111"/>
    </row>
    <row r="24" spans="1:12">
      <c r="A24" s="48" t="s">
        <v>186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111"/>
    </row>
    <row r="25" spans="1:12">
      <c r="A25" s="48" t="s">
        <v>185</v>
      </c>
      <c r="B25" s="48">
        <v>0</v>
      </c>
      <c r="C25" s="48">
        <v>0</v>
      </c>
      <c r="D25" s="48">
        <v>0</v>
      </c>
      <c r="E25" s="48">
        <v>0.83716000000000013</v>
      </c>
      <c r="F25" s="48">
        <v>0.61739999999999995</v>
      </c>
      <c r="G25" s="48">
        <v>0.72448400000000013</v>
      </c>
      <c r="H25" s="48">
        <v>0.46382899999999999</v>
      </c>
      <c r="I25" s="48">
        <v>0.67549099999999995</v>
      </c>
      <c r="J25" s="48">
        <v>0</v>
      </c>
      <c r="K25" s="48">
        <v>0</v>
      </c>
      <c r="L25" s="111"/>
    </row>
    <row r="26" spans="1:12">
      <c r="A26" s="48" t="s">
        <v>184</v>
      </c>
      <c r="B26" s="48">
        <v>0</v>
      </c>
      <c r="C26" s="48">
        <v>0</v>
      </c>
      <c r="D26" s="48">
        <v>0</v>
      </c>
      <c r="E26" s="48">
        <v>5.0690000000000006E-2</v>
      </c>
      <c r="F26" s="48">
        <v>9.5970000000000014E-2</v>
      </c>
      <c r="G26" s="48">
        <v>0.15790199999999999</v>
      </c>
      <c r="H26" s="48">
        <v>9.8370000000000003E-3</v>
      </c>
      <c r="I26" s="48">
        <v>4.3959000000000012E-2</v>
      </c>
      <c r="J26" s="48">
        <v>1.0939999999999999E-3</v>
      </c>
      <c r="K26" s="48">
        <v>1.0500000000000002E-2</v>
      </c>
      <c r="L26" s="111"/>
    </row>
    <row r="27" spans="1:12">
      <c r="A27" s="48" t="s">
        <v>183</v>
      </c>
      <c r="B27" s="48">
        <v>0</v>
      </c>
      <c r="C27" s="48">
        <v>0</v>
      </c>
      <c r="D27" s="48">
        <v>0</v>
      </c>
      <c r="E27" s="48">
        <v>2.7E-4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111"/>
    </row>
    <row r="28" spans="1:12">
      <c r="A28" s="48" t="s">
        <v>182</v>
      </c>
      <c r="B28" s="48">
        <v>0</v>
      </c>
      <c r="C28" s="48">
        <v>0</v>
      </c>
      <c r="D28" s="48">
        <v>0</v>
      </c>
      <c r="E28" s="48">
        <v>275.01512000000019</v>
      </c>
      <c r="F28" s="48">
        <v>262.58914999999996</v>
      </c>
      <c r="G28" s="48">
        <v>257.64991399999997</v>
      </c>
      <c r="H28" s="48">
        <v>264.43442600000003</v>
      </c>
      <c r="I28" s="48">
        <v>241.39862800000003</v>
      </c>
      <c r="J28" s="48">
        <v>248.62818399999992</v>
      </c>
      <c r="K28" s="48">
        <v>236.9234569999999</v>
      </c>
      <c r="L28" s="111"/>
    </row>
    <row r="29" spans="1:12">
      <c r="A29" s="48" t="s">
        <v>32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0.77049999999999996</v>
      </c>
      <c r="H29" s="48">
        <v>0</v>
      </c>
      <c r="I29" s="48">
        <v>0.54568900000000009</v>
      </c>
      <c r="J29" s="48">
        <v>1.0303399999999998</v>
      </c>
      <c r="K29" s="48">
        <v>1.0156109999999998</v>
      </c>
      <c r="L29" s="111"/>
    </row>
    <row r="30" spans="1:12">
      <c r="A30" s="48" t="s">
        <v>181</v>
      </c>
      <c r="B30" s="48">
        <v>0</v>
      </c>
      <c r="C30" s="48">
        <v>0</v>
      </c>
      <c r="D30" s="48">
        <v>0</v>
      </c>
      <c r="E30" s="48">
        <v>10.760199999999998</v>
      </c>
      <c r="F30" s="48">
        <v>9.956019999999997</v>
      </c>
      <c r="G30" s="48">
        <v>13.082451000000001</v>
      </c>
      <c r="H30" s="48">
        <v>13.439494999999994</v>
      </c>
      <c r="I30" s="48">
        <v>12.598535999999994</v>
      </c>
      <c r="J30" s="48">
        <v>9.5877760000000034</v>
      </c>
      <c r="K30" s="48">
        <v>7.2887740000000019</v>
      </c>
      <c r="L30" s="111"/>
    </row>
    <row r="31" spans="1:12">
      <c r="A31" s="48" t="s">
        <v>180</v>
      </c>
      <c r="B31" s="48">
        <v>0</v>
      </c>
      <c r="C31" s="48">
        <v>0</v>
      </c>
      <c r="D31" s="48">
        <v>0</v>
      </c>
      <c r="E31" s="48">
        <v>635.78553100000045</v>
      </c>
      <c r="F31" s="48">
        <v>683.7344270000001</v>
      </c>
      <c r="G31" s="48">
        <v>735.56394499999806</v>
      </c>
      <c r="H31" s="48">
        <v>810.06013300000018</v>
      </c>
      <c r="I31" s="48">
        <v>837.04711399999917</v>
      </c>
      <c r="J31" s="48">
        <v>900.90251100000444</v>
      </c>
      <c r="K31" s="48">
        <v>959.09144500000082</v>
      </c>
      <c r="L31" s="111"/>
    </row>
    <row r="32" spans="1:12">
      <c r="A32" s="48" t="s">
        <v>355</v>
      </c>
      <c r="B32" s="48">
        <v>1610.7</v>
      </c>
      <c r="C32" s="48">
        <v>2234.6999999999998</v>
      </c>
      <c r="D32" s="48">
        <v>3179.6</v>
      </c>
      <c r="E32" s="48">
        <v>3498.2941040000069</v>
      </c>
      <c r="F32" s="48">
        <v>3572.8122869999879</v>
      </c>
      <c r="G32" s="48">
        <v>3613.8820219999998</v>
      </c>
      <c r="H32" s="48">
        <v>3719.6895780000013</v>
      </c>
      <c r="I32" s="48">
        <v>3690.4128649999961</v>
      </c>
      <c r="J32" s="48">
        <v>3676.6971499999986</v>
      </c>
      <c r="K32" s="48">
        <v>3790.0822900000039</v>
      </c>
      <c r="L32" s="111"/>
    </row>
    <row r="33" spans="1:12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</row>
    <row r="34" spans="1:12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</row>
    <row r="35" spans="1:12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</row>
    <row r="36" spans="1:12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</row>
    <row r="37" spans="1:12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</row>
    <row r="38" spans="1:1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</row>
    <row r="39" spans="1:12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</row>
    <row r="40" spans="1:12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</row>
    <row r="41" spans="1:12">
      <c r="A41" s="111"/>
      <c r="B41" s="111"/>
      <c r="C41" s="111"/>
      <c r="D41" s="111"/>
      <c r="E41" s="111"/>
      <c r="F41" s="111"/>
      <c r="G41" s="111"/>
    </row>
    <row r="42" spans="1:12">
      <c r="A42" s="111"/>
      <c r="B42" s="111"/>
      <c r="C42" s="111"/>
      <c r="D42" s="111"/>
      <c r="E42" s="111"/>
      <c r="F42" s="111"/>
      <c r="G42" s="111"/>
      <c r="H42" s="111"/>
    </row>
    <row r="43" spans="1:12">
      <c r="A43" s="111"/>
      <c r="B43" s="111"/>
      <c r="C43" s="111"/>
      <c r="D43" s="111"/>
      <c r="E43" s="111"/>
      <c r="F43" s="111"/>
      <c r="G43" s="118"/>
      <c r="H43" s="111"/>
    </row>
    <row r="44" spans="1:12" ht="12" customHeight="1">
      <c r="A44" s="111"/>
      <c r="B44" s="111"/>
      <c r="C44" s="111"/>
      <c r="D44" s="111"/>
      <c r="E44" s="111"/>
      <c r="F44" s="111"/>
      <c r="G44" s="119"/>
      <c r="H44" s="111"/>
    </row>
    <row r="45" spans="1:12" ht="12" customHeight="1">
      <c r="A45" s="111"/>
      <c r="B45" s="111"/>
      <c r="C45" s="111"/>
      <c r="D45" s="111"/>
      <c r="E45" s="111"/>
      <c r="F45" s="111"/>
      <c r="G45" s="111"/>
      <c r="H45" s="111"/>
    </row>
    <row r="46" spans="1:12" ht="12" customHeight="1">
      <c r="A46" s="111"/>
      <c r="B46" s="111"/>
      <c r="C46" s="111"/>
      <c r="D46" s="111"/>
      <c r="E46" s="111"/>
      <c r="F46" s="111"/>
      <c r="G46" s="111"/>
      <c r="H46" s="111"/>
    </row>
    <row r="47" spans="1:12" s="111" customFormat="1" ht="12" customHeight="1"/>
    <row r="48" spans="1:12">
      <c r="A48" s="111"/>
      <c r="B48" s="111"/>
      <c r="C48" s="111"/>
      <c r="D48" s="111"/>
      <c r="E48" s="111"/>
      <c r="F48" s="111"/>
      <c r="G48" s="111"/>
      <c r="H48" s="111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5"/>
  <dimension ref="A1:O41"/>
  <sheetViews>
    <sheetView showGridLines="0" zoomScaleNormal="100" zoomScaleSheetLayoutView="100" workbookViewId="0"/>
  </sheetViews>
  <sheetFormatPr defaultRowHeight="12.75"/>
  <cols>
    <col min="1" max="1" width="31.85546875" style="1" customWidth="1"/>
    <col min="2" max="3" width="15.5703125" style="1" customWidth="1"/>
    <col min="4" max="4" width="16.28515625" style="1" customWidth="1"/>
    <col min="5" max="5" width="15.5703125" style="1" customWidth="1"/>
    <col min="6" max="6" width="16.7109375" style="1" customWidth="1"/>
    <col min="7" max="8" width="15.5703125" style="1" customWidth="1"/>
    <col min="9" max="9" width="15.85546875" style="1" customWidth="1"/>
    <col min="10" max="10" width="15" style="1" customWidth="1"/>
    <col min="11" max="11" width="12.7109375" style="1" customWidth="1"/>
    <col min="12" max="12" width="11.7109375" style="1" customWidth="1"/>
    <col min="13" max="16384" width="9.140625" style="1"/>
  </cols>
  <sheetData>
    <row r="1" spans="1:15" s="8" customFormat="1" ht="15.75">
      <c r="A1" s="275" t="s">
        <v>570</v>
      </c>
      <c r="B1" s="5"/>
      <c r="C1" s="5"/>
      <c r="D1" s="5"/>
      <c r="E1" s="5"/>
      <c r="F1" s="5"/>
      <c r="G1" s="5"/>
      <c r="H1" s="139" t="str">
        <f>'3.1'!N1</f>
        <v>2020</v>
      </c>
    </row>
    <row r="2" spans="1:15" s="8" customFormat="1" ht="6" customHeight="1">
      <c r="B2" s="5"/>
      <c r="C2" s="5"/>
      <c r="D2" s="5"/>
      <c r="E2" s="5"/>
      <c r="F2" s="5"/>
      <c r="G2" s="5"/>
      <c r="H2" s="5"/>
    </row>
    <row r="3" spans="1:15" s="8" customFormat="1" ht="46.5" customHeight="1">
      <c r="A3" s="506"/>
      <c r="B3" s="400" t="s">
        <v>220</v>
      </c>
      <c r="C3" s="400" t="s">
        <v>221</v>
      </c>
      <c r="D3" s="228" t="s">
        <v>301</v>
      </c>
      <c r="E3" s="400" t="s">
        <v>222</v>
      </c>
      <c r="F3" s="400" t="s">
        <v>223</v>
      </c>
      <c r="G3" s="5"/>
      <c r="H3" s="5"/>
    </row>
    <row r="4" spans="1:15" s="8" customFormat="1" ht="13.5">
      <c r="A4" s="507"/>
      <c r="B4" s="215" t="s">
        <v>217</v>
      </c>
      <c r="C4" s="215" t="s">
        <v>6</v>
      </c>
      <c r="D4" s="215" t="s">
        <v>6</v>
      </c>
      <c r="E4" s="215" t="s">
        <v>6</v>
      </c>
      <c r="F4" s="215" t="s">
        <v>6</v>
      </c>
      <c r="G4" s="5"/>
      <c r="H4" s="5"/>
    </row>
    <row r="5" spans="1:15" s="8" customFormat="1" ht="14.25">
      <c r="A5" s="399" t="s">
        <v>393</v>
      </c>
      <c r="B5" s="398">
        <f>SUM(B6:B8)</f>
        <v>1093.9260300000005</v>
      </c>
      <c r="C5" s="398">
        <f>SUM(C6:C8)</f>
        <v>2143884.0269999993</v>
      </c>
      <c r="D5" s="398">
        <f>SUM(D6:D8)</f>
        <v>17220.237000000183</v>
      </c>
      <c r="E5" s="398">
        <f>SUM(E6:E8)</f>
        <v>2126663.7899999991</v>
      </c>
      <c r="F5" s="398">
        <f>SUM(F6:F8)</f>
        <v>2013806.8259999999</v>
      </c>
      <c r="G5" s="5"/>
      <c r="H5" s="5"/>
    </row>
    <row r="6" spans="1:15" s="8" customFormat="1">
      <c r="A6" s="172" t="s">
        <v>127</v>
      </c>
      <c r="B6" s="138">
        <v>157.4980300000006</v>
      </c>
      <c r="C6" s="138">
        <v>523367.95199999941</v>
      </c>
      <c r="D6" s="138">
        <v>5751.9100000001717</v>
      </c>
      <c r="E6" s="138">
        <v>517616.04199999926</v>
      </c>
      <c r="F6" s="138">
        <v>476350.44299999985</v>
      </c>
      <c r="G6" s="5"/>
      <c r="H6" s="5"/>
    </row>
    <row r="7" spans="1:15" s="8" customFormat="1">
      <c r="A7" s="219" t="s">
        <v>229</v>
      </c>
      <c r="B7" s="251">
        <v>183.648</v>
      </c>
      <c r="C7" s="251">
        <v>655336.55200000014</v>
      </c>
      <c r="D7" s="251">
        <v>7580.227000000009</v>
      </c>
      <c r="E7" s="251">
        <v>647756.32500000019</v>
      </c>
      <c r="F7" s="206">
        <v>615184.98000000045</v>
      </c>
      <c r="G7" s="5"/>
      <c r="H7" s="5"/>
    </row>
    <row r="8" spans="1:15" s="8" customFormat="1">
      <c r="A8" s="172" t="s">
        <v>234</v>
      </c>
      <c r="B8" s="138">
        <v>752.78</v>
      </c>
      <c r="C8" s="138">
        <v>965179.52299999993</v>
      </c>
      <c r="D8" s="138">
        <v>3888.1000000000004</v>
      </c>
      <c r="E8" s="138">
        <v>961291.42299999995</v>
      </c>
      <c r="F8" s="138">
        <v>922271.40299999947</v>
      </c>
      <c r="G8" s="5"/>
      <c r="H8" s="5"/>
    </row>
    <row r="9" spans="1:15" s="8" customFormat="1">
      <c r="A9" s="45" t="s">
        <v>396</v>
      </c>
      <c r="B9" s="5"/>
      <c r="C9" s="5"/>
      <c r="D9" s="5"/>
      <c r="E9" s="5"/>
      <c r="F9" s="10" t="s">
        <v>378</v>
      </c>
      <c r="G9" s="5"/>
      <c r="H9" s="5"/>
    </row>
    <row r="10" spans="1:15" s="8" customFormat="1" ht="12.75" customHeight="1">
      <c r="A10" s="5"/>
      <c r="B10" s="76"/>
      <c r="C10" s="5"/>
      <c r="D10" s="5"/>
      <c r="E10" s="5"/>
      <c r="F10" s="12"/>
      <c r="G10" s="5"/>
      <c r="H10" s="5"/>
    </row>
    <row r="11" spans="1:15" s="8" customFormat="1" ht="36">
      <c r="A11" s="506"/>
      <c r="B11" s="400" t="s">
        <v>220</v>
      </c>
      <c r="C11" s="400" t="s">
        <v>221</v>
      </c>
      <c r="D11" s="400" t="s">
        <v>237</v>
      </c>
      <c r="E11" s="400" t="s">
        <v>222</v>
      </c>
      <c r="F11" s="400" t="s">
        <v>223</v>
      </c>
      <c r="G11" s="5"/>
      <c r="H11" s="5"/>
    </row>
    <row r="12" spans="1:15" s="8" customFormat="1" ht="13.5">
      <c r="A12" s="507"/>
      <c r="B12" s="215" t="s">
        <v>217</v>
      </c>
      <c r="C12" s="215" t="s">
        <v>6</v>
      </c>
      <c r="D12" s="215" t="s">
        <v>6</v>
      </c>
      <c r="E12" s="215" t="s">
        <v>6</v>
      </c>
      <c r="F12" s="215" t="s">
        <v>6</v>
      </c>
      <c r="G12" s="5"/>
      <c r="H12" s="5"/>
      <c r="K12" s="125"/>
    </row>
    <row r="13" spans="1:15" s="8" customFormat="1">
      <c r="A13" s="397" t="s">
        <v>326</v>
      </c>
      <c r="B13" s="268">
        <v>1171.5</v>
      </c>
      <c r="C13" s="268">
        <v>1293078.6590000005</v>
      </c>
      <c r="D13" s="268">
        <v>1672613.7700000007</v>
      </c>
      <c r="E13" s="268">
        <v>1276124.0000000005</v>
      </c>
      <c r="F13" s="268">
        <v>1324946.1890000005</v>
      </c>
      <c r="G13" s="5"/>
      <c r="H13" s="5"/>
    </row>
    <row r="14" spans="1:15" s="8" customFormat="1" ht="10.5" customHeight="1">
      <c r="A14" s="6"/>
      <c r="B14" s="4"/>
      <c r="C14" s="4"/>
      <c r="D14" s="4"/>
      <c r="E14" s="4"/>
      <c r="F14" s="10" t="s">
        <v>377</v>
      </c>
      <c r="G14" s="5"/>
      <c r="H14" s="5"/>
    </row>
    <row r="15" spans="1:15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</row>
    <row r="16" spans="1:15">
      <c r="A16" s="124" t="s">
        <v>501</v>
      </c>
      <c r="B16" s="124">
        <v>2011</v>
      </c>
      <c r="C16" s="124">
        <v>2012</v>
      </c>
      <c r="D16" s="124">
        <v>2013</v>
      </c>
      <c r="E16" s="124">
        <v>2014</v>
      </c>
      <c r="F16" s="124">
        <v>2015</v>
      </c>
      <c r="G16" s="124">
        <v>2016</v>
      </c>
      <c r="H16" s="124">
        <v>2017</v>
      </c>
      <c r="I16" s="124">
        <v>2018</v>
      </c>
      <c r="J16" s="124">
        <v>2019</v>
      </c>
      <c r="K16" s="124">
        <v>2020</v>
      </c>
      <c r="L16" s="124"/>
      <c r="M16" s="120"/>
      <c r="N16" s="120"/>
      <c r="O16" s="120"/>
    </row>
    <row r="17" spans="1:15">
      <c r="A17" s="124" t="s">
        <v>127</v>
      </c>
      <c r="B17" s="124">
        <v>0</v>
      </c>
      <c r="C17" s="124">
        <v>0</v>
      </c>
      <c r="D17" s="124">
        <v>0</v>
      </c>
      <c r="E17" s="124">
        <v>151.5367000000002</v>
      </c>
      <c r="F17" s="124">
        <v>155.16499999999991</v>
      </c>
      <c r="G17" s="124">
        <v>156.41509999999988</v>
      </c>
      <c r="H17" s="124">
        <v>157.23959999999983</v>
      </c>
      <c r="I17" s="124">
        <v>156.74410000000017</v>
      </c>
      <c r="J17" s="124">
        <v>157.42109000000016</v>
      </c>
      <c r="K17" s="124">
        <v>157.4980300000006</v>
      </c>
      <c r="L17" s="124"/>
      <c r="M17" s="120"/>
      <c r="N17" s="120"/>
      <c r="O17" s="120"/>
    </row>
    <row r="18" spans="1:15">
      <c r="A18" s="124" t="s">
        <v>229</v>
      </c>
      <c r="B18" s="124">
        <v>0</v>
      </c>
      <c r="C18" s="124">
        <v>0</v>
      </c>
      <c r="D18" s="124">
        <v>0</v>
      </c>
      <c r="E18" s="124">
        <v>177.22499999999999</v>
      </c>
      <c r="F18" s="124">
        <v>177.52799999999999</v>
      </c>
      <c r="G18" s="124">
        <v>181.488</v>
      </c>
      <c r="H18" s="124">
        <v>183.23399999999998</v>
      </c>
      <c r="I18" s="124">
        <v>183.98799999999994</v>
      </c>
      <c r="J18" s="124">
        <v>183.988</v>
      </c>
      <c r="K18" s="124">
        <v>183.648</v>
      </c>
      <c r="L18" s="124"/>
      <c r="M18" s="120"/>
      <c r="N18" s="120"/>
      <c r="O18" s="120"/>
    </row>
    <row r="19" spans="1:15">
      <c r="A19" s="124" t="s">
        <v>234</v>
      </c>
      <c r="B19" s="124">
        <v>0</v>
      </c>
      <c r="C19" s="124">
        <v>0</v>
      </c>
      <c r="D19" s="124">
        <v>0</v>
      </c>
      <c r="E19" s="124">
        <v>752.78</v>
      </c>
      <c r="F19" s="124">
        <v>752.78</v>
      </c>
      <c r="G19" s="124">
        <v>752.78</v>
      </c>
      <c r="H19" s="124">
        <v>752.78</v>
      </c>
      <c r="I19" s="124">
        <v>752.78</v>
      </c>
      <c r="J19" s="124">
        <v>752.78</v>
      </c>
      <c r="K19" s="124">
        <v>752.78</v>
      </c>
      <c r="L19" s="124"/>
      <c r="M19" s="120"/>
      <c r="N19" s="120"/>
      <c r="O19" s="120"/>
    </row>
    <row r="20" spans="1:15">
      <c r="A20" s="48" t="s">
        <v>356</v>
      </c>
      <c r="B20" s="124">
        <v>1054.5999999999999</v>
      </c>
      <c r="C20" s="124">
        <v>1069.1999999999998</v>
      </c>
      <c r="D20" s="124">
        <v>1082.6999999999998</v>
      </c>
      <c r="E20" s="124">
        <v>1081.5417000000002</v>
      </c>
      <c r="F20" s="124">
        <v>1085.473</v>
      </c>
      <c r="G20" s="124">
        <v>1090.6830999999997</v>
      </c>
      <c r="H20" s="124">
        <v>1093.2535999999998</v>
      </c>
      <c r="I20" s="124">
        <v>1093.5121000000001</v>
      </c>
      <c r="J20" s="124">
        <v>1094.2090900000001</v>
      </c>
      <c r="K20" s="124">
        <v>1093.9260300000005</v>
      </c>
      <c r="L20" s="124"/>
      <c r="M20" s="120"/>
      <c r="N20" s="120"/>
      <c r="O20" s="120"/>
    </row>
    <row r="21" spans="1:15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0"/>
      <c r="N21" s="120"/>
      <c r="O21" s="120"/>
    </row>
    <row r="22" spans="1:15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0"/>
      <c r="N22" s="120"/>
      <c r="O22" s="120"/>
    </row>
    <row r="23" spans="1:15">
      <c r="A23" s="124" t="s">
        <v>502</v>
      </c>
      <c r="B23" s="124">
        <v>2011</v>
      </c>
      <c r="C23" s="124">
        <v>2012</v>
      </c>
      <c r="D23" s="124">
        <v>2013</v>
      </c>
      <c r="E23" s="124">
        <v>2014</v>
      </c>
      <c r="F23" s="124">
        <v>2015</v>
      </c>
      <c r="G23" s="124">
        <v>2016</v>
      </c>
      <c r="H23" s="124">
        <v>2017</v>
      </c>
      <c r="I23" s="124">
        <v>2018</v>
      </c>
      <c r="J23" s="124">
        <v>2019</v>
      </c>
      <c r="K23" s="124">
        <v>2020</v>
      </c>
      <c r="L23" s="124"/>
      <c r="M23" s="120"/>
      <c r="N23" s="120"/>
      <c r="O23" s="120"/>
    </row>
    <row r="24" spans="1:15">
      <c r="A24" s="124" t="s">
        <v>127</v>
      </c>
      <c r="B24" s="124">
        <v>0</v>
      </c>
      <c r="C24" s="124">
        <v>0</v>
      </c>
      <c r="D24" s="124">
        <v>0</v>
      </c>
      <c r="E24" s="124">
        <v>466.02003400000086</v>
      </c>
      <c r="F24" s="124">
        <v>446.46649699999932</v>
      </c>
      <c r="G24" s="124">
        <v>483.55910999999946</v>
      </c>
      <c r="H24" s="124">
        <v>511.39141199999943</v>
      </c>
      <c r="I24" s="124">
        <v>388.78866499999805</v>
      </c>
      <c r="J24" s="124">
        <v>462.01054799999866</v>
      </c>
      <c r="K24" s="124">
        <v>523.36795199999938</v>
      </c>
      <c r="L24" s="124"/>
      <c r="M24" s="120"/>
      <c r="N24" s="120"/>
      <c r="O24" s="120"/>
    </row>
    <row r="25" spans="1:15">
      <c r="A25" s="124" t="s">
        <v>229</v>
      </c>
      <c r="B25" s="124">
        <v>0</v>
      </c>
      <c r="C25" s="124">
        <v>0</v>
      </c>
      <c r="D25" s="124">
        <v>0</v>
      </c>
      <c r="E25" s="124">
        <v>546.1916369999999</v>
      </c>
      <c r="F25" s="124">
        <v>555.90920700000072</v>
      </c>
      <c r="G25" s="124">
        <v>570.53690200000062</v>
      </c>
      <c r="H25" s="124">
        <v>551.15320499999973</v>
      </c>
      <c r="I25" s="124">
        <v>485.02545499999985</v>
      </c>
      <c r="J25" s="124">
        <v>561.63749200000029</v>
      </c>
      <c r="K25" s="124">
        <v>655.3365520000001</v>
      </c>
      <c r="L25" s="124"/>
      <c r="M25" s="120"/>
      <c r="N25" s="120"/>
      <c r="O25" s="120"/>
    </row>
    <row r="26" spans="1:15">
      <c r="A26" s="124" t="s">
        <v>234</v>
      </c>
      <c r="B26" s="124">
        <v>0</v>
      </c>
      <c r="C26" s="124">
        <v>0</v>
      </c>
      <c r="D26" s="124">
        <v>0</v>
      </c>
      <c r="E26" s="124">
        <v>897.54893600000037</v>
      </c>
      <c r="F26" s="124">
        <v>793.01001000000019</v>
      </c>
      <c r="G26" s="124">
        <v>947.38790899999992</v>
      </c>
      <c r="H26" s="124">
        <v>806.98529300000007</v>
      </c>
      <c r="I26" s="124">
        <v>753.70135299999993</v>
      </c>
      <c r="J26" s="124">
        <v>985.00355699999977</v>
      </c>
      <c r="K26" s="124">
        <v>965.1795229999999</v>
      </c>
      <c r="L26" s="124"/>
      <c r="M26" s="120"/>
      <c r="N26" s="120"/>
      <c r="O26" s="120"/>
    </row>
    <row r="27" spans="1:15">
      <c r="A27" s="48" t="s">
        <v>356</v>
      </c>
      <c r="B27" s="124">
        <v>2134.13170101789</v>
      </c>
      <c r="C27" s="461">
        <v>2231.5493615839096</v>
      </c>
      <c r="D27" s="124">
        <v>2856.3917619999997</v>
      </c>
      <c r="E27" s="124">
        <v>1909.7606070000013</v>
      </c>
      <c r="F27" s="124">
        <v>1795.3857140000005</v>
      </c>
      <c r="G27" s="124">
        <v>2001.483921</v>
      </c>
      <c r="H27" s="124">
        <v>1869.5299099999993</v>
      </c>
      <c r="I27" s="124">
        <v>1627.5154729999979</v>
      </c>
      <c r="J27" s="124">
        <v>2008.6515969999987</v>
      </c>
      <c r="K27" s="124">
        <v>2143.8840269999992</v>
      </c>
      <c r="L27" s="124"/>
      <c r="M27" s="120"/>
      <c r="N27" s="120"/>
      <c r="O27" s="120"/>
    </row>
    <row r="28" spans="1:15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0"/>
      <c r="N28" s="120"/>
      <c r="O28" s="120"/>
    </row>
    <row r="29" spans="1:15" ht="12.75" customHeight="1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</row>
    <row r="30" spans="1:1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</row>
    <row r="31" spans="1:15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</row>
    <row r="32" spans="1:15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</row>
    <row r="33" spans="1:15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</row>
    <row r="34" spans="1:15" ht="12.75" customHeight="1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</row>
    <row r="35" spans="1:15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</row>
    <row r="36" spans="1:15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</row>
    <row r="37" spans="1:15" ht="12.75" customHeight="1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</row>
    <row r="38" spans="1:15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</row>
    <row r="39" spans="1:15" ht="12.75" customHeight="1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</row>
    <row r="40" spans="1:15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</row>
    <row r="41" spans="1:15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</row>
  </sheetData>
  <mergeCells count="2">
    <mergeCell ref="A3:A4"/>
    <mergeCell ref="A11:A12"/>
  </mergeCells>
  <phoneticPr fontId="3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7"/>
  <dimension ref="A1:L35"/>
  <sheetViews>
    <sheetView showGridLines="0" zoomScaleNormal="100" workbookViewId="0"/>
  </sheetViews>
  <sheetFormatPr defaultRowHeight="12.75"/>
  <cols>
    <col min="1" max="1" width="16.28515625" style="1" customWidth="1"/>
    <col min="2" max="2" width="12.5703125" style="1" customWidth="1"/>
    <col min="3" max="4" width="13.42578125" style="1" customWidth="1"/>
    <col min="5" max="5" width="18.5703125" style="1" customWidth="1"/>
    <col min="6" max="6" width="14.7109375" style="1" customWidth="1"/>
    <col min="7" max="7" width="15.42578125" style="1" customWidth="1"/>
    <col min="8" max="8" width="14.7109375" style="1" customWidth="1"/>
    <col min="9" max="10" width="9.140625" style="1"/>
    <col min="11" max="11" width="6.5703125" style="1" customWidth="1"/>
    <col min="12" max="25" width="9.140625" style="1"/>
    <col min="26" max="26" width="14.42578125" style="1" customWidth="1"/>
    <col min="27" max="16384" width="9.140625" style="1"/>
  </cols>
  <sheetData>
    <row r="1" spans="1:12" ht="15.75">
      <c r="A1" s="180" t="s">
        <v>571</v>
      </c>
      <c r="K1" s="396" t="str">
        <f>'3.1'!N1</f>
        <v>2020</v>
      </c>
    </row>
    <row r="2" spans="1:12" ht="6" customHeight="1"/>
    <row r="3" spans="1:12" s="3" customFormat="1" ht="36">
      <c r="A3" s="508"/>
      <c r="B3" s="508"/>
      <c r="C3" s="400" t="s">
        <v>220</v>
      </c>
      <c r="D3" s="400" t="s">
        <v>221</v>
      </c>
      <c r="E3" s="228" t="s">
        <v>301</v>
      </c>
      <c r="F3" s="400" t="s">
        <v>222</v>
      </c>
      <c r="G3" s="400" t="s">
        <v>223</v>
      </c>
    </row>
    <row r="4" spans="1:12" s="3" customFormat="1" ht="13.5">
      <c r="A4" s="509"/>
      <c r="B4" s="509"/>
      <c r="C4" s="215" t="s">
        <v>217</v>
      </c>
      <c r="D4" s="215" t="s">
        <v>6</v>
      </c>
      <c r="E4" s="215" t="s">
        <v>6</v>
      </c>
      <c r="F4" s="215" t="s">
        <v>6</v>
      </c>
      <c r="G4" s="215" t="s">
        <v>6</v>
      </c>
    </row>
    <row r="5" spans="1:12" s="3" customFormat="1" ht="14.25">
      <c r="A5" s="513" t="s">
        <v>394</v>
      </c>
      <c r="B5" s="513"/>
      <c r="C5" s="268">
        <f>SUM(C6:C9)</f>
        <v>339.42440000000011</v>
      </c>
      <c r="D5" s="268">
        <f>SUM(D6:D9)</f>
        <v>699083.49399999948</v>
      </c>
      <c r="E5" s="268">
        <f>SUM(E6:E9)</f>
        <v>8370.6810000000169</v>
      </c>
      <c r="F5" s="268">
        <f>SUM(F6:F9)</f>
        <v>690712.8129999995</v>
      </c>
      <c r="G5" s="268">
        <f>SUM(G6:G9)</f>
        <v>690684.32599999988</v>
      </c>
    </row>
    <row r="6" spans="1:12" s="3" customFormat="1" ht="12">
      <c r="A6" s="510" t="s">
        <v>9</v>
      </c>
      <c r="B6" s="510"/>
      <c r="C6" s="138">
        <v>2.7943999999999996</v>
      </c>
      <c r="D6" s="138">
        <v>1772.5740000000003</v>
      </c>
      <c r="E6" s="138">
        <v>48.802</v>
      </c>
      <c r="F6" s="138">
        <v>1723.7720000000004</v>
      </c>
      <c r="G6" s="138">
        <v>1694.432</v>
      </c>
    </row>
    <row r="7" spans="1:12" s="3" customFormat="1" ht="12">
      <c r="A7" s="511" t="s">
        <v>235</v>
      </c>
      <c r="B7" s="512"/>
      <c r="C7" s="251">
        <v>5.76</v>
      </c>
      <c r="D7" s="251">
        <v>9572.2420000000002</v>
      </c>
      <c r="E7" s="251">
        <v>120.89100000000001</v>
      </c>
      <c r="F7" s="251">
        <v>9451.3510000000006</v>
      </c>
      <c r="G7" s="206">
        <v>9417.3389999999981</v>
      </c>
    </row>
    <row r="8" spans="1:12" s="3" customFormat="1" ht="12">
      <c r="A8" s="511" t="s">
        <v>236</v>
      </c>
      <c r="B8" s="512"/>
      <c r="C8" s="251">
        <v>57.879999999999995</v>
      </c>
      <c r="D8" s="251">
        <v>114718.106</v>
      </c>
      <c r="E8" s="251">
        <v>1001.6770000000001</v>
      </c>
      <c r="F8" s="251">
        <v>113716.429</v>
      </c>
      <c r="G8" s="206">
        <v>113723.1559999999</v>
      </c>
    </row>
    <row r="9" spans="1:12" s="3" customFormat="1" ht="12">
      <c r="A9" s="510" t="s">
        <v>10</v>
      </c>
      <c r="B9" s="510"/>
      <c r="C9" s="138">
        <v>272.99000000000012</v>
      </c>
      <c r="D9" s="138">
        <v>573020.57199999946</v>
      </c>
      <c r="E9" s="138">
        <v>7199.3110000000161</v>
      </c>
      <c r="F9" s="138">
        <v>565821.26099999947</v>
      </c>
      <c r="G9" s="138">
        <v>565849.39899999998</v>
      </c>
    </row>
    <row r="10" spans="1:12" s="3" customFormat="1">
      <c r="A10" s="45" t="s">
        <v>396</v>
      </c>
      <c r="G10" s="10" t="s">
        <v>135</v>
      </c>
    </row>
    <row r="12" spans="1:12">
      <c r="A12" s="120"/>
      <c r="B12" s="120"/>
      <c r="C12" s="120"/>
      <c r="D12" s="120"/>
      <c r="E12" s="120"/>
      <c r="F12" s="120"/>
      <c r="G12" s="120"/>
      <c r="H12" s="120"/>
      <c r="I12" s="120"/>
      <c r="J12" s="120"/>
    </row>
    <row r="13" spans="1:12">
      <c r="A13" s="124"/>
      <c r="B13" s="124">
        <v>2011</v>
      </c>
      <c r="C13" s="124">
        <v>2012</v>
      </c>
      <c r="D13" s="124">
        <v>2013</v>
      </c>
      <c r="E13" s="124">
        <v>2014</v>
      </c>
      <c r="F13" s="124">
        <v>2015</v>
      </c>
      <c r="G13" s="124">
        <v>2016</v>
      </c>
      <c r="H13" s="124">
        <v>2017</v>
      </c>
      <c r="I13" s="124">
        <v>2018</v>
      </c>
      <c r="J13" s="124">
        <v>2019</v>
      </c>
      <c r="K13" s="124">
        <v>2020</v>
      </c>
      <c r="L13" s="120"/>
    </row>
    <row r="14" spans="1:12">
      <c r="A14" s="124" t="s">
        <v>9</v>
      </c>
      <c r="B14" s="124">
        <v>0</v>
      </c>
      <c r="C14" s="124">
        <v>0</v>
      </c>
      <c r="D14" s="124">
        <v>0</v>
      </c>
      <c r="E14" s="124">
        <v>3.0008999999999988</v>
      </c>
      <c r="F14" s="124">
        <v>2.9958999999999989</v>
      </c>
      <c r="G14" s="124">
        <v>2.9648999999999992</v>
      </c>
      <c r="H14" s="124">
        <v>2.9173999999999984</v>
      </c>
      <c r="I14" s="124">
        <v>2.8173999999999988</v>
      </c>
      <c r="J14" s="124">
        <v>2.7943999999999996</v>
      </c>
      <c r="K14" s="124">
        <v>2.7943999999999996</v>
      </c>
      <c r="L14" s="120"/>
    </row>
    <row r="15" spans="1:12">
      <c r="A15" s="124" t="s">
        <v>235</v>
      </c>
      <c r="B15" s="124">
        <v>0</v>
      </c>
      <c r="C15" s="124">
        <v>0</v>
      </c>
      <c r="D15" s="124">
        <v>0</v>
      </c>
      <c r="E15" s="124">
        <v>5.76</v>
      </c>
      <c r="F15" s="124">
        <v>5.76</v>
      </c>
      <c r="G15" s="124">
        <v>5.76</v>
      </c>
      <c r="H15" s="124">
        <v>5.76</v>
      </c>
      <c r="I15" s="124">
        <v>5.76</v>
      </c>
      <c r="J15" s="124">
        <v>5.76</v>
      </c>
      <c r="K15" s="124">
        <v>5.76</v>
      </c>
      <c r="L15" s="120"/>
    </row>
    <row r="16" spans="1:12">
      <c r="A16" s="124" t="s">
        <v>236</v>
      </c>
      <c r="B16" s="124">
        <v>0</v>
      </c>
      <c r="C16" s="124">
        <v>0</v>
      </c>
      <c r="D16" s="124">
        <v>0</v>
      </c>
      <c r="E16" s="124">
        <v>59.879999999999995</v>
      </c>
      <c r="F16" s="124">
        <v>59.879999999999995</v>
      </c>
      <c r="G16" s="124">
        <v>59.879999999999995</v>
      </c>
      <c r="H16" s="124">
        <v>59.879999999999995</v>
      </c>
      <c r="I16" s="124">
        <v>61.879999999999995</v>
      </c>
      <c r="J16" s="124">
        <v>57.879999999999995</v>
      </c>
      <c r="K16" s="124">
        <v>57.879999999999995</v>
      </c>
      <c r="L16" s="120"/>
    </row>
    <row r="17" spans="1:12" ht="14.25" customHeight="1">
      <c r="A17" s="124" t="s">
        <v>10</v>
      </c>
      <c r="B17" s="124">
        <v>0</v>
      </c>
      <c r="C17" s="124">
        <v>0</v>
      </c>
      <c r="D17" s="124">
        <v>0</v>
      </c>
      <c r="E17" s="124">
        <v>209.55000000000004</v>
      </c>
      <c r="F17" s="124">
        <v>213.55000000000004</v>
      </c>
      <c r="G17" s="124">
        <v>213.5500000000001</v>
      </c>
      <c r="H17" s="124">
        <v>239.65000000000012</v>
      </c>
      <c r="I17" s="124">
        <v>246.25000000000009</v>
      </c>
      <c r="J17" s="124">
        <v>272.99000000000012</v>
      </c>
      <c r="K17" s="124">
        <v>272.99000000000012</v>
      </c>
      <c r="L17" s="120"/>
    </row>
    <row r="18" spans="1:12">
      <c r="A18" s="48" t="s">
        <v>356</v>
      </c>
      <c r="B18" s="124">
        <v>218.9</v>
      </c>
      <c r="C18" s="124">
        <v>262.96019999446298</v>
      </c>
      <c r="D18" s="124">
        <v>270</v>
      </c>
      <c r="E18" s="124">
        <v>278.19090000000006</v>
      </c>
      <c r="F18" s="124">
        <v>282.18590000000006</v>
      </c>
      <c r="G18" s="124">
        <v>282.15490000000011</v>
      </c>
      <c r="H18" s="124">
        <v>308.20740000000012</v>
      </c>
      <c r="I18" s="124">
        <v>316.70740000000006</v>
      </c>
      <c r="J18" s="124">
        <v>339.42440000000011</v>
      </c>
      <c r="K18" s="124">
        <v>339.42440000000011</v>
      </c>
      <c r="L18" s="120"/>
    </row>
    <row r="19" spans="1:12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0"/>
    </row>
    <row r="20" spans="1:12">
      <c r="A20" s="124"/>
      <c r="B20" s="124">
        <v>2011</v>
      </c>
      <c r="C20" s="124">
        <v>2012</v>
      </c>
      <c r="D20" s="124">
        <v>2013</v>
      </c>
      <c r="E20" s="124">
        <v>2014</v>
      </c>
      <c r="F20" s="124">
        <v>2015</v>
      </c>
      <c r="G20" s="124">
        <v>2016</v>
      </c>
      <c r="H20" s="124">
        <v>2017</v>
      </c>
      <c r="I20" s="124">
        <v>2018</v>
      </c>
      <c r="J20" s="124">
        <v>2019</v>
      </c>
      <c r="K20" s="124">
        <v>2020</v>
      </c>
      <c r="L20" s="120"/>
    </row>
    <row r="21" spans="1:12">
      <c r="A21" s="124" t="s">
        <v>9</v>
      </c>
      <c r="B21" s="124">
        <v>0</v>
      </c>
      <c r="C21" s="124">
        <v>0</v>
      </c>
      <c r="D21" s="124">
        <v>0</v>
      </c>
      <c r="E21" s="124">
        <v>1728.3890000000008</v>
      </c>
      <c r="F21" s="124">
        <v>1876.0329999999997</v>
      </c>
      <c r="G21" s="124">
        <v>1526.2050000000008</v>
      </c>
      <c r="H21" s="124">
        <v>1951.3949999999998</v>
      </c>
      <c r="I21" s="124">
        <v>1805.3449999999987</v>
      </c>
      <c r="J21" s="124">
        <v>1954.2470000000003</v>
      </c>
      <c r="K21" s="124">
        <v>1772.5740000000003</v>
      </c>
      <c r="L21" s="120"/>
    </row>
    <row r="22" spans="1:12">
      <c r="A22" s="124" t="s">
        <v>235</v>
      </c>
      <c r="B22" s="124">
        <v>0</v>
      </c>
      <c r="C22" s="124">
        <v>0</v>
      </c>
      <c r="D22" s="124">
        <v>0</v>
      </c>
      <c r="E22" s="124">
        <v>8406.0409999999974</v>
      </c>
      <c r="F22" s="124">
        <v>9417.8200000000033</v>
      </c>
      <c r="G22" s="124">
        <v>7972.7270000000008</v>
      </c>
      <c r="H22" s="124">
        <v>9409.8489999999983</v>
      </c>
      <c r="I22" s="124">
        <v>9129.6790000000019</v>
      </c>
      <c r="J22" s="124">
        <v>9507.3530000000028</v>
      </c>
      <c r="K22" s="124">
        <v>9572.2420000000002</v>
      </c>
      <c r="L22" s="120"/>
    </row>
    <row r="23" spans="1:12">
      <c r="A23" s="124" t="s">
        <v>236</v>
      </c>
      <c r="B23" s="124">
        <v>0</v>
      </c>
      <c r="C23" s="124">
        <v>0</v>
      </c>
      <c r="D23" s="124">
        <v>0</v>
      </c>
      <c r="E23" s="124">
        <v>98789.523000000074</v>
      </c>
      <c r="F23" s="124">
        <v>125418.12000000001</v>
      </c>
      <c r="G23" s="124">
        <v>107329.13599999997</v>
      </c>
      <c r="H23" s="124">
        <v>126994.19900000002</v>
      </c>
      <c r="I23" s="124">
        <v>120615.17800000003</v>
      </c>
      <c r="J23" s="124">
        <v>124609.18200000003</v>
      </c>
      <c r="K23" s="124">
        <v>114718.106</v>
      </c>
      <c r="L23" s="120"/>
    </row>
    <row r="24" spans="1:12">
      <c r="A24" s="124" t="s">
        <v>10</v>
      </c>
      <c r="B24" s="124">
        <v>0</v>
      </c>
      <c r="C24" s="124">
        <v>0</v>
      </c>
      <c r="D24" s="124">
        <v>0</v>
      </c>
      <c r="E24" s="124">
        <v>367620.57499999978</v>
      </c>
      <c r="F24" s="124">
        <v>435899.59499999986</v>
      </c>
      <c r="G24" s="124">
        <v>380132.28400000045</v>
      </c>
      <c r="H24" s="124">
        <v>452682.90100000013</v>
      </c>
      <c r="I24" s="124">
        <v>477779.50699999958</v>
      </c>
      <c r="J24" s="124">
        <v>563963.18000000098</v>
      </c>
      <c r="K24" s="124">
        <v>573020.57199999946</v>
      </c>
      <c r="L24" s="120"/>
    </row>
    <row r="25" spans="1:12">
      <c r="A25" s="48" t="s">
        <v>356</v>
      </c>
      <c r="B25" s="124">
        <v>396832.79189143766</v>
      </c>
      <c r="C25" s="124">
        <v>417322.82571972773</v>
      </c>
      <c r="D25" s="124">
        <v>478300</v>
      </c>
      <c r="E25" s="124">
        <v>476544.52799999982</v>
      </c>
      <c r="F25" s="124">
        <v>572611.56799999985</v>
      </c>
      <c r="G25" s="124">
        <v>496960.35200000042</v>
      </c>
      <c r="H25" s="124">
        <v>591038.34400000016</v>
      </c>
      <c r="I25" s="124">
        <v>609329.70899999957</v>
      </c>
      <c r="J25" s="124">
        <v>700033.96200000099</v>
      </c>
      <c r="K25" s="124">
        <v>699083.49399999948</v>
      </c>
      <c r="L25" s="120"/>
    </row>
    <row r="26" spans="1:12">
      <c r="A26" s="120"/>
      <c r="B26" s="120"/>
      <c r="C26" s="120"/>
      <c r="D26" s="120"/>
      <c r="E26" s="120"/>
      <c r="F26" s="120"/>
      <c r="G26" s="120"/>
      <c r="H26" s="120"/>
      <c r="I26" s="120"/>
      <c r="J26" s="120"/>
    </row>
    <row r="27" spans="1:12">
      <c r="A27" s="120"/>
      <c r="B27" s="120"/>
      <c r="C27" s="120"/>
      <c r="D27" s="120"/>
      <c r="E27" s="120"/>
      <c r="F27" s="120"/>
      <c r="G27" s="120"/>
      <c r="H27" s="120"/>
      <c r="I27" s="120"/>
      <c r="J27" s="120"/>
    </row>
    <row r="28" spans="1:12">
      <c r="A28" s="120"/>
      <c r="B28" s="120"/>
      <c r="C28" s="120"/>
      <c r="D28" s="120"/>
      <c r="E28" s="120"/>
      <c r="F28" s="120"/>
      <c r="G28" s="120"/>
      <c r="H28" s="120"/>
      <c r="I28" s="120"/>
      <c r="J28" s="120"/>
    </row>
    <row r="29" spans="1:12">
      <c r="A29" s="120"/>
      <c r="B29" s="120"/>
      <c r="C29" s="120"/>
      <c r="D29" s="120"/>
      <c r="E29" s="120"/>
      <c r="F29" s="120"/>
      <c r="G29" s="120"/>
      <c r="H29" s="120"/>
      <c r="I29" s="120"/>
      <c r="J29" s="120"/>
    </row>
    <row r="30" spans="1:12">
      <c r="A30" s="120"/>
      <c r="B30" s="120"/>
      <c r="C30" s="120"/>
      <c r="D30" s="120"/>
      <c r="E30" s="120"/>
      <c r="F30" s="120"/>
      <c r="G30" s="120"/>
      <c r="H30" s="120"/>
      <c r="I30" s="120"/>
      <c r="J30" s="120"/>
    </row>
    <row r="31" spans="1:12" ht="12.75" customHeight="1">
      <c r="A31" s="121"/>
      <c r="B31" s="120"/>
      <c r="C31" s="120"/>
      <c r="D31" s="120"/>
      <c r="E31" s="120"/>
      <c r="F31" s="120"/>
      <c r="G31" s="120"/>
      <c r="H31" s="120"/>
      <c r="I31" s="120"/>
      <c r="J31" s="120"/>
    </row>
    <row r="32" spans="1:12">
      <c r="A32" s="120"/>
      <c r="B32" s="120"/>
      <c r="C32" s="120"/>
      <c r="D32" s="120"/>
      <c r="E32" s="120"/>
      <c r="F32" s="120"/>
      <c r="G32" s="120"/>
      <c r="H32" s="120"/>
      <c r="I32" s="120"/>
      <c r="J32" s="120"/>
    </row>
    <row r="33" spans="1:10">
      <c r="A33" s="120"/>
      <c r="B33" s="120"/>
      <c r="C33" s="120"/>
      <c r="D33" s="120"/>
      <c r="E33" s="120"/>
      <c r="F33" s="120"/>
      <c r="G33" s="120"/>
      <c r="H33" s="120"/>
      <c r="I33" s="120"/>
      <c r="J33" s="120"/>
    </row>
    <row r="34" spans="1:10">
      <c r="A34" s="120"/>
      <c r="B34" s="120"/>
      <c r="C34" s="120"/>
      <c r="D34" s="120"/>
      <c r="E34" s="120"/>
      <c r="F34" s="120"/>
      <c r="G34" s="120"/>
      <c r="H34" s="120"/>
      <c r="I34" s="120"/>
      <c r="J34" s="120"/>
    </row>
    <row r="35" spans="1:10">
      <c r="A35" s="120"/>
      <c r="B35" s="120"/>
      <c r="C35" s="120"/>
      <c r="D35" s="120"/>
      <c r="E35" s="120"/>
      <c r="F35" s="120"/>
      <c r="G35" s="120"/>
      <c r="H35" s="120"/>
      <c r="I35" s="120"/>
      <c r="J35" s="120"/>
    </row>
  </sheetData>
  <mergeCells count="6">
    <mergeCell ref="A3:B4"/>
    <mergeCell ref="A6:B6"/>
    <mergeCell ref="A7:B7"/>
    <mergeCell ref="A8:B8"/>
    <mergeCell ref="A9:B9"/>
    <mergeCell ref="A5:B5"/>
  </mergeCells>
  <phoneticPr fontId="3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6"/>
  <dimension ref="A1:K33"/>
  <sheetViews>
    <sheetView showGridLines="0" zoomScaleNormal="100" zoomScaleSheetLayoutView="100" workbookViewId="0"/>
  </sheetViews>
  <sheetFormatPr defaultRowHeight="12.75"/>
  <cols>
    <col min="1" max="1" width="24.28515625" style="1" customWidth="1"/>
    <col min="2" max="2" width="11.85546875" style="1" customWidth="1"/>
    <col min="3" max="3" width="14.7109375" style="1" customWidth="1"/>
    <col min="4" max="4" width="17.140625" style="1" customWidth="1"/>
    <col min="5" max="5" width="14.7109375" style="1" customWidth="1"/>
    <col min="6" max="6" width="15" style="1" customWidth="1"/>
    <col min="7" max="12" width="9.28515625" style="1" customWidth="1"/>
    <col min="13" max="16384" width="9.140625" style="1"/>
  </cols>
  <sheetData>
    <row r="1" spans="1:11" s="8" customFormat="1" ht="15.75">
      <c r="A1" s="275" t="s">
        <v>572</v>
      </c>
      <c r="K1" s="139" t="str">
        <f>'3.1'!N1</f>
        <v>2020</v>
      </c>
    </row>
    <row r="2" spans="1:11" s="8" customFormat="1" ht="6" customHeight="1"/>
    <row r="3" spans="1:11" s="5" customFormat="1" ht="36">
      <c r="A3" s="508"/>
      <c r="B3" s="400" t="s">
        <v>80</v>
      </c>
      <c r="C3" s="400" t="s">
        <v>221</v>
      </c>
      <c r="D3" s="228" t="s">
        <v>301</v>
      </c>
      <c r="E3" s="400" t="s">
        <v>222</v>
      </c>
      <c r="F3" s="400" t="s">
        <v>238</v>
      </c>
    </row>
    <row r="4" spans="1:11" s="5" customFormat="1" ht="13.5">
      <c r="A4" s="509"/>
      <c r="B4" s="395" t="s">
        <v>217</v>
      </c>
      <c r="C4" s="395" t="s">
        <v>6</v>
      </c>
      <c r="D4" s="395" t="s">
        <v>6</v>
      </c>
      <c r="E4" s="395" t="s">
        <v>6</v>
      </c>
      <c r="F4" s="395" t="s">
        <v>6</v>
      </c>
    </row>
    <row r="5" spans="1:11" s="5" customFormat="1" ht="14.25">
      <c r="A5" s="224" t="s">
        <v>395</v>
      </c>
      <c r="B5" s="268">
        <f>SUM(B6:B11)</f>
        <v>2071.311490000001</v>
      </c>
      <c r="C5" s="268">
        <f>SUM(C6:C11)</f>
        <v>2235121.1570000048</v>
      </c>
      <c r="D5" s="268">
        <f>SUM(D6:D11)</f>
        <v>20236.808000000008</v>
      </c>
      <c r="E5" s="268">
        <f>SUM(E6:E11)</f>
        <v>2214884.3490000046</v>
      </c>
      <c r="F5" s="268">
        <f>SUM(F6:F11)</f>
        <v>2066390.1719999989</v>
      </c>
    </row>
    <row r="6" spans="1:11" s="5" customFormat="1" ht="12">
      <c r="A6" s="172" t="s">
        <v>8</v>
      </c>
      <c r="B6" s="138">
        <v>93.066080000001421</v>
      </c>
      <c r="C6" s="138">
        <v>93959.507999999798</v>
      </c>
      <c r="D6" s="138">
        <v>57.32600000000005</v>
      </c>
      <c r="E6" s="138">
        <v>93902.181999999797</v>
      </c>
      <c r="F6" s="138">
        <v>60747.490999997572</v>
      </c>
    </row>
    <row r="7" spans="1:11" s="5" customFormat="1" ht="12">
      <c r="A7" s="219" t="s">
        <v>230</v>
      </c>
      <c r="B7" s="251">
        <v>149.50450999999947</v>
      </c>
      <c r="C7" s="251">
        <v>144344.28700000115</v>
      </c>
      <c r="D7" s="251">
        <v>165.91299999999993</v>
      </c>
      <c r="E7" s="251">
        <v>144178.37400000115</v>
      </c>
      <c r="F7" s="206">
        <v>89455.247999999192</v>
      </c>
    </row>
    <row r="8" spans="1:11" s="5" customFormat="1" ht="12">
      <c r="A8" s="219" t="s">
        <v>231</v>
      </c>
      <c r="B8" s="251">
        <v>57.966989999999939</v>
      </c>
      <c r="C8" s="251">
        <v>55996.338000000098</v>
      </c>
      <c r="D8" s="251">
        <v>395.38600000000019</v>
      </c>
      <c r="E8" s="251">
        <v>55600.952000000099</v>
      </c>
      <c r="F8" s="206">
        <v>41946.974999999919</v>
      </c>
    </row>
    <row r="9" spans="1:11" s="5" customFormat="1" ht="12">
      <c r="A9" s="219" t="s">
        <v>233</v>
      </c>
      <c r="B9" s="251">
        <v>456.59691999999995</v>
      </c>
      <c r="C9" s="251">
        <v>488484.79400000325</v>
      </c>
      <c r="D9" s="251">
        <v>4510.0539999999974</v>
      </c>
      <c r="E9" s="251">
        <v>483974.74000000325</v>
      </c>
      <c r="F9" s="206">
        <v>449661.89600000071</v>
      </c>
    </row>
    <row r="10" spans="1:11" s="5" customFormat="1" ht="12">
      <c r="A10" s="219" t="s">
        <v>232</v>
      </c>
      <c r="B10" s="251">
        <v>981.93895000000032</v>
      </c>
      <c r="C10" s="251">
        <v>1081478.9710000004</v>
      </c>
      <c r="D10" s="251">
        <v>9642.0820000000076</v>
      </c>
      <c r="E10" s="251">
        <v>1071836.8890000004</v>
      </c>
      <c r="F10" s="206">
        <v>1062561.7690000015</v>
      </c>
    </row>
    <row r="11" spans="1:11" s="5" customFormat="1" ht="12">
      <c r="A11" s="172" t="s">
        <v>11</v>
      </c>
      <c r="B11" s="138">
        <v>332.23803999999996</v>
      </c>
      <c r="C11" s="138">
        <v>370857.25900000002</v>
      </c>
      <c r="D11" s="138">
        <v>5466.0470000000023</v>
      </c>
      <c r="E11" s="138">
        <v>365391.212</v>
      </c>
      <c r="F11" s="138">
        <v>362016.79300000006</v>
      </c>
    </row>
    <row r="12" spans="1:11" s="5" customFormat="1">
      <c r="A12" s="45" t="s">
        <v>396</v>
      </c>
      <c r="F12" s="10" t="s">
        <v>135</v>
      </c>
    </row>
    <row r="13" spans="1:11" ht="11.25" customHeight="1"/>
    <row r="14" spans="1:11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</row>
    <row r="15" spans="1:11">
      <c r="A15" s="124"/>
      <c r="B15" s="124">
        <v>2011</v>
      </c>
      <c r="C15" s="124">
        <v>2012</v>
      </c>
      <c r="D15" s="124">
        <v>2013</v>
      </c>
      <c r="E15" s="124">
        <v>2014</v>
      </c>
      <c r="F15" s="124">
        <v>2015</v>
      </c>
      <c r="G15" s="124">
        <v>2016</v>
      </c>
      <c r="H15" s="124">
        <v>2017</v>
      </c>
      <c r="I15" s="124">
        <v>2018</v>
      </c>
      <c r="J15" s="124">
        <v>2019</v>
      </c>
      <c r="K15" s="124">
        <v>2020</v>
      </c>
    </row>
    <row r="16" spans="1:11">
      <c r="A16" s="124" t="s">
        <v>8</v>
      </c>
      <c r="B16" s="124">
        <v>0</v>
      </c>
      <c r="C16" s="124">
        <v>0</v>
      </c>
      <c r="D16" s="124">
        <v>0</v>
      </c>
      <c r="E16" s="124">
        <v>97.279840000001627</v>
      </c>
      <c r="F16" s="124">
        <v>97.674770000001544</v>
      </c>
      <c r="G16" s="124">
        <v>97.262160000001401</v>
      </c>
      <c r="H16" s="124">
        <v>96.848710000001503</v>
      </c>
      <c r="I16" s="124">
        <v>96.485830000001457</v>
      </c>
      <c r="J16" s="124">
        <v>95.647410000001415</v>
      </c>
      <c r="K16" s="124">
        <v>93.066080000001421</v>
      </c>
    </row>
    <row r="17" spans="1:11">
      <c r="A17" s="124" t="s">
        <v>230</v>
      </c>
      <c r="B17" s="124">
        <v>0</v>
      </c>
      <c r="C17" s="124">
        <v>0</v>
      </c>
      <c r="D17" s="124">
        <v>0</v>
      </c>
      <c r="E17" s="124">
        <v>150.77343999999971</v>
      </c>
      <c r="F17" s="124">
        <v>151.38267999999977</v>
      </c>
      <c r="G17" s="124">
        <v>151.44849999999977</v>
      </c>
      <c r="H17" s="124">
        <v>151.04471999999978</v>
      </c>
      <c r="I17" s="124">
        <v>150.51405999999972</v>
      </c>
      <c r="J17" s="124">
        <v>150.71081999999961</v>
      </c>
      <c r="K17" s="124">
        <v>149.50450999999947</v>
      </c>
    </row>
    <row r="18" spans="1:11">
      <c r="A18" s="124" t="s">
        <v>231</v>
      </c>
      <c r="B18" s="124">
        <v>0</v>
      </c>
      <c r="C18" s="124">
        <v>0</v>
      </c>
      <c r="D18" s="124">
        <v>0</v>
      </c>
      <c r="E18" s="124">
        <v>52.018860000000039</v>
      </c>
      <c r="F18" s="124">
        <v>52.038570000000028</v>
      </c>
      <c r="G18" s="124">
        <v>52.261690000000044</v>
      </c>
      <c r="H18" s="124">
        <v>52.680030000000038</v>
      </c>
      <c r="I18" s="124">
        <v>53.134700000000045</v>
      </c>
      <c r="J18" s="124">
        <v>55.622120000000002</v>
      </c>
      <c r="K18" s="124">
        <v>57.966989999999939</v>
      </c>
    </row>
    <row r="19" spans="1:11">
      <c r="A19" s="124" t="s">
        <v>233</v>
      </c>
      <c r="B19" s="124">
        <v>0</v>
      </c>
      <c r="C19" s="124">
        <v>0</v>
      </c>
      <c r="D19" s="124">
        <v>0</v>
      </c>
      <c r="E19" s="124">
        <v>452.18544000000031</v>
      </c>
      <c r="F19" s="124">
        <v>450.79288000000025</v>
      </c>
      <c r="G19" s="124">
        <v>449.13736000000029</v>
      </c>
      <c r="H19" s="124">
        <v>449.45359000000025</v>
      </c>
      <c r="I19" s="124">
        <v>448.87286000000006</v>
      </c>
      <c r="J19" s="124">
        <v>450.12664000000001</v>
      </c>
      <c r="K19" s="124">
        <v>456.59691999999995</v>
      </c>
    </row>
    <row r="20" spans="1:11">
      <c r="A20" s="124" t="s">
        <v>232</v>
      </c>
      <c r="B20" s="124">
        <v>0</v>
      </c>
      <c r="C20" s="124">
        <v>0</v>
      </c>
      <c r="D20" s="124">
        <v>0</v>
      </c>
      <c r="E20" s="124">
        <v>991.35014000000092</v>
      </c>
      <c r="F20" s="124">
        <v>993.16487000000063</v>
      </c>
      <c r="G20" s="124">
        <v>992.28727000000049</v>
      </c>
      <c r="H20" s="124">
        <v>987.59739000000047</v>
      </c>
      <c r="I20" s="124">
        <v>986.74609000000021</v>
      </c>
      <c r="J20" s="124">
        <v>983.5041500000001</v>
      </c>
      <c r="K20" s="124">
        <v>981.93895000000032</v>
      </c>
    </row>
    <row r="21" spans="1:11">
      <c r="A21" s="124" t="s">
        <v>11</v>
      </c>
      <c r="B21" s="124">
        <v>0</v>
      </c>
      <c r="C21" s="124">
        <v>0</v>
      </c>
      <c r="D21" s="124">
        <v>0</v>
      </c>
      <c r="E21" s="124">
        <v>332.99501999999995</v>
      </c>
      <c r="F21" s="124">
        <v>332.99501999999995</v>
      </c>
      <c r="G21" s="124">
        <v>332.99501999999995</v>
      </c>
      <c r="H21" s="124">
        <v>338.63501999999994</v>
      </c>
      <c r="I21" s="124">
        <v>325.63501999999994</v>
      </c>
      <c r="J21" s="124">
        <v>332.23803999999996</v>
      </c>
      <c r="K21" s="124">
        <v>332.23803999999996</v>
      </c>
    </row>
    <row r="22" spans="1:11">
      <c r="A22" s="48" t="s">
        <v>356</v>
      </c>
      <c r="B22" s="124">
        <v>1971</v>
      </c>
      <c r="C22" s="124">
        <v>2085.96414685531</v>
      </c>
      <c r="D22" s="124">
        <v>2132.4</v>
      </c>
      <c r="E22" s="124">
        <v>2076.6027400000025</v>
      </c>
      <c r="F22" s="124">
        <v>2078.0487900000021</v>
      </c>
      <c r="G22" s="124">
        <v>2075.3920000000021</v>
      </c>
      <c r="H22" s="124">
        <v>2076.259460000002</v>
      </c>
      <c r="I22" s="124">
        <v>2061.3885600000012</v>
      </c>
      <c r="J22" s="124">
        <v>2067.8491800000011</v>
      </c>
      <c r="K22" s="124">
        <v>2071.311490000001</v>
      </c>
    </row>
    <row r="23" spans="1:11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</row>
    <row r="24" spans="1:11">
      <c r="A24" s="124"/>
      <c r="B24" s="124">
        <v>2011</v>
      </c>
      <c r="C24" s="124">
        <v>2012</v>
      </c>
      <c r="D24" s="124">
        <v>2013</v>
      </c>
      <c r="E24" s="124">
        <v>2014</v>
      </c>
      <c r="F24" s="124">
        <v>2015</v>
      </c>
      <c r="G24" s="124">
        <v>2016</v>
      </c>
      <c r="H24" s="124">
        <v>2017</v>
      </c>
      <c r="I24" s="124">
        <v>2018</v>
      </c>
      <c r="J24" s="124">
        <v>2019</v>
      </c>
      <c r="K24" s="124">
        <v>2020</v>
      </c>
    </row>
    <row r="25" spans="1:11">
      <c r="A25" s="124" t="s">
        <v>8</v>
      </c>
      <c r="B25" s="124">
        <v>0</v>
      </c>
      <c r="C25" s="124">
        <v>0</v>
      </c>
      <c r="D25" s="124">
        <v>0</v>
      </c>
      <c r="E25" s="124">
        <v>92365.577699999689</v>
      </c>
      <c r="F25" s="124">
        <v>97806.990500001382</v>
      </c>
      <c r="G25" s="124">
        <v>92353.327999999776</v>
      </c>
      <c r="H25" s="124">
        <v>93818.795999999667</v>
      </c>
      <c r="I25" s="124">
        <v>100109.58200000269</v>
      </c>
      <c r="J25" s="124">
        <v>97352.069000001109</v>
      </c>
      <c r="K25" s="124">
        <v>93959.507999999798</v>
      </c>
    </row>
    <row r="26" spans="1:11">
      <c r="A26" s="124" t="s">
        <v>230</v>
      </c>
      <c r="B26" s="124">
        <v>0</v>
      </c>
      <c r="C26" s="124">
        <v>0</v>
      </c>
      <c r="D26" s="124">
        <v>0</v>
      </c>
      <c r="E26" s="124">
        <v>142658.9695000019</v>
      </c>
      <c r="F26" s="124">
        <v>149865.42680000013</v>
      </c>
      <c r="G26" s="124">
        <v>141640.84900000005</v>
      </c>
      <c r="H26" s="124">
        <v>143245.11700000058</v>
      </c>
      <c r="I26" s="124">
        <v>151802.34400000304</v>
      </c>
      <c r="J26" s="124">
        <v>148259.17200000054</v>
      </c>
      <c r="K26" s="124">
        <v>144344.28700000115</v>
      </c>
    </row>
    <row r="27" spans="1:11">
      <c r="A27" s="124" t="s">
        <v>231</v>
      </c>
      <c r="B27" s="124">
        <v>0</v>
      </c>
      <c r="C27" s="124">
        <v>0</v>
      </c>
      <c r="D27" s="124">
        <v>0</v>
      </c>
      <c r="E27" s="124">
        <v>50095.111999999936</v>
      </c>
      <c r="F27" s="124">
        <v>52892.4570000003</v>
      </c>
      <c r="G27" s="124">
        <v>49806.386999999922</v>
      </c>
      <c r="H27" s="124">
        <v>51026.432999999932</v>
      </c>
      <c r="I27" s="124">
        <v>54628.275000000016</v>
      </c>
      <c r="J27" s="124">
        <v>54449.276000000056</v>
      </c>
      <c r="K27" s="124">
        <v>55996.338000000098</v>
      </c>
    </row>
    <row r="28" spans="1:11">
      <c r="A28" s="124" t="s">
        <v>233</v>
      </c>
      <c r="B28" s="124">
        <v>0</v>
      </c>
      <c r="C28" s="124">
        <v>0</v>
      </c>
      <c r="D28" s="124">
        <v>0</v>
      </c>
      <c r="E28" s="124">
        <v>461455.06000000011</v>
      </c>
      <c r="F28" s="124">
        <v>489389.22299999895</v>
      </c>
      <c r="G28" s="124">
        <v>461609.08900000039</v>
      </c>
      <c r="H28" s="124">
        <v>473852.24499999959</v>
      </c>
      <c r="I28" s="124">
        <v>506040.07600000064</v>
      </c>
      <c r="J28" s="124">
        <v>494616.49999999884</v>
      </c>
      <c r="K28" s="124">
        <v>488484.79400000325</v>
      </c>
    </row>
    <row r="29" spans="1:11">
      <c r="A29" s="124" t="s">
        <v>232</v>
      </c>
      <c r="B29" s="124">
        <v>0</v>
      </c>
      <c r="C29" s="124">
        <v>0</v>
      </c>
      <c r="D29" s="124">
        <v>0</v>
      </c>
      <c r="E29" s="124">
        <v>1034099.2720000009</v>
      </c>
      <c r="F29" s="124">
        <v>1103265.9090000023</v>
      </c>
      <c r="G29" s="124">
        <v>1043920.699000001</v>
      </c>
      <c r="H29" s="124">
        <v>1067456.0060000021</v>
      </c>
      <c r="I29" s="124">
        <v>1137141.5909999958</v>
      </c>
      <c r="J29" s="124">
        <v>1112096.8059999947</v>
      </c>
      <c r="K29" s="124">
        <v>1081478.9710000004</v>
      </c>
    </row>
    <row r="30" spans="1:11">
      <c r="A30" s="124" t="s">
        <v>11</v>
      </c>
      <c r="B30" s="124">
        <v>0</v>
      </c>
      <c r="C30" s="124">
        <v>0</v>
      </c>
      <c r="D30" s="124">
        <v>0</v>
      </c>
      <c r="E30" s="124">
        <v>346528.33299999987</v>
      </c>
      <c r="F30" s="124">
        <v>373895.95099999988</v>
      </c>
      <c r="G30" s="124">
        <v>344710.43299999984</v>
      </c>
      <c r="H30" s="124">
        <v>367254.25799999991</v>
      </c>
      <c r="I30" s="124">
        <v>391483.36000000051</v>
      </c>
      <c r="J30" s="124">
        <v>380269.54799999984</v>
      </c>
      <c r="K30" s="124">
        <v>370857.25900000002</v>
      </c>
    </row>
    <row r="31" spans="1:11">
      <c r="A31" s="48" t="s">
        <v>356</v>
      </c>
      <c r="B31" s="124">
        <v>2117973.8562130625</v>
      </c>
      <c r="C31" s="124">
        <v>2173124.2229482713</v>
      </c>
      <c r="D31" s="124">
        <v>2070199.9999999998</v>
      </c>
      <c r="E31" s="124">
        <v>2127202.3242000025</v>
      </c>
      <c r="F31" s="124">
        <v>2267115.9573000027</v>
      </c>
      <c r="G31" s="124">
        <v>2134040.7850000011</v>
      </c>
      <c r="H31" s="124">
        <v>2196652.8550000018</v>
      </c>
      <c r="I31" s="124">
        <v>2341205.2280000024</v>
      </c>
      <c r="J31" s="124">
        <v>2287043.3709999952</v>
      </c>
      <c r="K31" s="124">
        <v>2235121.1570000048</v>
      </c>
    </row>
    <row r="33" spans="1:1">
      <c r="A33" s="77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9"/>
  <dimension ref="A1:J21"/>
  <sheetViews>
    <sheetView showGridLines="0" zoomScaleNormal="100" workbookViewId="0"/>
  </sheetViews>
  <sheetFormatPr defaultRowHeight="12"/>
  <cols>
    <col min="1" max="1" width="33.85546875" style="3" customWidth="1"/>
    <col min="2" max="2" width="13.5703125" style="3" customWidth="1"/>
    <col min="3" max="3" width="14" style="3" customWidth="1"/>
    <col min="4" max="4" width="13.5703125" style="3" customWidth="1"/>
    <col min="5" max="5" width="14" style="3" customWidth="1"/>
    <col min="6" max="6" width="13.5703125" style="3" customWidth="1"/>
    <col min="7" max="7" width="14" style="3" customWidth="1"/>
    <col min="8" max="8" width="13.5703125" style="3" customWidth="1"/>
    <col min="9" max="9" width="14" style="3" customWidth="1"/>
    <col min="10" max="16384" width="9.140625" style="3"/>
  </cols>
  <sheetData>
    <row r="1" spans="1:10" ht="15.75">
      <c r="A1" s="168" t="s">
        <v>573</v>
      </c>
      <c r="B1" s="50"/>
      <c r="C1" s="50"/>
      <c r="D1" s="50"/>
      <c r="I1" s="139" t="str">
        <f>'3.1'!N1</f>
        <v>2020</v>
      </c>
    </row>
    <row r="2" spans="1:10" ht="6" customHeight="1"/>
    <row r="3" spans="1:10" ht="16.5" customHeight="1">
      <c r="A3" s="270"/>
      <c r="B3" s="514" t="s">
        <v>218</v>
      </c>
      <c r="C3" s="514"/>
      <c r="D3" s="514" t="s">
        <v>239</v>
      </c>
      <c r="E3" s="514"/>
      <c r="F3" s="514" t="s">
        <v>219</v>
      </c>
      <c r="G3" s="514"/>
      <c r="H3" s="514" t="s">
        <v>211</v>
      </c>
      <c r="I3" s="514"/>
      <c r="J3" s="39"/>
    </row>
    <row r="4" spans="1:10" ht="24">
      <c r="A4" s="216"/>
      <c r="B4" s="387" t="s">
        <v>37</v>
      </c>
      <c r="C4" s="387" t="s">
        <v>390</v>
      </c>
      <c r="D4" s="387" t="s">
        <v>37</v>
      </c>
      <c r="E4" s="387" t="s">
        <v>390</v>
      </c>
      <c r="F4" s="387" t="s">
        <v>37</v>
      </c>
      <c r="G4" s="387" t="s">
        <v>390</v>
      </c>
      <c r="H4" s="387" t="s">
        <v>37</v>
      </c>
      <c r="I4" s="387" t="s">
        <v>390</v>
      </c>
      <c r="J4" s="39"/>
    </row>
    <row r="5" spans="1:10">
      <c r="A5" s="386"/>
      <c r="B5" s="385" t="s">
        <v>212</v>
      </c>
      <c r="C5" s="385" t="s">
        <v>385</v>
      </c>
      <c r="D5" s="385" t="s">
        <v>212</v>
      </c>
      <c r="E5" s="385" t="s">
        <v>385</v>
      </c>
      <c r="F5" s="385" t="s">
        <v>212</v>
      </c>
      <c r="G5" s="385" t="s">
        <v>385</v>
      </c>
      <c r="H5" s="385" t="s">
        <v>212</v>
      </c>
      <c r="I5" s="385" t="s">
        <v>385</v>
      </c>
      <c r="J5" s="39"/>
    </row>
    <row r="6" spans="1:10">
      <c r="A6" s="193" t="s">
        <v>327</v>
      </c>
      <c r="B6" s="268">
        <f>SUM(B7:B18)</f>
        <v>1687.1940439999992</v>
      </c>
      <c r="C6" s="268">
        <f t="shared" ref="C6:I6" si="0">SUM(C7:C18)</f>
        <v>5022.3841462000037</v>
      </c>
      <c r="D6" s="268">
        <f t="shared" si="0"/>
        <v>1323.8153059999991</v>
      </c>
      <c r="E6" s="268">
        <f t="shared" si="0"/>
        <v>7501.2579162000002</v>
      </c>
      <c r="F6" s="268">
        <f>SUM(F7:F18)</f>
        <v>7145.5967834543517</v>
      </c>
      <c r="G6" s="268">
        <f t="shared" si="0"/>
        <v>87773.410085245749</v>
      </c>
      <c r="H6" s="268">
        <f t="shared" si="0"/>
        <v>10156.606133454348</v>
      </c>
      <c r="I6" s="268">
        <f t="shared" si="0"/>
        <v>100297.05214764574</v>
      </c>
      <c r="J6" s="39"/>
    </row>
    <row r="7" spans="1:10">
      <c r="A7" s="238" t="s">
        <v>190</v>
      </c>
      <c r="B7" s="394">
        <v>10.771346000000001</v>
      </c>
      <c r="C7" s="394">
        <v>447.6158269999998</v>
      </c>
      <c r="D7" s="394">
        <v>74.389950000000027</v>
      </c>
      <c r="E7" s="394">
        <v>1061.6536240000003</v>
      </c>
      <c r="F7" s="394">
        <v>1315.5157314563542</v>
      </c>
      <c r="G7" s="394">
        <v>15685.213981142841</v>
      </c>
      <c r="H7" s="394">
        <v>1400.6770274563542</v>
      </c>
      <c r="I7" s="394">
        <v>17194.483432142843</v>
      </c>
      <c r="J7" s="39"/>
    </row>
    <row r="8" spans="1:10">
      <c r="A8" s="264" t="s">
        <v>189</v>
      </c>
      <c r="B8" s="212">
        <v>1160.9827229999992</v>
      </c>
      <c r="C8" s="212">
        <v>1311.3089027999995</v>
      </c>
      <c r="D8" s="212">
        <v>613.54735799999946</v>
      </c>
      <c r="E8" s="212">
        <v>621.03313780000019</v>
      </c>
      <c r="F8" s="212">
        <v>32.164287999999999</v>
      </c>
      <c r="G8" s="212">
        <v>76.937777000000011</v>
      </c>
      <c r="H8" s="212">
        <v>1806.6943689999985</v>
      </c>
      <c r="I8" s="212">
        <v>2009.2798175999997</v>
      </c>
      <c r="J8" s="39"/>
    </row>
    <row r="9" spans="1:10">
      <c r="A9" s="264" t="s">
        <v>188</v>
      </c>
      <c r="B9" s="212">
        <v>9.2500000000000004E-4</v>
      </c>
      <c r="C9" s="212">
        <v>0.139739</v>
      </c>
      <c r="D9" s="212">
        <v>28.889942999999988</v>
      </c>
      <c r="E9" s="212">
        <v>992.82222100000013</v>
      </c>
      <c r="F9" s="212">
        <v>812.21039599999972</v>
      </c>
      <c r="G9" s="212">
        <v>9751.501436999999</v>
      </c>
      <c r="H9" s="212">
        <v>841.10126399999967</v>
      </c>
      <c r="I9" s="212">
        <v>10744.463397</v>
      </c>
      <c r="J9" s="39"/>
    </row>
    <row r="10" spans="1:10">
      <c r="A10" s="264" t="s">
        <v>187</v>
      </c>
      <c r="B10" s="212">
        <v>12.335587</v>
      </c>
      <c r="C10" s="212">
        <v>758.03210799999988</v>
      </c>
      <c r="D10" s="212">
        <v>26.254113999999994</v>
      </c>
      <c r="E10" s="212">
        <v>995.08920099999989</v>
      </c>
      <c r="F10" s="212">
        <v>3765.1124540165179</v>
      </c>
      <c r="G10" s="212">
        <v>48805.419762519137</v>
      </c>
      <c r="H10" s="212">
        <v>3803.7021550165177</v>
      </c>
      <c r="I10" s="212">
        <v>50558.541071519139</v>
      </c>
      <c r="J10" s="39"/>
    </row>
    <row r="11" spans="1:10">
      <c r="A11" s="264" t="s">
        <v>186</v>
      </c>
      <c r="B11" s="212">
        <v>0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39"/>
    </row>
    <row r="12" spans="1:10">
      <c r="A12" s="264" t="s">
        <v>185</v>
      </c>
      <c r="B12" s="212">
        <v>0.66143700000000005</v>
      </c>
      <c r="C12" s="212">
        <v>11.19028</v>
      </c>
      <c r="D12" s="212">
        <v>13.921804</v>
      </c>
      <c r="E12" s="212">
        <v>481.88600000000008</v>
      </c>
      <c r="F12" s="212">
        <v>17.2</v>
      </c>
      <c r="G12" s="212">
        <v>294.077</v>
      </c>
      <c r="H12" s="212">
        <v>31.783240999999997</v>
      </c>
      <c r="I12" s="212">
        <v>787.15328</v>
      </c>
      <c r="J12" s="39"/>
    </row>
    <row r="13" spans="1:10">
      <c r="A13" s="264" t="s">
        <v>184</v>
      </c>
      <c r="B13" s="212">
        <v>0</v>
      </c>
      <c r="C13" s="212">
        <v>0</v>
      </c>
      <c r="D13" s="212">
        <v>15.116</v>
      </c>
      <c r="E13" s="212">
        <v>231.935</v>
      </c>
      <c r="F13" s="212">
        <v>3.0131100000000006</v>
      </c>
      <c r="G13" s="212">
        <v>93.463915</v>
      </c>
      <c r="H13" s="212">
        <v>18.129110000000001</v>
      </c>
      <c r="I13" s="212">
        <v>325.39891499999999</v>
      </c>
      <c r="J13" s="39"/>
    </row>
    <row r="14" spans="1:10">
      <c r="A14" s="264" t="s">
        <v>183</v>
      </c>
      <c r="B14" s="212">
        <v>2.0149689999999998</v>
      </c>
      <c r="C14" s="212">
        <v>11.726000000000001</v>
      </c>
      <c r="D14" s="212">
        <v>15.928900000000002</v>
      </c>
      <c r="E14" s="212">
        <v>620.70799999999997</v>
      </c>
      <c r="F14" s="212">
        <v>99.378152</v>
      </c>
      <c r="G14" s="212">
        <v>1733.3366280000002</v>
      </c>
      <c r="H14" s="212">
        <v>117.32202100000001</v>
      </c>
      <c r="I14" s="212">
        <v>2365.7706280000002</v>
      </c>
      <c r="J14" s="39"/>
    </row>
    <row r="15" spans="1:10">
      <c r="A15" s="264" t="s">
        <v>182</v>
      </c>
      <c r="B15" s="212">
        <v>3.7040770000000003</v>
      </c>
      <c r="C15" s="212">
        <v>13.551554999999999</v>
      </c>
      <c r="D15" s="212">
        <v>55.991014999999962</v>
      </c>
      <c r="E15" s="212">
        <v>233.34042799999989</v>
      </c>
      <c r="F15" s="212">
        <v>242.52002599999997</v>
      </c>
      <c r="G15" s="212">
        <v>4109.8941879999984</v>
      </c>
      <c r="H15" s="212">
        <v>302.21511799999996</v>
      </c>
      <c r="I15" s="212">
        <v>4356.7861709999979</v>
      </c>
      <c r="J15" s="39"/>
    </row>
    <row r="16" spans="1:10">
      <c r="A16" s="264" t="s">
        <v>32</v>
      </c>
      <c r="B16" s="212">
        <v>0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39"/>
    </row>
    <row r="17" spans="1:10">
      <c r="A17" s="264" t="s">
        <v>181</v>
      </c>
      <c r="B17" s="212">
        <v>4.6872919999999993</v>
      </c>
      <c r="C17" s="212">
        <v>3.7743789999999993</v>
      </c>
      <c r="D17" s="212">
        <v>0.29566499999999996</v>
      </c>
      <c r="E17" s="212">
        <v>0.15855000000000002</v>
      </c>
      <c r="F17" s="212">
        <v>1.0781870000000005</v>
      </c>
      <c r="G17" s="212">
        <v>13.039413</v>
      </c>
      <c r="H17" s="212">
        <v>6.0611439999999996</v>
      </c>
      <c r="I17" s="212">
        <v>16.972341999999998</v>
      </c>
      <c r="J17" s="39"/>
    </row>
    <row r="18" spans="1:10">
      <c r="A18" s="238" t="s">
        <v>180</v>
      </c>
      <c r="B18" s="394">
        <v>492.03568799999977</v>
      </c>
      <c r="C18" s="394">
        <v>2465.0453554000046</v>
      </c>
      <c r="D18" s="394">
        <v>479.48055699999981</v>
      </c>
      <c r="E18" s="394">
        <v>2262.6317543999994</v>
      </c>
      <c r="F18" s="394">
        <v>857.40443898147942</v>
      </c>
      <c r="G18" s="394">
        <v>7210.5259835837587</v>
      </c>
      <c r="H18" s="394">
        <v>1828.920683981479</v>
      </c>
      <c r="I18" s="394">
        <v>11938.203093383763</v>
      </c>
      <c r="J18" s="39"/>
    </row>
    <row r="19" spans="1:10" ht="13.5">
      <c r="A19" s="193" t="s">
        <v>651</v>
      </c>
      <c r="B19" s="268">
        <v>454.70229999999981</v>
      </c>
      <c r="C19" s="268"/>
      <c r="D19" s="268">
        <v>381.32799999999992</v>
      </c>
      <c r="E19" s="268"/>
      <c r="F19" s="268">
        <v>9660.4900000000034</v>
      </c>
      <c r="G19" s="268"/>
      <c r="H19" s="268">
        <v>10496.520300000004</v>
      </c>
      <c r="I19" s="268"/>
    </row>
    <row r="20" spans="1:10" ht="13.5">
      <c r="A20" s="193" t="s">
        <v>652</v>
      </c>
      <c r="B20" s="268"/>
      <c r="C20" s="268">
        <v>943.56090000000199</v>
      </c>
      <c r="D20" s="268"/>
      <c r="E20" s="268">
        <v>1208.0849999999996</v>
      </c>
      <c r="F20" s="268"/>
      <c r="G20" s="268">
        <v>18423.569999999992</v>
      </c>
      <c r="H20" s="268"/>
      <c r="I20" s="268">
        <v>20575.215899999996</v>
      </c>
    </row>
    <row r="21" spans="1:10">
      <c r="I21" s="10" t="s">
        <v>377</v>
      </c>
    </row>
  </sheetData>
  <mergeCells count="4">
    <mergeCell ref="D3:E3"/>
    <mergeCell ref="B3:C3"/>
    <mergeCell ref="F3:G3"/>
    <mergeCell ref="H3:I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8"/>
  <dimension ref="A1:M42"/>
  <sheetViews>
    <sheetView showGridLines="0" zoomScaleNormal="100" zoomScaleSheetLayoutView="100" workbookViewId="0"/>
  </sheetViews>
  <sheetFormatPr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10" width="9.140625" style="5" customWidth="1"/>
    <col min="11" max="16384" width="9.140625" style="5"/>
  </cols>
  <sheetData>
    <row r="1" spans="1:13" ht="15.75">
      <c r="A1" s="275" t="s">
        <v>609</v>
      </c>
      <c r="E1" s="139" t="str">
        <f>'3.1'!N1</f>
        <v>2020</v>
      </c>
    </row>
    <row r="2" spans="1:13" ht="6" customHeight="1"/>
    <row r="3" spans="1:13" ht="24">
      <c r="A3" s="506"/>
      <c r="B3" s="400" t="s">
        <v>37</v>
      </c>
      <c r="C3" s="228" t="s">
        <v>301</v>
      </c>
      <c r="D3" s="228" t="s">
        <v>302</v>
      </c>
      <c r="E3" s="400" t="s">
        <v>7</v>
      </c>
    </row>
    <row r="4" spans="1:13">
      <c r="A4" s="507"/>
      <c r="B4" s="215" t="s">
        <v>139</v>
      </c>
      <c r="C4" s="215" t="s">
        <v>139</v>
      </c>
      <c r="D4" s="215" t="s">
        <v>139</v>
      </c>
      <c r="E4" s="215" t="s">
        <v>139</v>
      </c>
    </row>
    <row r="5" spans="1:13">
      <c r="A5" s="224" t="s">
        <v>190</v>
      </c>
      <c r="B5" s="268">
        <f>SUM(B6:B12)</f>
        <v>2498921.486</v>
      </c>
      <c r="C5" s="268">
        <f>SUM(C6:C12)</f>
        <v>181344.734</v>
      </c>
      <c r="D5" s="268">
        <f>SUM(D6:D12)</f>
        <v>89850.33199999998</v>
      </c>
      <c r="E5" s="268">
        <f>SUM(E6:E12)</f>
        <v>2317576.7520000003</v>
      </c>
    </row>
    <row r="6" spans="1:13">
      <c r="A6" s="198" t="s">
        <v>116</v>
      </c>
      <c r="B6" s="138">
        <v>236272.84000000003</v>
      </c>
      <c r="C6" s="138">
        <v>28220.367000000006</v>
      </c>
      <c r="D6" s="138">
        <v>5956.4230000000007</v>
      </c>
      <c r="E6" s="138">
        <v>208052.47300000003</v>
      </c>
    </row>
    <row r="7" spans="1:13">
      <c r="A7" s="167" t="s">
        <v>224</v>
      </c>
      <c r="B7" s="251">
        <v>915413.06599999999</v>
      </c>
      <c r="C7" s="251">
        <v>22219.919000000002</v>
      </c>
      <c r="D7" s="251">
        <v>39618.148000000001</v>
      </c>
      <c r="E7" s="206">
        <v>893193.147</v>
      </c>
    </row>
    <row r="8" spans="1:13">
      <c r="A8" s="167" t="s">
        <v>117</v>
      </c>
      <c r="B8" s="251">
        <v>1257.6839999999995</v>
      </c>
      <c r="C8" s="251">
        <v>88.026000000000039</v>
      </c>
      <c r="D8" s="251">
        <v>13.75</v>
      </c>
      <c r="E8" s="206">
        <v>1169.6579999999994</v>
      </c>
    </row>
    <row r="9" spans="1:13">
      <c r="A9" s="167" t="s">
        <v>118</v>
      </c>
      <c r="B9" s="251">
        <v>0</v>
      </c>
      <c r="C9" s="251">
        <v>0</v>
      </c>
      <c r="D9" s="251">
        <v>0</v>
      </c>
      <c r="E9" s="206">
        <v>0</v>
      </c>
    </row>
    <row r="10" spans="1:13">
      <c r="A10" s="167" t="s">
        <v>119</v>
      </c>
      <c r="B10" s="251">
        <v>0</v>
      </c>
      <c r="C10" s="251">
        <v>0</v>
      </c>
      <c r="D10" s="251">
        <v>0</v>
      </c>
      <c r="E10" s="206">
        <v>0</v>
      </c>
    </row>
    <row r="11" spans="1:13">
      <c r="A11" s="167" t="s">
        <v>120</v>
      </c>
      <c r="B11" s="251">
        <v>1247001.2110000004</v>
      </c>
      <c r="C11" s="251">
        <v>122607.60799999998</v>
      </c>
      <c r="D11" s="251">
        <v>43128.810999999987</v>
      </c>
      <c r="E11" s="206">
        <v>1124393.6030000004</v>
      </c>
    </row>
    <row r="12" spans="1:13">
      <c r="A12" s="198" t="s">
        <v>209</v>
      </c>
      <c r="B12" s="138">
        <v>98976.685000000012</v>
      </c>
      <c r="C12" s="138">
        <v>8208.8139999999985</v>
      </c>
      <c r="D12" s="138">
        <v>1133.2</v>
      </c>
      <c r="E12" s="138">
        <v>90767.871000000014</v>
      </c>
    </row>
    <row r="13" spans="1:13">
      <c r="A13" s="53"/>
      <c r="B13" s="53"/>
      <c r="C13" s="53"/>
      <c r="D13" s="53"/>
      <c r="E13" s="10" t="s">
        <v>377</v>
      </c>
      <c r="F13" s="53"/>
      <c r="G13" s="53"/>
      <c r="H13" s="53"/>
      <c r="I13" s="53"/>
      <c r="J13" s="53"/>
      <c r="K13" s="53"/>
      <c r="L13" s="53"/>
      <c r="M13" s="53"/>
    </row>
    <row r="14" spans="1:13" s="26" customFormat="1" ht="11.2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</row>
    <row r="15" spans="1:13" s="26" customFormat="1" ht="12" customHeight="1">
      <c r="A15" s="123">
        <v>2011</v>
      </c>
      <c r="B15" s="123">
        <v>2012</v>
      </c>
      <c r="C15" s="123">
        <v>2013</v>
      </c>
      <c r="D15" s="123">
        <v>2014</v>
      </c>
      <c r="E15" s="123">
        <v>2015</v>
      </c>
      <c r="F15" s="123">
        <v>2016</v>
      </c>
      <c r="G15" s="123">
        <v>2017</v>
      </c>
      <c r="H15" s="123">
        <v>2018</v>
      </c>
      <c r="I15" s="123">
        <v>2019</v>
      </c>
      <c r="J15" s="123">
        <v>2020</v>
      </c>
      <c r="L15" s="53"/>
      <c r="M15" s="53"/>
    </row>
    <row r="16" spans="1:13" s="26" customFormat="1">
      <c r="A16" s="123">
        <v>0</v>
      </c>
      <c r="B16" s="123">
        <v>0</v>
      </c>
      <c r="C16" s="123">
        <v>0</v>
      </c>
      <c r="D16" s="123">
        <v>207.72433999999998</v>
      </c>
      <c r="E16" s="123">
        <v>242.40487999999988</v>
      </c>
      <c r="F16" s="123">
        <v>243.6157299999999</v>
      </c>
      <c r="G16" s="123">
        <v>275.979781</v>
      </c>
      <c r="H16" s="123">
        <v>234.939448</v>
      </c>
      <c r="I16" s="123">
        <v>214.51601700000001</v>
      </c>
      <c r="J16" s="123">
        <v>236.27284000000003</v>
      </c>
      <c r="L16" s="53"/>
      <c r="M16" s="53"/>
    </row>
    <row r="17" spans="1:13" s="26" customFormat="1">
      <c r="A17" s="123">
        <v>0</v>
      </c>
      <c r="B17" s="123">
        <v>0</v>
      </c>
      <c r="C17" s="123">
        <v>0</v>
      </c>
      <c r="D17" s="123">
        <v>716.77269999999999</v>
      </c>
      <c r="E17" s="123">
        <v>687.90056999999979</v>
      </c>
      <c r="F17" s="123">
        <v>666.38020999999992</v>
      </c>
      <c r="G17" s="123">
        <v>704.59676400000001</v>
      </c>
      <c r="H17" s="123">
        <v>686.93705</v>
      </c>
      <c r="I17" s="123">
        <v>858.65660000000003</v>
      </c>
      <c r="J17" s="123">
        <v>915.41306599999996</v>
      </c>
      <c r="L17" s="53"/>
      <c r="M17" s="53"/>
    </row>
    <row r="18" spans="1:13" s="26" customFormat="1">
      <c r="A18" s="123">
        <v>0</v>
      </c>
      <c r="B18" s="123">
        <v>0</v>
      </c>
      <c r="C18" s="123">
        <v>0</v>
      </c>
      <c r="D18" s="123">
        <v>2.0938100000000004</v>
      </c>
      <c r="E18" s="123">
        <v>1.8200099999999999</v>
      </c>
      <c r="F18" s="123">
        <v>2.4660900000000008</v>
      </c>
      <c r="G18" s="123">
        <v>1.9756959999999999</v>
      </c>
      <c r="H18" s="123">
        <v>1.3333760000000001</v>
      </c>
      <c r="I18" s="123">
        <v>1.1988190000000001</v>
      </c>
      <c r="J18" s="123">
        <v>1.2576839999999996</v>
      </c>
      <c r="L18" s="53"/>
      <c r="M18" s="53"/>
    </row>
    <row r="19" spans="1:13" s="26" customFormat="1">
      <c r="A19" s="123">
        <v>0</v>
      </c>
      <c r="B19" s="123">
        <v>0</v>
      </c>
      <c r="C19" s="123">
        <v>0</v>
      </c>
      <c r="D19" s="123">
        <v>73.793418999999986</v>
      </c>
      <c r="E19" s="123">
        <v>71.711070000000007</v>
      </c>
      <c r="F19" s="123">
        <v>0</v>
      </c>
      <c r="G19" s="123">
        <v>0</v>
      </c>
      <c r="H19" s="123">
        <v>0</v>
      </c>
      <c r="I19" s="123">
        <v>0</v>
      </c>
      <c r="J19" s="123">
        <v>0</v>
      </c>
      <c r="L19" s="53"/>
      <c r="M19" s="53"/>
    </row>
    <row r="20" spans="1:13" s="26" customFormat="1">
      <c r="A20" s="123">
        <v>0</v>
      </c>
      <c r="B20" s="123">
        <v>0</v>
      </c>
      <c r="C20" s="123">
        <v>0</v>
      </c>
      <c r="D20" s="123">
        <v>0.59448999999999996</v>
      </c>
      <c r="E20" s="123">
        <v>0.26824999999999999</v>
      </c>
      <c r="F20" s="123">
        <v>0.15836499999999998</v>
      </c>
      <c r="G20" s="123">
        <v>5.5820999999999996E-2</v>
      </c>
      <c r="H20" s="123">
        <v>0</v>
      </c>
      <c r="I20" s="123">
        <v>0.14634800000000001</v>
      </c>
      <c r="J20" s="123">
        <v>0</v>
      </c>
      <c r="L20" s="53"/>
      <c r="M20" s="53"/>
    </row>
    <row r="21" spans="1:13" s="26" customFormat="1">
      <c r="A21" s="123">
        <v>0</v>
      </c>
      <c r="B21" s="123">
        <v>0</v>
      </c>
      <c r="C21" s="123">
        <v>0</v>
      </c>
      <c r="D21" s="123">
        <v>896.67984000000001</v>
      </c>
      <c r="E21" s="123">
        <v>987.89517000000092</v>
      </c>
      <c r="F21" s="123">
        <v>1049.6678529999995</v>
      </c>
      <c r="G21" s="123">
        <v>1133.0007210000008</v>
      </c>
      <c r="H21" s="123">
        <v>1098.7813340000007</v>
      </c>
      <c r="I21" s="123">
        <v>1229.8420329999997</v>
      </c>
      <c r="J21" s="123">
        <v>1247.0012110000005</v>
      </c>
      <c r="L21" s="53"/>
      <c r="M21" s="53"/>
    </row>
    <row r="22" spans="1:13" s="26" customFormat="1">
      <c r="A22" s="123">
        <v>0</v>
      </c>
      <c r="B22" s="123">
        <v>0</v>
      </c>
      <c r="C22" s="123">
        <v>0</v>
      </c>
      <c r="D22" s="123">
        <v>110.58113000000004</v>
      </c>
      <c r="E22" s="123">
        <v>98.855450000000047</v>
      </c>
      <c r="F22" s="123">
        <v>105.15450499999999</v>
      </c>
      <c r="G22" s="123">
        <v>95.744344999999967</v>
      </c>
      <c r="H22" s="123">
        <v>96.733068999999972</v>
      </c>
      <c r="I22" s="123">
        <v>94.373777000000004</v>
      </c>
      <c r="J22" s="123">
        <v>98.976685000000018</v>
      </c>
      <c r="L22" s="53"/>
      <c r="M22" s="53"/>
    </row>
    <row r="23" spans="1:13" s="26" customFormat="1">
      <c r="A23" s="123">
        <v>1682.5628690016599</v>
      </c>
      <c r="B23" s="123">
        <v>1802.5909999999999</v>
      </c>
      <c r="C23" s="123">
        <v>1670.3268</v>
      </c>
      <c r="D23" s="123">
        <v>2008.2397290000001</v>
      </c>
      <c r="E23" s="123">
        <v>2090.8554000000008</v>
      </c>
      <c r="F23" s="123">
        <v>2067.4427529999989</v>
      </c>
      <c r="G23" s="123">
        <v>2211.3531280000007</v>
      </c>
      <c r="H23" s="123">
        <v>2118.7242770000007</v>
      </c>
      <c r="I23" s="123">
        <v>2398.7335939999994</v>
      </c>
      <c r="J23" s="123">
        <v>2498.9214860000002</v>
      </c>
      <c r="L23" s="53"/>
      <c r="M23" s="53"/>
    </row>
    <row r="24" spans="1:13" s="26" customFormat="1">
      <c r="A24" s="48" t="s">
        <v>356</v>
      </c>
      <c r="L24" s="53"/>
      <c r="M24" s="53"/>
    </row>
    <row r="25" spans="1:13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53"/>
      <c r="M25" s="53"/>
    </row>
    <row r="26" spans="1:13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53"/>
      <c r="M26" s="53"/>
    </row>
    <row r="27" spans="1:13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</row>
    <row r="28" spans="1:1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</row>
    <row r="29" spans="1:13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</row>
    <row r="30" spans="1:13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</row>
    <row r="31" spans="1:13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</row>
    <row r="32" spans="1:13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</row>
    <row r="33" spans="1:13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</row>
    <row r="34" spans="1:1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</row>
    <row r="35" spans="1:13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</row>
    <row r="36" spans="1:13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</row>
    <row r="37" spans="1:13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</row>
    <row r="38" spans="1:13">
      <c r="A38" s="121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</row>
    <row r="39" spans="1:13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</row>
    <row r="40" spans="1:13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</row>
    <row r="41" spans="1:13">
      <c r="A41" s="53"/>
      <c r="B41" s="53"/>
      <c r="C41" s="53"/>
      <c r="D41" s="53"/>
      <c r="E41" s="53"/>
    </row>
    <row r="42" spans="1:13">
      <c r="A42" s="53"/>
      <c r="B42" s="53"/>
      <c r="C42" s="53"/>
      <c r="D42" s="53"/>
      <c r="E42" s="53"/>
    </row>
  </sheetData>
  <mergeCells count="1">
    <mergeCell ref="A3:A4"/>
  </mergeCells>
  <phoneticPr fontId="35" type="noConversion"/>
  <pageMargins left="0.31496062992125984" right="0.31496062992125984" top="0.35433070866141736" bottom="0.35433070866141736" header="0.31496062992125984" footer="0.19685039370078741"/>
  <pageSetup paperSize="9" scale="99" orientation="landscape" r:id="rId1"/>
  <headerFooter differentFirst="1" scaleWithDoc="0">
    <oddFooter>&amp;C&amp;"-,Obyčejné"&amp;9&amp;P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7"/>
  <dimension ref="A1:J36"/>
  <sheetViews>
    <sheetView showGridLines="0" zoomScaleNormal="100" zoomScaleSheetLayoutView="100" workbookViewId="0"/>
  </sheetViews>
  <sheetFormatPr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9" width="9.140625" style="5" customWidth="1"/>
    <col min="10" max="10" width="15.7109375" style="5" customWidth="1"/>
    <col min="11" max="16384" width="9.140625" style="5"/>
  </cols>
  <sheetData>
    <row r="1" spans="1:10" ht="15.75">
      <c r="A1" s="275" t="s">
        <v>574</v>
      </c>
      <c r="E1" s="139" t="str">
        <f>'3.1'!N1</f>
        <v>2020</v>
      </c>
    </row>
    <row r="2" spans="1:10" ht="6" customHeight="1"/>
    <row r="3" spans="1:10" ht="24">
      <c r="A3" s="515"/>
      <c r="B3" s="400" t="s">
        <v>37</v>
      </c>
      <c r="C3" s="228" t="s">
        <v>301</v>
      </c>
      <c r="D3" s="228" t="s">
        <v>302</v>
      </c>
      <c r="E3" s="400" t="s">
        <v>7</v>
      </c>
    </row>
    <row r="4" spans="1:10" ht="12.75" customHeight="1">
      <c r="A4" s="516"/>
      <c r="B4" s="215" t="s">
        <v>139</v>
      </c>
      <c r="C4" s="215" t="s">
        <v>139</v>
      </c>
      <c r="D4" s="215" t="s">
        <v>139</v>
      </c>
      <c r="E4" s="215" t="s">
        <v>139</v>
      </c>
    </row>
    <row r="5" spans="1:10" ht="12.75" customHeight="1">
      <c r="A5" s="224" t="s">
        <v>189</v>
      </c>
      <c r="B5" s="268">
        <f>SUM(B6:B8)</f>
        <v>2594686.2519999947</v>
      </c>
      <c r="C5" s="268">
        <f>SUM(C6:C8)</f>
        <v>190615.1829999997</v>
      </c>
      <c r="D5" s="268">
        <f>SUM(D6:D8)</f>
        <v>24313.094000000034</v>
      </c>
      <c r="E5" s="268">
        <f>SUM(E6:E8)</f>
        <v>2404071.0689999945</v>
      </c>
    </row>
    <row r="6" spans="1:10" ht="12.75" customHeight="1">
      <c r="A6" s="198" t="s">
        <v>136</v>
      </c>
      <c r="B6" s="138">
        <v>76696.686999999962</v>
      </c>
      <c r="C6" s="138">
        <v>4970.2270000000035</v>
      </c>
      <c r="D6" s="138">
        <v>0</v>
      </c>
      <c r="E6" s="138">
        <v>71726.459999999963</v>
      </c>
    </row>
    <row r="7" spans="1:10" ht="12.75" customHeight="1">
      <c r="A7" s="167" t="s">
        <v>137</v>
      </c>
      <c r="B7" s="251">
        <v>112257.70199999977</v>
      </c>
      <c r="C7" s="251">
        <v>9319.5510000000104</v>
      </c>
      <c r="D7" s="251">
        <v>3756.6210000000024</v>
      </c>
      <c r="E7" s="206">
        <v>102938.15099999977</v>
      </c>
    </row>
    <row r="8" spans="1:10">
      <c r="A8" s="198" t="s">
        <v>138</v>
      </c>
      <c r="B8" s="138">
        <v>2405731.8629999948</v>
      </c>
      <c r="C8" s="138">
        <v>176325.40499999968</v>
      </c>
      <c r="D8" s="138">
        <v>20556.473000000031</v>
      </c>
      <c r="E8" s="138">
        <v>2229406.457999995</v>
      </c>
    </row>
    <row r="9" spans="1:10">
      <c r="E9" s="10" t="s">
        <v>377</v>
      </c>
    </row>
    <row r="10" spans="1:10">
      <c r="A10" s="26"/>
      <c r="B10" s="26"/>
      <c r="C10" s="26"/>
      <c r="D10" s="26"/>
      <c r="E10" s="26"/>
      <c r="F10" s="26"/>
      <c r="G10" s="26"/>
      <c r="H10" s="26"/>
      <c r="I10" s="26"/>
      <c r="J10" s="26"/>
    </row>
    <row r="11" spans="1:10" ht="12.75">
      <c r="A11" s="124">
        <v>2011</v>
      </c>
      <c r="B11" s="124">
        <v>2012</v>
      </c>
      <c r="C11" s="124">
        <v>2013</v>
      </c>
      <c r="D11" s="124">
        <v>2014</v>
      </c>
      <c r="E11" s="124">
        <v>2015</v>
      </c>
      <c r="F11" s="124">
        <v>2016</v>
      </c>
      <c r="G11" s="124">
        <v>2017</v>
      </c>
      <c r="H11" s="124">
        <v>2018</v>
      </c>
      <c r="I11" s="124">
        <v>2019</v>
      </c>
      <c r="J11" s="124">
        <v>2020</v>
      </c>
    </row>
    <row r="12" spans="1:10" ht="12.75">
      <c r="A12" s="124">
        <v>0</v>
      </c>
      <c r="B12" s="124">
        <v>0</v>
      </c>
      <c r="C12" s="124">
        <v>0</v>
      </c>
      <c r="D12" s="124">
        <v>115.34121999999991</v>
      </c>
      <c r="E12" s="124">
        <v>104.47660000000003</v>
      </c>
      <c r="F12" s="124">
        <v>109.69783800000006</v>
      </c>
      <c r="G12" s="124">
        <v>82.337625000000017</v>
      </c>
      <c r="H12" s="124">
        <v>80.555125000000061</v>
      </c>
      <c r="I12" s="124">
        <v>78.596818999999883</v>
      </c>
      <c r="J12" s="124">
        <v>76.696686999999969</v>
      </c>
    </row>
    <row r="13" spans="1:10" ht="12.75">
      <c r="A13" s="124">
        <v>0</v>
      </c>
      <c r="B13" s="124">
        <v>0</v>
      </c>
      <c r="C13" s="124">
        <v>0</v>
      </c>
      <c r="D13" s="124">
        <v>101.33805000000002</v>
      </c>
      <c r="E13" s="124">
        <v>93.275349999999975</v>
      </c>
      <c r="F13" s="124">
        <v>101.29326099999992</v>
      </c>
      <c r="G13" s="124">
        <v>99.700908999999982</v>
      </c>
      <c r="H13" s="124">
        <v>105.32612699999987</v>
      </c>
      <c r="I13" s="124">
        <v>118.85170499999994</v>
      </c>
      <c r="J13" s="124">
        <v>112.25770199999977</v>
      </c>
    </row>
    <row r="14" spans="1:10" ht="12.75">
      <c r="A14" s="124">
        <v>0</v>
      </c>
      <c r="B14" s="124">
        <v>0</v>
      </c>
      <c r="C14" s="124">
        <v>0</v>
      </c>
      <c r="D14" s="124">
        <v>2351.1781930000016</v>
      </c>
      <c r="E14" s="124">
        <v>2416.7916199999913</v>
      </c>
      <c r="F14" s="124">
        <v>2389.5702939999983</v>
      </c>
      <c r="G14" s="124">
        <v>2456.9463210000067</v>
      </c>
      <c r="H14" s="124">
        <v>2421.3639829999952</v>
      </c>
      <c r="I14" s="124">
        <v>2329.6237819999915</v>
      </c>
      <c r="J14" s="124">
        <v>2405.731862999995</v>
      </c>
    </row>
    <row r="15" spans="1:10" ht="12.75">
      <c r="A15" s="124">
        <v>932.57600000000002</v>
      </c>
      <c r="B15" s="124">
        <v>1472.1419447755629</v>
      </c>
      <c r="C15" s="124">
        <v>2241.3000000000002</v>
      </c>
      <c r="D15" s="124">
        <v>2567.8574630000012</v>
      </c>
      <c r="E15" s="124">
        <v>2614.5435699999916</v>
      </c>
      <c r="F15" s="124">
        <v>2600.5613929999981</v>
      </c>
      <c r="G15" s="124">
        <v>2638.9848550000065</v>
      </c>
      <c r="H15" s="124">
        <v>2607.2452349999953</v>
      </c>
      <c r="I15" s="124">
        <v>2527.0723059999909</v>
      </c>
      <c r="J15" s="124">
        <v>2594.686251999995</v>
      </c>
    </row>
    <row r="16" spans="1:10" ht="12.75">
      <c r="A16" s="48" t="s">
        <v>356</v>
      </c>
      <c r="B16" s="124"/>
      <c r="C16" s="124"/>
      <c r="D16" s="124"/>
      <c r="E16" s="124"/>
      <c r="F16" s="124"/>
      <c r="G16" s="124"/>
      <c r="H16" s="124"/>
      <c r="I16" s="124"/>
      <c r="J16" s="26"/>
    </row>
    <row r="17" spans="1:10" ht="12.75">
      <c r="A17" s="26"/>
      <c r="B17" s="26"/>
      <c r="C17" s="26"/>
      <c r="D17" s="26"/>
      <c r="E17" s="26"/>
      <c r="F17" s="124"/>
      <c r="G17" s="124"/>
      <c r="H17" s="124"/>
      <c r="I17" s="124"/>
      <c r="J17" s="26"/>
    </row>
    <row r="18" spans="1:10" ht="12.75">
      <c r="A18" s="26"/>
      <c r="B18" s="26"/>
      <c r="C18" s="26"/>
      <c r="D18" s="26"/>
      <c r="E18" s="26"/>
      <c r="F18" s="124"/>
      <c r="G18" s="124"/>
      <c r="H18" s="124"/>
      <c r="I18" s="124"/>
      <c r="J18" s="26"/>
    </row>
    <row r="19" spans="1:10" ht="12.75">
      <c r="A19" s="53"/>
      <c r="B19" s="53"/>
      <c r="C19" s="53"/>
      <c r="D19" s="53"/>
      <c r="E19" s="53"/>
      <c r="F19" s="120"/>
      <c r="G19" s="120"/>
      <c r="H19" s="120"/>
      <c r="I19" s="120"/>
    </row>
    <row r="20" spans="1:10" ht="12.75">
      <c r="A20" s="53"/>
      <c r="B20" s="53"/>
      <c r="C20" s="53"/>
      <c r="D20" s="53"/>
      <c r="E20" s="53"/>
      <c r="F20" s="120"/>
      <c r="G20" s="120"/>
      <c r="H20" s="120"/>
      <c r="I20" s="120"/>
    </row>
    <row r="21" spans="1:10" ht="12.75">
      <c r="A21" s="53"/>
      <c r="B21" s="53"/>
      <c r="C21" s="53"/>
      <c r="D21" s="53"/>
      <c r="E21" s="53"/>
      <c r="F21" s="120"/>
      <c r="G21" s="120"/>
      <c r="H21" s="120"/>
      <c r="I21" s="120"/>
    </row>
    <row r="22" spans="1:10" ht="12.75">
      <c r="A22" s="120"/>
      <c r="B22" s="120"/>
      <c r="C22" s="120"/>
      <c r="D22" s="120"/>
      <c r="E22" s="120"/>
      <c r="F22" s="120"/>
      <c r="G22" s="120"/>
      <c r="H22" s="120"/>
      <c r="I22" s="120"/>
    </row>
    <row r="23" spans="1:10" ht="15.75" customHeight="1">
      <c r="A23" s="120"/>
      <c r="B23" s="120"/>
      <c r="C23" s="120"/>
      <c r="D23" s="120"/>
      <c r="E23" s="120"/>
      <c r="F23" s="120"/>
      <c r="G23" s="120"/>
      <c r="H23" s="120"/>
      <c r="I23" s="120"/>
    </row>
    <row r="24" spans="1:10" ht="12.75">
      <c r="A24" s="120"/>
      <c r="B24" s="120"/>
      <c r="C24" s="120"/>
      <c r="D24" s="120"/>
      <c r="E24" s="120"/>
      <c r="F24" s="120"/>
      <c r="G24" s="120"/>
      <c r="H24" s="120"/>
      <c r="I24" s="120"/>
    </row>
    <row r="25" spans="1:10" ht="12.75">
      <c r="A25" s="120"/>
      <c r="B25" s="120"/>
      <c r="C25" s="120"/>
      <c r="D25" s="120"/>
      <c r="E25" s="120"/>
      <c r="F25" s="120"/>
      <c r="G25" s="120"/>
      <c r="H25" s="120"/>
      <c r="I25" s="120"/>
    </row>
    <row r="26" spans="1:10" ht="12.75">
      <c r="A26" s="120"/>
      <c r="B26" s="120"/>
      <c r="C26" s="120"/>
      <c r="D26" s="120"/>
      <c r="E26" s="120"/>
      <c r="F26" s="120"/>
      <c r="G26" s="120"/>
      <c r="H26" s="120"/>
      <c r="I26" s="120"/>
    </row>
    <row r="27" spans="1:10" ht="12.75">
      <c r="A27" s="120"/>
      <c r="B27" s="120"/>
      <c r="C27" s="120"/>
      <c r="D27" s="120"/>
      <c r="E27" s="120"/>
      <c r="F27" s="120"/>
      <c r="G27" s="120"/>
      <c r="H27" s="120"/>
      <c r="I27" s="120"/>
    </row>
    <row r="28" spans="1:10" ht="12.75">
      <c r="A28" s="120"/>
      <c r="B28" s="120"/>
      <c r="C28" s="120"/>
      <c r="D28" s="120"/>
      <c r="E28" s="120"/>
      <c r="F28" s="120"/>
      <c r="G28" s="120"/>
      <c r="H28" s="120"/>
      <c r="I28" s="120"/>
    </row>
    <row r="29" spans="1:10">
      <c r="A29" s="121"/>
      <c r="B29" s="53"/>
      <c r="C29" s="53"/>
      <c r="D29" s="53"/>
      <c r="E29" s="53"/>
      <c r="F29" s="53"/>
      <c r="G29" s="53"/>
      <c r="H29" s="53"/>
      <c r="I29" s="53"/>
    </row>
    <row r="30" spans="1:10">
      <c r="A30" s="53"/>
      <c r="B30" s="53"/>
      <c r="C30" s="53"/>
      <c r="D30" s="53"/>
      <c r="E30" s="53"/>
    </row>
    <row r="31" spans="1:10">
      <c r="A31" s="53"/>
      <c r="B31" s="53"/>
      <c r="C31" s="53"/>
      <c r="D31" s="53"/>
      <c r="E31" s="53"/>
    </row>
    <row r="32" spans="1:10">
      <c r="A32" s="53"/>
      <c r="B32" s="53"/>
      <c r="C32" s="53"/>
      <c r="D32" s="53"/>
      <c r="E32" s="53"/>
    </row>
    <row r="33" spans="1:5">
      <c r="A33" s="53"/>
      <c r="B33" s="53"/>
      <c r="C33" s="53"/>
      <c r="D33" s="53"/>
      <c r="E33" s="53"/>
    </row>
    <row r="34" spans="1:5">
      <c r="A34" s="53"/>
      <c r="B34" s="53"/>
      <c r="C34" s="53"/>
      <c r="D34" s="53"/>
      <c r="E34" s="53"/>
    </row>
    <row r="35" spans="1:5">
      <c r="A35" s="53"/>
      <c r="B35" s="53"/>
      <c r="C35" s="53"/>
      <c r="D35" s="53"/>
      <c r="E35" s="53"/>
    </row>
    <row r="36" spans="1:5">
      <c r="A36" s="53"/>
      <c r="B36" s="53"/>
      <c r="C36" s="53"/>
      <c r="D36" s="53"/>
      <c r="E36" s="53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9" fitToHeight="0" orientation="landscape" r:id="rId1"/>
  <headerFooter differentFirst="1" scaleWithDoc="0">
    <oddFooter>&amp;C&amp;"-,Obyčejné"&amp;9&amp;P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5"/>
  <dimension ref="A1:M17"/>
  <sheetViews>
    <sheetView showGridLines="0" zoomScaleNormal="100" workbookViewId="0"/>
  </sheetViews>
  <sheetFormatPr defaultRowHeight="12"/>
  <cols>
    <col min="1" max="1" width="31.28515625" style="3" customWidth="1"/>
    <col min="2" max="11" width="11.28515625" style="3" customWidth="1"/>
    <col min="12" max="16384" width="9.140625" style="3"/>
  </cols>
  <sheetData>
    <row r="1" spans="1:13" ht="15.75">
      <c r="A1" s="180" t="s">
        <v>575</v>
      </c>
      <c r="K1" s="139" t="str">
        <f>'3.1'!N1</f>
        <v>2020</v>
      </c>
    </row>
    <row r="2" spans="1:13" ht="6" customHeight="1"/>
    <row r="3" spans="1:13">
      <c r="A3" s="269"/>
      <c r="B3" s="217">
        <v>2011</v>
      </c>
      <c r="C3" s="217">
        <v>2012</v>
      </c>
      <c r="D3" s="217">
        <v>2013</v>
      </c>
      <c r="E3" s="217">
        <v>2014</v>
      </c>
      <c r="F3" s="217">
        <v>2015</v>
      </c>
      <c r="G3" s="217">
        <v>2016</v>
      </c>
      <c r="H3" s="217">
        <v>2017</v>
      </c>
      <c r="I3" s="217">
        <v>2018</v>
      </c>
      <c r="J3" s="217">
        <v>2019</v>
      </c>
      <c r="K3" s="217">
        <v>2020</v>
      </c>
    </row>
    <row r="4" spans="1:13">
      <c r="A4" s="193" t="s">
        <v>245</v>
      </c>
      <c r="B4" s="254">
        <f t="shared" ref="B4:K4" si="0">SUM(B5:B11)</f>
        <v>7247504.0325436611</v>
      </c>
      <c r="C4" s="254">
        <f t="shared" si="0"/>
        <v>8055025.6447755629</v>
      </c>
      <c r="D4" s="254">
        <f t="shared" si="0"/>
        <v>9243381.5899999999</v>
      </c>
      <c r="E4" s="254">
        <f t="shared" si="0"/>
        <v>9176940.5222000033</v>
      </c>
      <c r="F4" s="254">
        <f t="shared" si="0"/>
        <v>9427154.2972999848</v>
      </c>
      <c r="G4" s="254">
        <f t="shared" si="0"/>
        <v>9399050.377799999</v>
      </c>
      <c r="H4" s="254">
        <f t="shared" si="0"/>
        <v>9621797.1281999908</v>
      </c>
      <c r="I4" s="254">
        <f t="shared" si="0"/>
        <v>9404230.0133999903</v>
      </c>
      <c r="J4" s="254">
        <f t="shared" si="0"/>
        <v>10026383.755399991</v>
      </c>
      <c r="K4" s="254">
        <f t="shared" si="0"/>
        <v>10291074.524400005</v>
      </c>
      <c r="M4" s="423"/>
    </row>
    <row r="5" spans="1:13">
      <c r="A5" s="198" t="s">
        <v>256</v>
      </c>
      <c r="B5" s="267">
        <v>1017877.582339</v>
      </c>
      <c r="C5" s="267">
        <v>1026254</v>
      </c>
      <c r="D5" s="267">
        <v>1236978</v>
      </c>
      <c r="E5" s="393">
        <v>1012211.671</v>
      </c>
      <c r="F5" s="393">
        <v>1002375.7039999998</v>
      </c>
      <c r="G5" s="393">
        <v>1054096.0119999996</v>
      </c>
      <c r="H5" s="393">
        <v>1062544.6169999996</v>
      </c>
      <c r="I5" s="393">
        <v>873814.11999999941</v>
      </c>
      <c r="J5" s="393">
        <v>1023648.0399999995</v>
      </c>
      <c r="K5" s="393">
        <v>1178704.5039999997</v>
      </c>
    </row>
    <row r="6" spans="1:13">
      <c r="A6" s="167" t="s">
        <v>243</v>
      </c>
      <c r="B6" s="392">
        <v>945276.09699999995</v>
      </c>
      <c r="C6" s="392">
        <v>1102912</v>
      </c>
      <c r="D6" s="392">
        <v>1497762</v>
      </c>
      <c r="E6" s="391">
        <v>897548.93600000034</v>
      </c>
      <c r="F6" s="391">
        <v>793010.01000000024</v>
      </c>
      <c r="G6" s="391">
        <v>947387.90899999987</v>
      </c>
      <c r="H6" s="390">
        <v>806985.29300000006</v>
      </c>
      <c r="I6" s="390">
        <v>753701.35299999989</v>
      </c>
      <c r="J6" s="390">
        <v>985003.5569999998</v>
      </c>
      <c r="K6" s="390">
        <v>965179.52299999993</v>
      </c>
    </row>
    <row r="7" spans="1:13">
      <c r="A7" s="167" t="s">
        <v>257</v>
      </c>
      <c r="B7" s="392">
        <v>397003.18119999999</v>
      </c>
      <c r="C7" s="392">
        <v>415817</v>
      </c>
      <c r="D7" s="392">
        <v>480519</v>
      </c>
      <c r="E7" s="391">
        <v>476544.52800000011</v>
      </c>
      <c r="F7" s="391">
        <v>572611.56800000009</v>
      </c>
      <c r="G7" s="391">
        <v>496960.35199999996</v>
      </c>
      <c r="H7" s="390">
        <v>591038.34400000004</v>
      </c>
      <c r="I7" s="390">
        <v>609329.70900000015</v>
      </c>
      <c r="J7" s="390">
        <v>700033.96199999994</v>
      </c>
      <c r="K7" s="390">
        <v>699083.49399999983</v>
      </c>
    </row>
    <row r="8" spans="1:13">
      <c r="A8" s="167" t="s">
        <v>258</v>
      </c>
      <c r="B8" s="392">
        <v>2182018.3030030001</v>
      </c>
      <c r="C8" s="392">
        <v>2148624</v>
      </c>
      <c r="D8" s="392">
        <v>2032654</v>
      </c>
      <c r="E8" s="391">
        <v>2127202.8551999992</v>
      </c>
      <c r="F8" s="391">
        <v>2267115.957299998</v>
      </c>
      <c r="G8" s="391">
        <v>2134040.784999996</v>
      </c>
      <c r="H8" s="390">
        <v>2196652.8549999902</v>
      </c>
      <c r="I8" s="390">
        <v>2341205.2279999936</v>
      </c>
      <c r="J8" s="390">
        <v>2287043.370999997</v>
      </c>
      <c r="K8" s="390">
        <v>2235121.1570000011</v>
      </c>
    </row>
    <row r="9" spans="1:13">
      <c r="A9" s="167" t="s">
        <v>189</v>
      </c>
      <c r="B9" s="392">
        <v>932576</v>
      </c>
      <c r="C9" s="392">
        <v>1472141.944775563</v>
      </c>
      <c r="D9" s="392">
        <v>2241300</v>
      </c>
      <c r="E9" s="391">
        <v>2567857.4630000056</v>
      </c>
      <c r="F9" s="391">
        <v>2614543.5699999887</v>
      </c>
      <c r="G9" s="391">
        <v>2600561.3930000011</v>
      </c>
      <c r="H9" s="390">
        <v>2638984.8550000018</v>
      </c>
      <c r="I9" s="390">
        <v>2607245.2349999971</v>
      </c>
      <c r="J9" s="390">
        <v>2527072.3059999947</v>
      </c>
      <c r="K9" s="390">
        <v>2594686.2520000027</v>
      </c>
    </row>
    <row r="10" spans="1:13">
      <c r="A10" s="167" t="s">
        <v>190</v>
      </c>
      <c r="B10" s="392">
        <v>1682562.86900166</v>
      </c>
      <c r="C10" s="392">
        <v>1802591</v>
      </c>
      <c r="D10" s="392">
        <v>1670326.8</v>
      </c>
      <c r="E10" s="391">
        <v>2008239.7289999991</v>
      </c>
      <c r="F10" s="391">
        <v>2090855.3999999994</v>
      </c>
      <c r="G10" s="391">
        <v>2067442.7530000024</v>
      </c>
      <c r="H10" s="390">
        <v>2211353.1279999986</v>
      </c>
      <c r="I10" s="390">
        <v>2118724.2770000002</v>
      </c>
      <c r="J10" s="390">
        <v>2398733.594000001</v>
      </c>
      <c r="K10" s="390">
        <v>2498921.4860000019</v>
      </c>
    </row>
    <row r="11" spans="1:13">
      <c r="A11" s="198" t="s">
        <v>244</v>
      </c>
      <c r="B11" s="267">
        <v>90190</v>
      </c>
      <c r="C11" s="267">
        <v>86685.7</v>
      </c>
      <c r="D11" s="267">
        <v>83841.789999999994</v>
      </c>
      <c r="E11" s="393">
        <v>87335.339999999982</v>
      </c>
      <c r="F11" s="393">
        <v>86642.087999999989</v>
      </c>
      <c r="G11" s="393">
        <v>98561.173799999975</v>
      </c>
      <c r="H11" s="393">
        <v>114238.03619999999</v>
      </c>
      <c r="I11" s="393">
        <v>100210.09140000002</v>
      </c>
      <c r="J11" s="393">
        <v>104848.92539999996</v>
      </c>
      <c r="K11" s="393">
        <v>119378.1084</v>
      </c>
      <c r="L11" s="50"/>
    </row>
    <row r="12" spans="1:13" s="50" customFormat="1">
      <c r="A12" s="517" t="s">
        <v>379</v>
      </c>
      <c r="B12" s="517"/>
      <c r="C12" s="517"/>
      <c r="D12" s="517"/>
      <c r="E12" s="517"/>
      <c r="F12" s="517"/>
      <c r="G12" s="517"/>
      <c r="H12" s="517"/>
      <c r="I12" s="517"/>
      <c r="J12" s="517"/>
      <c r="K12" s="517"/>
    </row>
    <row r="13" spans="1:13" s="50" customFormat="1" ht="7.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13">
      <c r="A14" s="389" t="s">
        <v>259</v>
      </c>
      <c r="B14" s="267">
        <v>70516541</v>
      </c>
      <c r="C14" s="267">
        <v>70453278</v>
      </c>
      <c r="D14" s="267">
        <v>70177356</v>
      </c>
      <c r="E14" s="267">
        <v>69619821.144529343</v>
      </c>
      <c r="F14" s="267">
        <v>71016158.674999982</v>
      </c>
      <c r="G14" s="267">
        <v>72419635.899999976</v>
      </c>
      <c r="H14" s="267">
        <v>73819323.141000032</v>
      </c>
      <c r="I14" s="267">
        <v>73941659.709854513</v>
      </c>
      <c r="J14" s="267">
        <v>73931631.777802438</v>
      </c>
      <c r="K14" s="267">
        <f>'3.2'!N23*1000</f>
        <v>71353869.28783752</v>
      </c>
    </row>
    <row r="15" spans="1:13" ht="14.25">
      <c r="A15" s="193" t="s">
        <v>653</v>
      </c>
      <c r="B15" s="388">
        <f t="shared" ref="B15:J15" si="1">B4/B14</f>
        <v>0.10277736159156844</v>
      </c>
      <c r="C15" s="388">
        <f t="shared" si="1"/>
        <v>0.11433145303438631</v>
      </c>
      <c r="D15" s="388">
        <f t="shared" si="1"/>
        <v>0.13171458881978967</v>
      </c>
      <c r="E15" s="388">
        <f t="shared" si="1"/>
        <v>0.1318150545539159</v>
      </c>
      <c r="F15" s="388">
        <f t="shared" si="1"/>
        <v>0.13274660968981208</v>
      </c>
      <c r="G15" s="388">
        <f t="shared" si="1"/>
        <v>0.12978593804004476</v>
      </c>
      <c r="H15" s="388">
        <f t="shared" si="1"/>
        <v>0.1303425271161277</v>
      </c>
      <c r="I15" s="388">
        <f t="shared" si="1"/>
        <v>0.12718445934676051</v>
      </c>
      <c r="J15" s="388">
        <f t="shared" si="1"/>
        <v>0.13561696819480126</v>
      </c>
      <c r="K15" s="388">
        <f>K4/K14</f>
        <v>0.14422587908843998</v>
      </c>
    </row>
    <row r="16" spans="1:13" s="50" customFormat="1" ht="12.75">
      <c r="A16" s="63" t="s">
        <v>604</v>
      </c>
      <c r="B16" s="63"/>
      <c r="C16" s="63"/>
      <c r="D16" s="63"/>
      <c r="E16" s="63"/>
      <c r="F16" s="63"/>
      <c r="G16" s="63"/>
      <c r="H16" s="63"/>
      <c r="I16" s="63"/>
      <c r="J16" s="63"/>
      <c r="K16" s="10" t="s">
        <v>372</v>
      </c>
    </row>
    <row r="17" s="50" customFormat="1"/>
  </sheetData>
  <mergeCells count="1">
    <mergeCell ref="A12:K1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57" customWidth="1"/>
    <col min="9" max="9" width="11.42578125" style="57" customWidth="1"/>
    <col min="10" max="16384" width="9.140625" style="57"/>
  </cols>
  <sheetData>
    <row r="1" spans="1:9" ht="18.75">
      <c r="A1" s="128" t="s">
        <v>591</v>
      </c>
      <c r="I1" s="202"/>
    </row>
    <row r="2" spans="1:9" s="50" customFormat="1" ht="6" customHeight="1">
      <c r="A2" s="168"/>
    </row>
    <row r="3" spans="1:9" ht="12.75" customHeight="1">
      <c r="A3" s="496" t="s">
        <v>662</v>
      </c>
      <c r="B3" s="496"/>
      <c r="C3" s="496"/>
      <c r="D3" s="496"/>
      <c r="E3" s="496"/>
      <c r="F3" s="496"/>
      <c r="G3" s="496"/>
      <c r="H3" s="496"/>
      <c r="I3" s="496"/>
    </row>
    <row r="4" spans="1:9">
      <c r="A4" s="496"/>
      <c r="B4" s="496"/>
      <c r="C4" s="496"/>
      <c r="D4" s="496"/>
      <c r="E4" s="496"/>
      <c r="F4" s="496"/>
      <c r="G4" s="496"/>
      <c r="H4" s="496"/>
      <c r="I4" s="496"/>
    </row>
    <row r="5" spans="1:9">
      <c r="A5" s="496"/>
      <c r="B5" s="496"/>
      <c r="C5" s="496"/>
      <c r="D5" s="496"/>
      <c r="E5" s="496"/>
      <c r="F5" s="496"/>
      <c r="G5" s="496"/>
      <c r="H5" s="496"/>
      <c r="I5" s="496"/>
    </row>
    <row r="6" spans="1:9">
      <c r="A6" s="496"/>
      <c r="B6" s="496"/>
      <c r="C6" s="496"/>
      <c r="D6" s="496"/>
      <c r="E6" s="496"/>
      <c r="F6" s="496"/>
      <c r="G6" s="496"/>
      <c r="H6" s="496"/>
      <c r="I6" s="496"/>
    </row>
    <row r="7" spans="1:9">
      <c r="A7" s="496"/>
      <c r="B7" s="496"/>
      <c r="C7" s="496"/>
      <c r="D7" s="496"/>
      <c r="E7" s="496"/>
      <c r="F7" s="496"/>
      <c r="G7" s="496"/>
      <c r="H7" s="496"/>
      <c r="I7" s="496"/>
    </row>
    <row r="8" spans="1:9">
      <c r="A8" s="496"/>
      <c r="B8" s="496"/>
      <c r="C8" s="496"/>
      <c r="D8" s="496"/>
      <c r="E8" s="496"/>
      <c r="F8" s="496"/>
      <c r="G8" s="496"/>
      <c r="H8" s="496"/>
      <c r="I8" s="496"/>
    </row>
    <row r="9" spans="1:9">
      <c r="A9" s="496"/>
      <c r="B9" s="496"/>
      <c r="C9" s="496"/>
      <c r="D9" s="496"/>
      <c r="E9" s="496"/>
      <c r="F9" s="496"/>
      <c r="G9" s="496"/>
      <c r="H9" s="496"/>
      <c r="I9" s="496"/>
    </row>
    <row r="10" spans="1:9">
      <c r="A10" s="496"/>
      <c r="B10" s="496"/>
      <c r="C10" s="496"/>
      <c r="D10" s="496"/>
      <c r="E10" s="496"/>
      <c r="F10" s="496"/>
      <c r="G10" s="496"/>
      <c r="H10" s="496"/>
      <c r="I10" s="496"/>
    </row>
    <row r="11" spans="1:9">
      <c r="A11" s="496"/>
      <c r="B11" s="496"/>
      <c r="C11" s="496"/>
      <c r="D11" s="496"/>
      <c r="E11" s="496"/>
      <c r="F11" s="496"/>
      <c r="G11" s="496"/>
      <c r="H11" s="496"/>
      <c r="I11" s="496"/>
    </row>
    <row r="12" spans="1:9">
      <c r="A12" s="496"/>
      <c r="B12" s="496"/>
      <c r="C12" s="496"/>
      <c r="D12" s="496"/>
      <c r="E12" s="496"/>
      <c r="F12" s="496"/>
      <c r="G12" s="496"/>
      <c r="H12" s="496"/>
      <c r="I12" s="496"/>
    </row>
    <row r="13" spans="1:9">
      <c r="A13" s="496"/>
      <c r="B13" s="496"/>
      <c r="C13" s="496"/>
      <c r="D13" s="496"/>
      <c r="E13" s="496"/>
      <c r="F13" s="496"/>
      <c r="G13" s="496"/>
      <c r="H13" s="496"/>
      <c r="I13" s="496"/>
    </row>
    <row r="14" spans="1:9">
      <c r="A14" s="496"/>
      <c r="B14" s="496"/>
      <c r="C14" s="496"/>
      <c r="D14" s="496"/>
      <c r="E14" s="496"/>
      <c r="F14" s="496"/>
      <c r="G14" s="496"/>
      <c r="H14" s="496"/>
      <c r="I14" s="496"/>
    </row>
    <row r="15" spans="1:9">
      <c r="A15" s="496"/>
      <c r="B15" s="496"/>
      <c r="C15" s="496"/>
      <c r="D15" s="496"/>
      <c r="E15" s="496"/>
      <c r="F15" s="496"/>
      <c r="G15" s="496"/>
      <c r="H15" s="496"/>
      <c r="I15" s="496"/>
    </row>
    <row r="16" spans="1:9">
      <c r="A16" s="496"/>
      <c r="B16" s="496"/>
      <c r="C16" s="496"/>
      <c r="D16" s="496"/>
      <c r="E16" s="496"/>
      <c r="F16" s="496"/>
      <c r="G16" s="496"/>
      <c r="H16" s="496"/>
      <c r="I16" s="496"/>
    </row>
    <row r="17" spans="1:9">
      <c r="A17" s="496"/>
      <c r="B17" s="496"/>
      <c r="C17" s="496"/>
      <c r="D17" s="496"/>
      <c r="E17" s="496"/>
      <c r="F17" s="496"/>
      <c r="G17" s="496"/>
      <c r="H17" s="496"/>
      <c r="I17" s="496"/>
    </row>
    <row r="18" spans="1:9">
      <c r="A18" s="496"/>
      <c r="B18" s="496"/>
      <c r="C18" s="496"/>
      <c r="D18" s="496"/>
      <c r="E18" s="496"/>
      <c r="F18" s="496"/>
      <c r="G18" s="496"/>
      <c r="H18" s="496"/>
      <c r="I18" s="496"/>
    </row>
    <row r="19" spans="1:9">
      <c r="A19" s="496"/>
      <c r="B19" s="496"/>
      <c r="C19" s="496"/>
      <c r="D19" s="496"/>
      <c r="E19" s="496"/>
      <c r="F19" s="496"/>
      <c r="G19" s="496"/>
      <c r="H19" s="496"/>
      <c r="I19" s="496"/>
    </row>
    <row r="20" spans="1:9">
      <c r="A20" s="496"/>
      <c r="B20" s="496"/>
      <c r="C20" s="496"/>
      <c r="D20" s="496"/>
      <c r="E20" s="496"/>
      <c r="F20" s="496"/>
      <c r="G20" s="496"/>
      <c r="H20" s="496"/>
      <c r="I20" s="496"/>
    </row>
    <row r="21" spans="1:9">
      <c r="A21" s="496"/>
      <c r="B21" s="496"/>
      <c r="C21" s="496"/>
      <c r="D21" s="496"/>
      <c r="E21" s="496"/>
      <c r="F21" s="496"/>
      <c r="G21" s="496"/>
      <c r="H21" s="496"/>
      <c r="I21" s="496"/>
    </row>
    <row r="22" spans="1:9">
      <c r="A22" s="496"/>
      <c r="B22" s="496"/>
      <c r="C22" s="496"/>
      <c r="D22" s="496"/>
      <c r="E22" s="496"/>
      <c r="F22" s="496"/>
      <c r="G22" s="496"/>
      <c r="H22" s="496"/>
      <c r="I22" s="496"/>
    </row>
    <row r="23" spans="1:9">
      <c r="A23" s="496"/>
      <c r="B23" s="496"/>
      <c r="C23" s="496"/>
      <c r="D23" s="496"/>
      <c r="E23" s="496"/>
      <c r="F23" s="496"/>
      <c r="G23" s="496"/>
      <c r="H23" s="496"/>
      <c r="I23" s="496"/>
    </row>
    <row r="24" spans="1:9">
      <c r="A24" s="496"/>
      <c r="B24" s="496"/>
      <c r="C24" s="496"/>
      <c r="D24" s="496"/>
      <c r="E24" s="496"/>
      <c r="F24" s="496"/>
      <c r="G24" s="496"/>
      <c r="H24" s="496"/>
      <c r="I24" s="496"/>
    </row>
    <row r="25" spans="1:9">
      <c r="A25" s="496"/>
      <c r="B25" s="496"/>
      <c r="C25" s="496"/>
      <c r="D25" s="496"/>
      <c r="E25" s="496"/>
      <c r="F25" s="496"/>
      <c r="G25" s="496"/>
      <c r="H25" s="496"/>
      <c r="I25" s="496"/>
    </row>
    <row r="26" spans="1:9">
      <c r="A26" s="496"/>
      <c r="B26" s="496"/>
      <c r="C26" s="496"/>
      <c r="D26" s="496"/>
      <c r="E26" s="496"/>
      <c r="F26" s="496"/>
      <c r="G26" s="496"/>
      <c r="H26" s="496"/>
      <c r="I26" s="496"/>
    </row>
    <row r="27" spans="1:9">
      <c r="A27" s="496"/>
      <c r="B27" s="496"/>
      <c r="C27" s="496"/>
      <c r="D27" s="496"/>
      <c r="E27" s="496"/>
      <c r="F27" s="496"/>
      <c r="G27" s="496"/>
      <c r="H27" s="496"/>
      <c r="I27" s="496"/>
    </row>
    <row r="28" spans="1:9">
      <c r="A28" s="496"/>
      <c r="B28" s="496"/>
      <c r="C28" s="496"/>
      <c r="D28" s="496"/>
      <c r="E28" s="496"/>
      <c r="F28" s="496"/>
      <c r="G28" s="496"/>
      <c r="H28" s="496"/>
      <c r="I28" s="496"/>
    </row>
    <row r="29" spans="1:9">
      <c r="A29" s="496"/>
      <c r="B29" s="496"/>
      <c r="C29" s="496"/>
      <c r="D29" s="496"/>
      <c r="E29" s="496"/>
      <c r="F29" s="496"/>
      <c r="G29" s="496"/>
      <c r="H29" s="496"/>
      <c r="I29" s="496"/>
    </row>
    <row r="30" spans="1:9">
      <c r="A30" s="496"/>
      <c r="B30" s="496"/>
      <c r="C30" s="496"/>
      <c r="D30" s="496"/>
      <c r="E30" s="496"/>
      <c r="F30" s="496"/>
      <c r="G30" s="496"/>
      <c r="H30" s="496"/>
      <c r="I30" s="496"/>
    </row>
    <row r="31" spans="1:9">
      <c r="A31" s="496"/>
      <c r="B31" s="496"/>
      <c r="C31" s="496"/>
      <c r="D31" s="496"/>
      <c r="E31" s="496"/>
      <c r="F31" s="496"/>
      <c r="G31" s="496"/>
      <c r="H31" s="496"/>
      <c r="I31" s="496"/>
    </row>
    <row r="32" spans="1:9">
      <c r="A32" s="496"/>
      <c r="B32" s="496"/>
      <c r="C32" s="496"/>
      <c r="D32" s="496"/>
      <c r="E32" s="496"/>
      <c r="F32" s="496"/>
      <c r="G32" s="496"/>
      <c r="H32" s="496"/>
      <c r="I32" s="496"/>
    </row>
    <row r="33" spans="1:9">
      <c r="A33" s="496"/>
      <c r="B33" s="496"/>
      <c r="C33" s="496"/>
      <c r="D33" s="496"/>
      <c r="E33" s="496"/>
      <c r="F33" s="496"/>
      <c r="G33" s="496"/>
      <c r="H33" s="496"/>
      <c r="I33" s="496"/>
    </row>
    <row r="34" spans="1:9">
      <c r="A34" s="496"/>
      <c r="B34" s="496"/>
      <c r="C34" s="496"/>
      <c r="D34" s="496"/>
      <c r="E34" s="496"/>
      <c r="F34" s="496"/>
      <c r="G34" s="496"/>
      <c r="H34" s="496"/>
      <c r="I34" s="496"/>
    </row>
    <row r="35" spans="1:9">
      <c r="A35" s="496"/>
      <c r="B35" s="496"/>
      <c r="C35" s="496"/>
      <c r="D35" s="496"/>
      <c r="E35" s="496"/>
      <c r="F35" s="496"/>
      <c r="G35" s="496"/>
      <c r="H35" s="496"/>
      <c r="I35" s="496"/>
    </row>
    <row r="36" spans="1:9">
      <c r="A36" s="496"/>
      <c r="B36" s="496"/>
      <c r="C36" s="496"/>
      <c r="D36" s="496"/>
      <c r="E36" s="496"/>
      <c r="F36" s="496"/>
      <c r="G36" s="496"/>
      <c r="H36" s="496"/>
      <c r="I36" s="496"/>
    </row>
    <row r="37" spans="1:9">
      <c r="A37" s="496"/>
      <c r="B37" s="496"/>
      <c r="C37" s="496"/>
      <c r="D37" s="496"/>
      <c r="E37" s="496"/>
      <c r="F37" s="496"/>
      <c r="G37" s="496"/>
      <c r="H37" s="496"/>
      <c r="I37" s="496"/>
    </row>
    <row r="38" spans="1:9">
      <c r="A38" s="496"/>
      <c r="B38" s="496"/>
      <c r="C38" s="496"/>
      <c r="D38" s="496"/>
      <c r="E38" s="496"/>
      <c r="F38" s="496"/>
      <c r="G38" s="496"/>
      <c r="H38" s="496"/>
      <c r="I38" s="496"/>
    </row>
    <row r="39" spans="1:9">
      <c r="A39" s="496"/>
      <c r="B39" s="496"/>
      <c r="C39" s="496"/>
      <c r="D39" s="496"/>
      <c r="E39" s="496"/>
      <c r="F39" s="496"/>
      <c r="G39" s="496"/>
      <c r="H39" s="496"/>
      <c r="I39" s="496"/>
    </row>
    <row r="40" spans="1:9">
      <c r="A40" s="496"/>
      <c r="B40" s="496"/>
      <c r="C40" s="496"/>
      <c r="D40" s="496"/>
      <c r="E40" s="496"/>
      <c r="F40" s="496"/>
      <c r="G40" s="496"/>
      <c r="H40" s="496"/>
      <c r="I40" s="496"/>
    </row>
    <row r="41" spans="1:9">
      <c r="A41" s="496"/>
      <c r="B41" s="496"/>
      <c r="C41" s="496"/>
      <c r="D41" s="496"/>
      <c r="E41" s="496"/>
      <c r="F41" s="496"/>
      <c r="G41" s="496"/>
      <c r="H41" s="496"/>
      <c r="I41" s="496"/>
    </row>
    <row r="42" spans="1:9">
      <c r="A42" s="496"/>
      <c r="B42" s="496"/>
      <c r="C42" s="496"/>
      <c r="D42" s="496"/>
      <c r="E42" s="496"/>
      <c r="F42" s="496"/>
      <c r="G42" s="496"/>
      <c r="H42" s="496"/>
      <c r="I42" s="496"/>
    </row>
    <row r="43" spans="1:9">
      <c r="A43" s="496"/>
      <c r="B43" s="496"/>
      <c r="C43" s="496"/>
      <c r="D43" s="496"/>
      <c r="E43" s="496"/>
      <c r="F43" s="496"/>
      <c r="G43" s="496"/>
      <c r="H43" s="496"/>
      <c r="I43" s="496"/>
    </row>
    <row r="44" spans="1:9">
      <c r="A44" s="496"/>
      <c r="B44" s="496"/>
      <c r="C44" s="496"/>
      <c r="D44" s="496"/>
      <c r="E44" s="496"/>
      <c r="F44" s="496"/>
      <c r="G44" s="496"/>
      <c r="H44" s="496"/>
      <c r="I44" s="496"/>
    </row>
    <row r="45" spans="1:9">
      <c r="A45" s="496"/>
      <c r="B45" s="496"/>
      <c r="C45" s="496"/>
      <c r="D45" s="496"/>
      <c r="E45" s="496"/>
      <c r="F45" s="496"/>
      <c r="G45" s="496"/>
      <c r="H45" s="496"/>
      <c r="I45" s="496"/>
    </row>
    <row r="46" spans="1:9">
      <c r="A46" s="496"/>
      <c r="B46" s="496"/>
      <c r="C46" s="496"/>
      <c r="D46" s="496"/>
      <c r="E46" s="496"/>
      <c r="F46" s="496"/>
      <c r="G46" s="496"/>
      <c r="H46" s="496"/>
      <c r="I46" s="496"/>
    </row>
    <row r="47" spans="1:9">
      <c r="A47" s="496"/>
      <c r="B47" s="496"/>
      <c r="C47" s="496"/>
      <c r="D47" s="496"/>
      <c r="E47" s="496"/>
      <c r="F47" s="496"/>
      <c r="G47" s="496"/>
      <c r="H47" s="496"/>
      <c r="I47" s="496"/>
    </row>
    <row r="48" spans="1:9">
      <c r="A48" s="496"/>
      <c r="B48" s="496"/>
      <c r="C48" s="496"/>
      <c r="D48" s="496"/>
      <c r="E48" s="496"/>
      <c r="F48" s="496"/>
      <c r="G48" s="496"/>
      <c r="H48" s="496"/>
      <c r="I48" s="496"/>
    </row>
    <row r="49" spans="1:9">
      <c r="A49" s="496"/>
      <c r="B49" s="496"/>
      <c r="C49" s="496"/>
      <c r="D49" s="496"/>
      <c r="E49" s="496"/>
      <c r="F49" s="496"/>
      <c r="G49" s="496"/>
      <c r="H49" s="496"/>
      <c r="I49" s="496"/>
    </row>
    <row r="50" spans="1:9">
      <c r="A50" s="496"/>
      <c r="B50" s="496"/>
      <c r="C50" s="496"/>
      <c r="D50" s="496"/>
      <c r="E50" s="496"/>
      <c r="F50" s="496"/>
      <c r="G50" s="496"/>
      <c r="H50" s="496"/>
      <c r="I50" s="496"/>
    </row>
    <row r="51" spans="1:9">
      <c r="A51" s="496"/>
      <c r="B51" s="496"/>
      <c r="C51" s="496"/>
      <c r="D51" s="496"/>
      <c r="E51" s="496"/>
      <c r="F51" s="496"/>
      <c r="G51" s="496"/>
      <c r="H51" s="496"/>
      <c r="I51" s="496"/>
    </row>
    <row r="52" spans="1:9">
      <c r="A52" s="496"/>
      <c r="B52" s="496"/>
      <c r="C52" s="496"/>
      <c r="D52" s="496"/>
      <c r="E52" s="496"/>
      <c r="F52" s="496"/>
      <c r="G52" s="496"/>
      <c r="H52" s="496"/>
      <c r="I52" s="496"/>
    </row>
    <row r="53" spans="1:9">
      <c r="A53" s="496"/>
      <c r="B53" s="496"/>
      <c r="C53" s="496"/>
      <c r="D53" s="496"/>
      <c r="E53" s="496"/>
      <c r="F53" s="496"/>
      <c r="G53" s="496"/>
      <c r="H53" s="496"/>
      <c r="I53" s="496"/>
    </row>
    <row r="54" spans="1:9">
      <c r="A54" s="496"/>
      <c r="B54" s="496"/>
      <c r="C54" s="496"/>
      <c r="D54" s="496"/>
      <c r="E54" s="496"/>
      <c r="F54" s="496"/>
      <c r="G54" s="496"/>
      <c r="H54" s="496"/>
      <c r="I54" s="496"/>
    </row>
    <row r="55" spans="1:9">
      <c r="A55" s="496"/>
      <c r="B55" s="496"/>
      <c r="C55" s="496"/>
      <c r="D55" s="496"/>
      <c r="E55" s="496"/>
      <c r="F55" s="496"/>
      <c r="G55" s="496"/>
      <c r="H55" s="496"/>
      <c r="I55" s="496"/>
    </row>
    <row r="56" spans="1:9">
      <c r="A56" s="496"/>
      <c r="B56" s="496"/>
      <c r="C56" s="496"/>
      <c r="D56" s="496"/>
      <c r="E56" s="496"/>
      <c r="F56" s="496"/>
      <c r="G56" s="496"/>
      <c r="H56" s="496"/>
      <c r="I56" s="496"/>
    </row>
    <row r="57" spans="1:9">
      <c r="A57" s="496"/>
      <c r="B57" s="496"/>
      <c r="C57" s="496"/>
      <c r="D57" s="496"/>
      <c r="E57" s="496"/>
      <c r="F57" s="496"/>
      <c r="G57" s="496"/>
      <c r="H57" s="496"/>
      <c r="I57" s="496"/>
    </row>
    <row r="58" spans="1:9">
      <c r="A58" s="496"/>
      <c r="B58" s="496"/>
      <c r="C58" s="496"/>
      <c r="D58" s="496"/>
      <c r="E58" s="496"/>
      <c r="F58" s="496"/>
      <c r="G58" s="496"/>
      <c r="H58" s="496"/>
      <c r="I58" s="496"/>
    </row>
    <row r="59" spans="1:9">
      <c r="A59" s="496"/>
      <c r="B59" s="496"/>
      <c r="C59" s="496"/>
      <c r="D59" s="496"/>
      <c r="E59" s="496"/>
      <c r="F59" s="496"/>
      <c r="G59" s="496"/>
      <c r="H59" s="496"/>
      <c r="I59" s="496"/>
    </row>
    <row r="60" spans="1:9">
      <c r="A60" s="496"/>
      <c r="B60" s="496"/>
      <c r="C60" s="496"/>
      <c r="D60" s="496"/>
      <c r="E60" s="496"/>
      <c r="F60" s="496"/>
      <c r="G60" s="496"/>
      <c r="H60" s="496"/>
      <c r="I60" s="496"/>
    </row>
    <row r="61" spans="1:9">
      <c r="A61" s="496"/>
      <c r="B61" s="496"/>
      <c r="C61" s="496"/>
      <c r="D61" s="496"/>
      <c r="E61" s="496"/>
      <c r="F61" s="496"/>
      <c r="G61" s="496"/>
      <c r="H61" s="496"/>
      <c r="I61" s="496"/>
    </row>
    <row r="62" spans="1:9">
      <c r="A62" s="496"/>
      <c r="B62" s="496"/>
      <c r="C62" s="496"/>
      <c r="D62" s="496"/>
      <c r="E62" s="496"/>
      <c r="F62" s="496"/>
      <c r="G62" s="496"/>
      <c r="H62" s="496"/>
      <c r="I62" s="496"/>
    </row>
    <row r="63" spans="1:9">
      <c r="A63" s="496"/>
      <c r="B63" s="496"/>
      <c r="C63" s="496"/>
      <c r="D63" s="496"/>
      <c r="E63" s="496"/>
      <c r="F63" s="496"/>
      <c r="G63" s="496"/>
      <c r="H63" s="496"/>
      <c r="I63" s="496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12"/>
  <dimension ref="A1:M31"/>
  <sheetViews>
    <sheetView showGridLines="0" zoomScaleNormal="100" zoomScaleSheetLayoutView="100" workbookViewId="0"/>
  </sheetViews>
  <sheetFormatPr defaultRowHeight="12"/>
  <cols>
    <col min="1" max="1" width="22.28515625" style="5" customWidth="1"/>
    <col min="2" max="13" width="10.140625" style="5" customWidth="1"/>
    <col min="14" max="14" width="11.7109375" style="5" customWidth="1"/>
    <col min="15" max="16384" width="9.140625" style="5"/>
  </cols>
  <sheetData>
    <row r="1" spans="1:13" ht="18.75">
      <c r="A1" s="66" t="s">
        <v>636</v>
      </c>
      <c r="M1" s="139" t="str">
        <f>'3.1'!N1</f>
        <v>2020</v>
      </c>
    </row>
    <row r="2" spans="1:13" ht="6" customHeight="1"/>
    <row r="3" spans="1:13">
      <c r="A3" s="383"/>
      <c r="B3" s="382">
        <v>2011</v>
      </c>
      <c r="C3" s="382">
        <v>2012</v>
      </c>
      <c r="D3" s="382">
        <v>2013</v>
      </c>
      <c r="E3" s="382">
        <v>2014</v>
      </c>
      <c r="F3" s="382">
        <v>2015</v>
      </c>
      <c r="G3" s="382">
        <v>2016</v>
      </c>
      <c r="H3" s="382">
        <v>2017</v>
      </c>
      <c r="I3" s="382">
        <v>2018</v>
      </c>
      <c r="J3" s="382">
        <v>2019</v>
      </c>
      <c r="K3" s="382">
        <v>2020</v>
      </c>
    </row>
    <row r="4" spans="1:13">
      <c r="A4" s="384" t="s">
        <v>15</v>
      </c>
      <c r="B4" s="268">
        <v>20249.990000000002</v>
      </c>
      <c r="C4" s="268">
        <v>20519.511346854484</v>
      </c>
      <c r="D4" s="268">
        <v>21079.200000000001</v>
      </c>
      <c r="E4" s="268">
        <v>21931.20874000014</v>
      </c>
      <c r="F4" s="268">
        <v>21867.937690000141</v>
      </c>
      <c r="G4" s="268">
        <v>21997.197000000131</v>
      </c>
      <c r="H4" s="268">
        <v>22274.23146000013</v>
      </c>
      <c r="I4" s="268">
        <v>22282.959860000108</v>
      </c>
      <c r="J4" s="268">
        <v>21994.035670000103</v>
      </c>
      <c r="K4" s="268">
        <f>SUM(K5:K12)</f>
        <v>21350.259220000095</v>
      </c>
    </row>
    <row r="5" spans="1:13">
      <c r="A5" s="154" t="s">
        <v>0</v>
      </c>
      <c r="B5" s="274">
        <v>3970</v>
      </c>
      <c r="C5" s="274">
        <v>4040</v>
      </c>
      <c r="D5" s="274">
        <v>4290</v>
      </c>
      <c r="E5" s="274">
        <v>4290</v>
      </c>
      <c r="F5" s="274">
        <v>4290</v>
      </c>
      <c r="G5" s="274">
        <v>4290</v>
      </c>
      <c r="H5" s="274">
        <v>4290</v>
      </c>
      <c r="I5" s="274">
        <v>4290</v>
      </c>
      <c r="J5" s="274">
        <v>4290</v>
      </c>
      <c r="K5" s="274">
        <v>4290</v>
      </c>
      <c r="L5" s="88"/>
      <c r="M5" s="3"/>
    </row>
    <row r="6" spans="1:13">
      <c r="A6" s="252" t="s">
        <v>33</v>
      </c>
      <c r="B6" s="251">
        <v>10787.49</v>
      </c>
      <c r="C6" s="251">
        <v>10644.087000004709</v>
      </c>
      <c r="D6" s="251">
        <v>10819.5</v>
      </c>
      <c r="E6" s="251">
        <v>10836.704400000001</v>
      </c>
      <c r="F6" s="251">
        <v>10741.852000000003</v>
      </c>
      <c r="G6" s="251">
        <v>10849.975000000002</v>
      </c>
      <c r="H6" s="206">
        <v>11075.524000000001</v>
      </c>
      <c r="I6" s="206">
        <v>11075.442000000001</v>
      </c>
      <c r="J6" s="206">
        <v>10729.868999999997</v>
      </c>
      <c r="K6" s="206">
        <v>10058.347999999998</v>
      </c>
      <c r="L6" s="88"/>
      <c r="M6" s="3"/>
    </row>
    <row r="7" spans="1:13">
      <c r="A7" s="252" t="s">
        <v>34</v>
      </c>
      <c r="B7" s="251">
        <v>590.70000000000005</v>
      </c>
      <c r="C7" s="251">
        <v>520.70000000000005</v>
      </c>
      <c r="D7" s="251">
        <v>518</v>
      </c>
      <c r="E7" s="251">
        <v>1363</v>
      </c>
      <c r="F7" s="251">
        <v>1363.3150000000001</v>
      </c>
      <c r="G7" s="251">
        <v>1363.5</v>
      </c>
      <c r="H7" s="206">
        <v>1363.5</v>
      </c>
      <c r="I7" s="206">
        <v>1363.5</v>
      </c>
      <c r="J7" s="206">
        <v>1363.5</v>
      </c>
      <c r="K7" s="206">
        <v>1363.5</v>
      </c>
      <c r="L7" s="88"/>
      <c r="M7" s="3"/>
    </row>
    <row r="8" spans="1:13">
      <c r="A8" s="252" t="s">
        <v>35</v>
      </c>
      <c r="B8" s="251">
        <v>510.8</v>
      </c>
      <c r="C8" s="251">
        <v>750.1</v>
      </c>
      <c r="D8" s="251">
        <v>820.1</v>
      </c>
      <c r="E8" s="251">
        <v>833.66899999999998</v>
      </c>
      <c r="F8" s="251">
        <v>855.56299999999874</v>
      </c>
      <c r="G8" s="251">
        <v>873.99199999999689</v>
      </c>
      <c r="H8" s="206">
        <v>895.98699999999735</v>
      </c>
      <c r="I8" s="206">
        <v>910.90979999999729</v>
      </c>
      <c r="J8" s="206">
        <v>937.70399999999779</v>
      </c>
      <c r="K8" s="206">
        <v>962.24929999999904</v>
      </c>
      <c r="L8" s="88"/>
      <c r="M8" s="3"/>
    </row>
    <row r="9" spans="1:13">
      <c r="A9" s="252" t="s">
        <v>3</v>
      </c>
      <c r="B9" s="251">
        <v>1054.5999999999999</v>
      </c>
      <c r="C9" s="251">
        <v>1069.1999999999998</v>
      </c>
      <c r="D9" s="251">
        <v>1082.6999999999998</v>
      </c>
      <c r="E9" s="251">
        <v>1081.5416999999982</v>
      </c>
      <c r="F9" s="251">
        <v>1085.4729999999981</v>
      </c>
      <c r="G9" s="251">
        <v>1090.6830999999979</v>
      </c>
      <c r="H9" s="206">
        <v>1093.2535999999977</v>
      </c>
      <c r="I9" s="206">
        <v>1093.5120999999974</v>
      </c>
      <c r="J9" s="206">
        <v>1094.1890899999973</v>
      </c>
      <c r="K9" s="206">
        <v>1093.9260299999974</v>
      </c>
      <c r="L9" s="88"/>
      <c r="M9" s="3"/>
    </row>
    <row r="10" spans="1:13">
      <c r="A10" s="252" t="s">
        <v>36</v>
      </c>
      <c r="B10" s="251">
        <v>1146.5</v>
      </c>
      <c r="C10" s="251">
        <v>1146.5</v>
      </c>
      <c r="D10" s="251">
        <v>1146.5</v>
      </c>
      <c r="E10" s="251">
        <v>1171.5</v>
      </c>
      <c r="F10" s="251">
        <v>1171.5</v>
      </c>
      <c r="G10" s="251">
        <v>1171.5</v>
      </c>
      <c r="H10" s="206">
        <v>1171.5</v>
      </c>
      <c r="I10" s="206">
        <v>1171.5</v>
      </c>
      <c r="J10" s="206">
        <v>1171.5</v>
      </c>
      <c r="K10" s="206">
        <v>1171.5</v>
      </c>
      <c r="L10" s="88"/>
      <c r="M10" s="3"/>
    </row>
    <row r="11" spans="1:13">
      <c r="A11" s="252" t="s">
        <v>1</v>
      </c>
      <c r="B11" s="251">
        <v>218.9</v>
      </c>
      <c r="C11" s="251">
        <v>262.96019999446298</v>
      </c>
      <c r="D11" s="251">
        <v>270</v>
      </c>
      <c r="E11" s="251">
        <v>278.1909</v>
      </c>
      <c r="F11" s="251">
        <v>282.1859</v>
      </c>
      <c r="G11" s="251">
        <v>282.15490000000005</v>
      </c>
      <c r="H11" s="206">
        <v>308.20740000000006</v>
      </c>
      <c r="I11" s="206">
        <v>316.70740000000006</v>
      </c>
      <c r="J11" s="206">
        <v>339.42440000000011</v>
      </c>
      <c r="K11" s="206">
        <v>339.42440000000011</v>
      </c>
      <c r="L11" s="88"/>
      <c r="M11" s="3"/>
    </row>
    <row r="12" spans="1:13">
      <c r="A12" s="154" t="s">
        <v>2</v>
      </c>
      <c r="B12" s="138">
        <v>1971</v>
      </c>
      <c r="C12" s="138">
        <v>2085.96414685531</v>
      </c>
      <c r="D12" s="138">
        <v>2132.4</v>
      </c>
      <c r="E12" s="138">
        <v>2076.6027400001376</v>
      </c>
      <c r="F12" s="138">
        <v>2078.0487900001426</v>
      </c>
      <c r="G12" s="138">
        <v>2075.3920000001312</v>
      </c>
      <c r="H12" s="138">
        <v>2076.2594600001357</v>
      </c>
      <c r="I12" s="138">
        <v>2061.3885600001113</v>
      </c>
      <c r="J12" s="138">
        <v>2067.8491800001138</v>
      </c>
      <c r="K12" s="138">
        <v>2071.3114900000978</v>
      </c>
      <c r="L12" s="88"/>
      <c r="M12" s="3"/>
    </row>
    <row r="13" spans="1:13">
      <c r="K13" s="10" t="s">
        <v>373</v>
      </c>
    </row>
    <row r="14" spans="1:13" ht="3.75" customHeight="1"/>
    <row r="15" spans="1:13">
      <c r="A15" s="383"/>
      <c r="B15" s="196" t="s">
        <v>12</v>
      </c>
      <c r="C15" s="196" t="s">
        <v>41</v>
      </c>
      <c r="D15" s="196" t="s">
        <v>42</v>
      </c>
      <c r="E15" s="196" t="s">
        <v>43</v>
      </c>
      <c r="F15" s="196" t="s">
        <v>63</v>
      </c>
      <c r="G15" s="196" t="s">
        <v>64</v>
      </c>
      <c r="H15" s="196" t="s">
        <v>65</v>
      </c>
      <c r="I15" s="196" t="s">
        <v>66</v>
      </c>
      <c r="J15" s="196" t="s">
        <v>74</v>
      </c>
    </row>
    <row r="16" spans="1:13">
      <c r="A16" s="397" t="s">
        <v>15</v>
      </c>
      <c r="B16" s="209">
        <f t="shared" ref="B16:I16" si="0">SUM(B17:B30)</f>
        <v>4290</v>
      </c>
      <c r="C16" s="209">
        <f t="shared" si="0"/>
        <v>10058.348</v>
      </c>
      <c r="D16" s="268">
        <f t="shared" si="0"/>
        <v>1363.5</v>
      </c>
      <c r="E16" s="268">
        <f t="shared" si="0"/>
        <v>962.24930000000006</v>
      </c>
      <c r="F16" s="268">
        <f t="shared" si="0"/>
        <v>1093.9260300000003</v>
      </c>
      <c r="G16" s="268">
        <f t="shared" si="0"/>
        <v>1171.5</v>
      </c>
      <c r="H16" s="268">
        <f t="shared" si="0"/>
        <v>339.42440000000005</v>
      </c>
      <c r="I16" s="268">
        <f t="shared" si="0"/>
        <v>2071.3114899999964</v>
      </c>
      <c r="J16" s="268">
        <f t="shared" ref="J16:J30" si="1">SUM(B16:I16)</f>
        <v>21350.259219999996</v>
      </c>
    </row>
    <row r="17" spans="1:10">
      <c r="A17" s="198" t="s">
        <v>18</v>
      </c>
      <c r="B17" s="274">
        <v>2250</v>
      </c>
      <c r="C17" s="274">
        <v>222.99500000000003</v>
      </c>
      <c r="D17" s="274">
        <v>0</v>
      </c>
      <c r="E17" s="274">
        <v>50.494000000000007</v>
      </c>
      <c r="F17" s="274">
        <v>157.58595000000011</v>
      </c>
      <c r="G17" s="274">
        <v>0</v>
      </c>
      <c r="H17" s="274">
        <v>0</v>
      </c>
      <c r="I17" s="274">
        <v>244.59461000000033</v>
      </c>
      <c r="J17" s="138">
        <f t="shared" si="1"/>
        <v>2925.6695600000003</v>
      </c>
    </row>
    <row r="18" spans="1:10">
      <c r="A18" s="167" t="s">
        <v>17</v>
      </c>
      <c r="B18" s="194">
        <v>0</v>
      </c>
      <c r="C18" s="194">
        <v>226.29999999999998</v>
      </c>
      <c r="D18" s="194">
        <v>118.5</v>
      </c>
      <c r="E18" s="194">
        <v>76.784000000000006</v>
      </c>
      <c r="F18" s="194">
        <v>33.886699999999998</v>
      </c>
      <c r="G18" s="194">
        <v>0</v>
      </c>
      <c r="H18" s="194">
        <v>8.4201999999999995</v>
      </c>
      <c r="I18" s="194">
        <v>450.53484999999921</v>
      </c>
      <c r="J18" s="206">
        <f t="shared" si="1"/>
        <v>914.4257499999992</v>
      </c>
    </row>
    <row r="19" spans="1:10">
      <c r="A19" s="167" t="s">
        <v>21</v>
      </c>
      <c r="B19" s="194">
        <v>0</v>
      </c>
      <c r="C19" s="194">
        <v>540.05600000000004</v>
      </c>
      <c r="D19" s="194">
        <v>400</v>
      </c>
      <c r="E19" s="194">
        <v>20.901999999999997</v>
      </c>
      <c r="F19" s="194">
        <v>7.8989999999999965</v>
      </c>
      <c r="G19" s="194">
        <v>0</v>
      </c>
      <c r="H19" s="194">
        <v>67.91</v>
      </c>
      <c r="I19" s="194">
        <v>12.869139999999989</v>
      </c>
      <c r="J19" s="206">
        <f t="shared" si="1"/>
        <v>1049.6361400000001</v>
      </c>
    </row>
    <row r="20" spans="1:10">
      <c r="A20" s="167" t="s">
        <v>140</v>
      </c>
      <c r="B20" s="194">
        <v>0</v>
      </c>
      <c r="C20" s="194">
        <v>182.59900000000002</v>
      </c>
      <c r="D20" s="194">
        <v>0</v>
      </c>
      <c r="E20" s="194">
        <v>58.250500000000017</v>
      </c>
      <c r="F20" s="194">
        <v>30.056899999999963</v>
      </c>
      <c r="G20" s="194">
        <v>0</v>
      </c>
      <c r="H20" s="194">
        <v>10.204499999999999</v>
      </c>
      <c r="I20" s="194">
        <v>92.892399999999668</v>
      </c>
      <c r="J20" s="206">
        <f t="shared" si="1"/>
        <v>374.00329999999968</v>
      </c>
    </row>
    <row r="21" spans="1:10">
      <c r="A21" s="167" t="s">
        <v>22</v>
      </c>
      <c r="B21" s="194">
        <v>0</v>
      </c>
      <c r="C21" s="194">
        <v>4.835</v>
      </c>
      <c r="D21" s="194">
        <v>0</v>
      </c>
      <c r="E21" s="194">
        <v>40.198000000000015</v>
      </c>
      <c r="F21" s="194">
        <v>26.158299999999976</v>
      </c>
      <c r="G21" s="194">
        <v>0</v>
      </c>
      <c r="H21" s="194">
        <v>50.098699999999994</v>
      </c>
      <c r="I21" s="194">
        <v>112.08062999999989</v>
      </c>
      <c r="J21" s="206">
        <f t="shared" si="1"/>
        <v>233.37062999999986</v>
      </c>
    </row>
    <row r="22" spans="1:10">
      <c r="A22" s="167" t="s">
        <v>26</v>
      </c>
      <c r="B22" s="194">
        <v>0</v>
      </c>
      <c r="C22" s="194">
        <v>1282.5810000000004</v>
      </c>
      <c r="D22" s="194">
        <v>0</v>
      </c>
      <c r="E22" s="194">
        <v>93.258999999999972</v>
      </c>
      <c r="F22" s="194">
        <v>17.919399999999985</v>
      </c>
      <c r="G22" s="194">
        <v>0</v>
      </c>
      <c r="H22" s="194">
        <v>28.4</v>
      </c>
      <c r="I22" s="194">
        <v>61.219990000000386</v>
      </c>
      <c r="J22" s="206">
        <f t="shared" si="1"/>
        <v>1483.3793900000007</v>
      </c>
    </row>
    <row r="23" spans="1:10">
      <c r="A23" s="167" t="s">
        <v>23</v>
      </c>
      <c r="B23" s="194">
        <v>0</v>
      </c>
      <c r="C23" s="194">
        <v>111.60600000000001</v>
      </c>
      <c r="D23" s="194">
        <v>0</v>
      </c>
      <c r="E23" s="194">
        <v>118.91599999999994</v>
      </c>
      <c r="F23" s="194">
        <v>12.976539999999991</v>
      </c>
      <c r="G23" s="194">
        <v>650</v>
      </c>
      <c r="H23" s="194">
        <v>45.891999999999996</v>
      </c>
      <c r="I23" s="194">
        <v>110.24038</v>
      </c>
      <c r="J23" s="206">
        <f t="shared" si="1"/>
        <v>1049.6309199999998</v>
      </c>
    </row>
    <row r="24" spans="1:10">
      <c r="A24" s="167" t="s">
        <v>19</v>
      </c>
      <c r="B24" s="194">
        <v>0</v>
      </c>
      <c r="C24" s="194">
        <v>1273.7099999999998</v>
      </c>
      <c r="D24" s="194">
        <v>0</v>
      </c>
      <c r="E24" s="194">
        <v>55.944000000000003</v>
      </c>
      <c r="F24" s="194">
        <v>29.829500000000024</v>
      </c>
      <c r="G24" s="194">
        <v>0</v>
      </c>
      <c r="H24" s="194">
        <v>19.2</v>
      </c>
      <c r="I24" s="194">
        <v>94.795309999999787</v>
      </c>
      <c r="J24" s="206">
        <f t="shared" si="1"/>
        <v>1473.4788099999996</v>
      </c>
    </row>
    <row r="25" spans="1:10">
      <c r="A25" s="167" t="s">
        <v>24</v>
      </c>
      <c r="B25" s="194">
        <v>0</v>
      </c>
      <c r="C25" s="194">
        <v>262.08500000000004</v>
      </c>
      <c r="D25" s="194">
        <v>0</v>
      </c>
      <c r="E25" s="194">
        <v>69.707000000000008</v>
      </c>
      <c r="F25" s="194">
        <v>20.757299999999994</v>
      </c>
      <c r="G25" s="194">
        <v>1.5</v>
      </c>
      <c r="H25" s="194">
        <v>5.3199999999999994</v>
      </c>
      <c r="I25" s="194">
        <v>210.43948999999841</v>
      </c>
      <c r="J25" s="206">
        <f t="shared" si="1"/>
        <v>569.80878999999845</v>
      </c>
    </row>
    <row r="26" spans="1:10">
      <c r="A26" s="167" t="s">
        <v>16</v>
      </c>
      <c r="B26" s="194">
        <v>0</v>
      </c>
      <c r="C26" s="194">
        <v>147.94</v>
      </c>
      <c r="D26" s="194">
        <v>0</v>
      </c>
      <c r="E26" s="194">
        <v>19.195</v>
      </c>
      <c r="F26" s="194">
        <v>11.205999999999998</v>
      </c>
      <c r="G26" s="194">
        <v>0</v>
      </c>
      <c r="H26" s="194">
        <v>0</v>
      </c>
      <c r="I26" s="194">
        <v>21.613950000000045</v>
      </c>
      <c r="J26" s="206">
        <f t="shared" si="1"/>
        <v>199.95495000000003</v>
      </c>
    </row>
    <row r="27" spans="1:10">
      <c r="A27" s="167" t="s">
        <v>25</v>
      </c>
      <c r="B27" s="194">
        <v>0</v>
      </c>
      <c r="C27" s="194">
        <v>1652.4259999999999</v>
      </c>
      <c r="D27" s="194">
        <v>0</v>
      </c>
      <c r="E27" s="194">
        <v>198.6688</v>
      </c>
      <c r="F27" s="194">
        <v>644.30119999999999</v>
      </c>
      <c r="G27" s="194">
        <v>45</v>
      </c>
      <c r="H27" s="194">
        <v>6.0439999999999996</v>
      </c>
      <c r="I27" s="194">
        <v>248.80398999999869</v>
      </c>
      <c r="J27" s="206">
        <f t="shared" si="1"/>
        <v>2795.2439899999981</v>
      </c>
    </row>
    <row r="28" spans="1:10">
      <c r="A28" s="167" t="s">
        <v>27</v>
      </c>
      <c r="B28" s="194">
        <v>0</v>
      </c>
      <c r="C28" s="194">
        <v>4003.413</v>
      </c>
      <c r="D28" s="194">
        <v>845</v>
      </c>
      <c r="E28" s="194">
        <v>45.443000000000026</v>
      </c>
      <c r="F28" s="194">
        <v>77.284639999999996</v>
      </c>
      <c r="G28" s="194">
        <v>0</v>
      </c>
      <c r="H28" s="194">
        <v>86.8</v>
      </c>
      <c r="I28" s="194">
        <v>162.53609999999989</v>
      </c>
      <c r="J28" s="206">
        <f t="shared" si="1"/>
        <v>5220.476740000001</v>
      </c>
    </row>
    <row r="29" spans="1:10">
      <c r="A29" s="167" t="s">
        <v>20</v>
      </c>
      <c r="B29" s="194">
        <v>2040</v>
      </c>
      <c r="C29" s="194">
        <v>15.260000000000002</v>
      </c>
      <c r="D29" s="194">
        <v>0</v>
      </c>
      <c r="E29" s="194">
        <v>82.050000000000011</v>
      </c>
      <c r="F29" s="194">
        <v>16.449099999999987</v>
      </c>
      <c r="G29" s="194">
        <v>475</v>
      </c>
      <c r="H29" s="194">
        <v>10.91</v>
      </c>
      <c r="I29" s="194">
        <v>91.697209999999828</v>
      </c>
      <c r="J29" s="206">
        <f t="shared" si="1"/>
        <v>2731.3663099999999</v>
      </c>
    </row>
    <row r="30" spans="1:10">
      <c r="A30" s="198" t="s">
        <v>28</v>
      </c>
      <c r="B30" s="274">
        <v>0</v>
      </c>
      <c r="C30" s="274">
        <v>132.54200000000003</v>
      </c>
      <c r="D30" s="274">
        <v>0</v>
      </c>
      <c r="E30" s="274">
        <v>32.437999999999988</v>
      </c>
      <c r="F30" s="274">
        <v>7.615499999999999</v>
      </c>
      <c r="G30" s="274">
        <v>0</v>
      </c>
      <c r="H30" s="274">
        <v>0.22500000000000001</v>
      </c>
      <c r="I30" s="274">
        <v>156.99344000000053</v>
      </c>
      <c r="J30" s="138">
        <f t="shared" si="1"/>
        <v>329.81394000000057</v>
      </c>
    </row>
    <row r="31" spans="1:10">
      <c r="J31" s="10" t="s">
        <v>370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16"/>
  <dimension ref="A1:N47"/>
  <sheetViews>
    <sheetView showGridLines="0" zoomScaleNormal="100" workbookViewId="0"/>
  </sheetViews>
  <sheetFormatPr defaultRowHeight="12"/>
  <cols>
    <col min="1" max="1" width="16" style="5" customWidth="1"/>
    <col min="2" max="14" width="9.85546875" style="5" customWidth="1"/>
    <col min="15" max="15" width="10.7109375" style="5" customWidth="1"/>
    <col min="16" max="16384" width="9.140625" style="5"/>
  </cols>
  <sheetData>
    <row r="1" spans="1:14" ht="18.75">
      <c r="A1" s="417" t="s">
        <v>576</v>
      </c>
      <c r="N1" s="139" t="str">
        <f>'3.1'!N1</f>
        <v>2020</v>
      </c>
    </row>
    <row r="2" spans="1:14" ht="15.75">
      <c r="A2" s="418" t="s">
        <v>577</v>
      </c>
    </row>
    <row r="3" spans="1:14" ht="6" customHeight="1"/>
    <row r="4" spans="1:14">
      <c r="A4" s="370"/>
      <c r="B4" s="166" t="s">
        <v>89</v>
      </c>
      <c r="C4" s="166" t="s">
        <v>90</v>
      </c>
      <c r="D4" s="166" t="s">
        <v>91</v>
      </c>
      <c r="E4" s="166" t="s">
        <v>92</v>
      </c>
      <c r="F4" s="166" t="s">
        <v>93</v>
      </c>
      <c r="G4" s="166" t="s">
        <v>94</v>
      </c>
      <c r="H4" s="166" t="s">
        <v>95</v>
      </c>
      <c r="I4" s="166" t="s">
        <v>96</v>
      </c>
      <c r="J4" s="166" t="s">
        <v>97</v>
      </c>
      <c r="K4" s="166" t="s">
        <v>98</v>
      </c>
      <c r="L4" s="166" t="s">
        <v>99</v>
      </c>
      <c r="M4" s="166" t="s">
        <v>100</v>
      </c>
      <c r="N4" s="376" t="s">
        <v>74</v>
      </c>
    </row>
    <row r="5" spans="1:14">
      <c r="A5" s="240" t="s">
        <v>432</v>
      </c>
      <c r="B5" s="268">
        <f t="shared" ref="B5:M5" si="0">B6+B17</f>
        <v>-866.825558</v>
      </c>
      <c r="C5" s="268">
        <f t="shared" si="0"/>
        <v>-672.92486199999985</v>
      </c>
      <c r="D5" s="268">
        <f t="shared" si="0"/>
        <v>-495.15287100000023</v>
      </c>
      <c r="E5" s="268">
        <f t="shared" si="0"/>
        <v>-394.5650740000001</v>
      </c>
      <c r="F5" s="268">
        <f t="shared" si="0"/>
        <v>-791.11175100000003</v>
      </c>
      <c r="G5" s="268">
        <f t="shared" si="0"/>
        <v>-951.99593300000004</v>
      </c>
      <c r="H5" s="268">
        <f t="shared" si="0"/>
        <v>-562.82914599999981</v>
      </c>
      <c r="I5" s="268">
        <f t="shared" si="0"/>
        <v>-1195.6530640000001</v>
      </c>
      <c r="J5" s="268">
        <f t="shared" si="0"/>
        <v>-1049.5627840000002</v>
      </c>
      <c r="K5" s="268">
        <f t="shared" si="0"/>
        <v>-891.5119679999998</v>
      </c>
      <c r="L5" s="268">
        <f t="shared" si="0"/>
        <v>-1219.167923</v>
      </c>
      <c r="M5" s="268">
        <f t="shared" si="0"/>
        <v>-1061.5588109999999</v>
      </c>
      <c r="N5" s="268">
        <f>SUM(B5:M5)</f>
        <v>-10152.859745000002</v>
      </c>
    </row>
    <row r="6" spans="1:14">
      <c r="A6" s="371" t="s">
        <v>113</v>
      </c>
      <c r="B6" s="268">
        <f t="shared" ref="B6:M6" si="1">B7+B12</f>
        <v>-2559.393388</v>
      </c>
      <c r="C6" s="268">
        <f t="shared" si="1"/>
        <v>-1993.6329579999999</v>
      </c>
      <c r="D6" s="268">
        <f t="shared" si="1"/>
        <v>-1714.0378710000002</v>
      </c>
      <c r="E6" s="268">
        <f t="shared" si="1"/>
        <v>-1500.590559</v>
      </c>
      <c r="F6" s="268">
        <f t="shared" si="1"/>
        <v>-1794.898218</v>
      </c>
      <c r="G6" s="268">
        <f t="shared" si="1"/>
        <v>-1666.494639</v>
      </c>
      <c r="H6" s="268">
        <f t="shared" si="1"/>
        <v>-1648.889653</v>
      </c>
      <c r="I6" s="268">
        <f t="shared" si="1"/>
        <v>-1935.3913060000002</v>
      </c>
      <c r="J6" s="268">
        <f t="shared" si="1"/>
        <v>-1822.0127930000001</v>
      </c>
      <c r="K6" s="268">
        <f t="shared" si="1"/>
        <v>-2056.1120889999997</v>
      </c>
      <c r="L6" s="268">
        <f t="shared" si="1"/>
        <v>-2440.0358209999999</v>
      </c>
      <c r="M6" s="268">
        <f t="shared" si="1"/>
        <v>-2389.4215009999998</v>
      </c>
      <c r="N6" s="268">
        <f>SUM(B6:M6)</f>
        <v>-23520.910796</v>
      </c>
    </row>
    <row r="7" spans="1:14">
      <c r="A7" s="377" t="s">
        <v>101</v>
      </c>
      <c r="B7" s="372">
        <f t="shared" ref="B7:M7" si="2">SUM(B8:B11)</f>
        <v>-2514.4569999999999</v>
      </c>
      <c r="C7" s="372">
        <f t="shared" si="2"/>
        <v>-1952.095</v>
      </c>
      <c r="D7" s="372">
        <f t="shared" si="2"/>
        <v>-1680.8980000000001</v>
      </c>
      <c r="E7" s="372">
        <f t="shared" si="2"/>
        <v>-1475.7829999999999</v>
      </c>
      <c r="F7" s="372">
        <f t="shared" si="2"/>
        <v>-1774.018</v>
      </c>
      <c r="G7" s="372">
        <f t="shared" si="2"/>
        <v>-1620.145</v>
      </c>
      <c r="H7" s="372">
        <f t="shared" si="2"/>
        <v>-1621.6889999999999</v>
      </c>
      <c r="I7" s="372">
        <f t="shared" si="2"/>
        <v>-1901.6160000000002</v>
      </c>
      <c r="J7" s="372">
        <f t="shared" si="2"/>
        <v>-1797.0680000000002</v>
      </c>
      <c r="K7" s="372">
        <f t="shared" si="2"/>
        <v>-2018.8009999999999</v>
      </c>
      <c r="L7" s="372">
        <f t="shared" si="2"/>
        <v>-2394.951</v>
      </c>
      <c r="M7" s="372">
        <f t="shared" si="2"/>
        <v>-2358.5039999999999</v>
      </c>
      <c r="N7" s="398">
        <f>SUM(B7:M7)</f>
        <v>-23110.025000000001</v>
      </c>
    </row>
    <row r="8" spans="1:14">
      <c r="A8" s="154" t="s">
        <v>102</v>
      </c>
      <c r="B8" s="271">
        <v>-14.605</v>
      </c>
      <c r="C8" s="271">
        <v>-41.822000000000003</v>
      </c>
      <c r="D8" s="271">
        <v>-81.284999999999997</v>
      </c>
      <c r="E8" s="271">
        <v>-105.65</v>
      </c>
      <c r="F8" s="271">
        <v>-189.327</v>
      </c>
      <c r="G8" s="271">
        <v>-237.947</v>
      </c>
      <c r="H8" s="271">
        <v>-70.36</v>
      </c>
      <c r="I8" s="271">
        <v>-179.27500000000001</v>
      </c>
      <c r="J8" s="271">
        <v>-90.046999999999997</v>
      </c>
      <c r="K8" s="271">
        <v>-152.852</v>
      </c>
      <c r="L8" s="271">
        <v>-73.316999999999993</v>
      </c>
      <c r="M8" s="271">
        <v>-31.303999999999998</v>
      </c>
      <c r="N8" s="271">
        <f t="shared" ref="N8:N13" si="3">SUM(B8:M8)</f>
        <v>-1267.7910000000002</v>
      </c>
    </row>
    <row r="9" spans="1:14">
      <c r="A9" s="252" t="s">
        <v>103</v>
      </c>
      <c r="B9" s="155">
        <v>-122.608</v>
      </c>
      <c r="C9" s="155">
        <v>-176.27600000000001</v>
      </c>
      <c r="D9" s="155">
        <v>-176.499</v>
      </c>
      <c r="E9" s="155">
        <v>-140.654</v>
      </c>
      <c r="F9" s="155">
        <v>-156.53399999999999</v>
      </c>
      <c r="G9" s="155">
        <v>-295.31299999999999</v>
      </c>
      <c r="H9" s="155">
        <v>-179.06399999999999</v>
      </c>
      <c r="I9" s="155">
        <v>-330.11200000000002</v>
      </c>
      <c r="J9" s="155">
        <v>-433.846</v>
      </c>
      <c r="K9" s="155">
        <v>-407.24900000000002</v>
      </c>
      <c r="L9" s="155">
        <v>-339.834</v>
      </c>
      <c r="M9" s="155">
        <v>-414.34699999999998</v>
      </c>
      <c r="N9" s="265">
        <f t="shared" si="3"/>
        <v>-3172.3360000000002</v>
      </c>
    </row>
    <row r="10" spans="1:14">
      <c r="A10" s="252" t="s">
        <v>104</v>
      </c>
      <c r="B10" s="155">
        <v>-1112.55</v>
      </c>
      <c r="C10" s="155">
        <v>-782.73</v>
      </c>
      <c r="D10" s="155">
        <v>-666.13</v>
      </c>
      <c r="E10" s="155">
        <v>-546.55399999999997</v>
      </c>
      <c r="F10" s="155">
        <v>-681.07600000000002</v>
      </c>
      <c r="G10" s="155">
        <v>-443.04399999999998</v>
      </c>
      <c r="H10" s="155">
        <v>-571.92899999999997</v>
      </c>
      <c r="I10" s="155">
        <v>-690.96</v>
      </c>
      <c r="J10" s="155">
        <v>-672.21900000000005</v>
      </c>
      <c r="K10" s="155">
        <v>-586.94399999999996</v>
      </c>
      <c r="L10" s="155">
        <v>-982.00300000000004</v>
      </c>
      <c r="M10" s="155">
        <v>-950.99400000000003</v>
      </c>
      <c r="N10" s="265">
        <f t="shared" si="3"/>
        <v>-8687.1329999999998</v>
      </c>
    </row>
    <row r="11" spans="1:14">
      <c r="A11" s="154" t="s">
        <v>105</v>
      </c>
      <c r="B11" s="271">
        <v>-1264.694</v>
      </c>
      <c r="C11" s="271">
        <v>-951.26700000000005</v>
      </c>
      <c r="D11" s="271">
        <v>-756.98400000000004</v>
      </c>
      <c r="E11" s="271">
        <v>-682.92499999999995</v>
      </c>
      <c r="F11" s="271">
        <v>-747.08100000000002</v>
      </c>
      <c r="G11" s="271">
        <v>-643.84100000000001</v>
      </c>
      <c r="H11" s="271">
        <v>-800.33600000000001</v>
      </c>
      <c r="I11" s="271">
        <v>-701.26900000000001</v>
      </c>
      <c r="J11" s="271">
        <v>-600.95600000000002</v>
      </c>
      <c r="K11" s="271">
        <v>-871.75599999999997</v>
      </c>
      <c r="L11" s="271">
        <v>-999.79700000000003</v>
      </c>
      <c r="M11" s="271">
        <v>-961.85900000000004</v>
      </c>
      <c r="N11" s="271">
        <f t="shared" si="3"/>
        <v>-9982.7650000000012</v>
      </c>
    </row>
    <row r="12" spans="1:14">
      <c r="A12" s="378" t="s">
        <v>106</v>
      </c>
      <c r="B12" s="373">
        <f t="shared" ref="B12:M12" si="4">SUM(B13:B16)</f>
        <v>-44.936388000000001</v>
      </c>
      <c r="C12" s="373">
        <f t="shared" si="4"/>
        <v>-41.537957999999996</v>
      </c>
      <c r="D12" s="373">
        <f t="shared" si="4"/>
        <v>-33.139870999999999</v>
      </c>
      <c r="E12" s="373">
        <f t="shared" si="4"/>
        <v>-24.807559000000001</v>
      </c>
      <c r="F12" s="373">
        <f t="shared" si="4"/>
        <v>-20.880217999999999</v>
      </c>
      <c r="G12" s="373">
        <f t="shared" si="4"/>
        <v>-46.349639000000003</v>
      </c>
      <c r="H12" s="373">
        <f t="shared" si="4"/>
        <v>-27.200652999999999</v>
      </c>
      <c r="I12" s="373">
        <f t="shared" si="4"/>
        <v>-33.775305999999993</v>
      </c>
      <c r="J12" s="373">
        <f t="shared" si="4"/>
        <v>-24.944792999999997</v>
      </c>
      <c r="K12" s="373">
        <f t="shared" si="4"/>
        <v>-37.311088999999996</v>
      </c>
      <c r="L12" s="373">
        <f t="shared" si="4"/>
        <v>-45.084821000000005</v>
      </c>
      <c r="M12" s="373">
        <f t="shared" si="4"/>
        <v>-30.917501000000001</v>
      </c>
      <c r="N12" s="268">
        <f>SUM(B12:M12)</f>
        <v>-410.88579599999991</v>
      </c>
    </row>
    <row r="13" spans="1:14">
      <c r="A13" s="154" t="s">
        <v>102</v>
      </c>
      <c r="B13" s="379">
        <v>-44.784379000000001</v>
      </c>
      <c r="C13" s="374">
        <v>-41.410955999999999</v>
      </c>
      <c r="D13" s="374">
        <v>-33.058019000000002</v>
      </c>
      <c r="E13" s="374">
        <v>-24.766235000000002</v>
      </c>
      <c r="F13" s="374">
        <v>-20.845420999999998</v>
      </c>
      <c r="G13" s="374">
        <v>-46.316319</v>
      </c>
      <c r="H13" s="374">
        <v>-27.161358</v>
      </c>
      <c r="I13" s="374">
        <v>-33.733540999999995</v>
      </c>
      <c r="J13" s="374">
        <v>-24.881241999999997</v>
      </c>
      <c r="K13" s="374">
        <v>-37.274279999999997</v>
      </c>
      <c r="L13" s="374">
        <v>-45.026228000000003</v>
      </c>
      <c r="M13" s="138">
        <v>-30.597746000000001</v>
      </c>
      <c r="N13" s="271">
        <f t="shared" si="3"/>
        <v>-409.8557239999999</v>
      </c>
    </row>
    <row r="14" spans="1:14">
      <c r="A14" s="252" t="s">
        <v>103</v>
      </c>
      <c r="B14" s="380">
        <v>0</v>
      </c>
      <c r="C14" s="375">
        <v>0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251">
        <v>0</v>
      </c>
      <c r="N14" s="265">
        <f t="shared" ref="N14:N27" si="5">SUM(B14:M14)</f>
        <v>0</v>
      </c>
    </row>
    <row r="15" spans="1:14">
      <c r="A15" s="252" t="s">
        <v>104</v>
      </c>
      <c r="B15" s="380">
        <v>0</v>
      </c>
      <c r="C15" s="375">
        <v>0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251">
        <v>0</v>
      </c>
      <c r="N15" s="265">
        <f t="shared" si="5"/>
        <v>0</v>
      </c>
    </row>
    <row r="16" spans="1:14">
      <c r="A16" s="154" t="s">
        <v>105</v>
      </c>
      <c r="B16" s="379">
        <v>-0.15200900000000001</v>
      </c>
      <c r="C16" s="374">
        <v>-0.127002</v>
      </c>
      <c r="D16" s="374">
        <v>-8.1852000000000008E-2</v>
      </c>
      <c r="E16" s="374">
        <v>-4.1324000000000007E-2</v>
      </c>
      <c r="F16" s="374">
        <v>-3.4797000000000002E-2</v>
      </c>
      <c r="G16" s="374">
        <v>-3.3320000000000002E-2</v>
      </c>
      <c r="H16" s="374">
        <v>-3.9295000000000004E-2</v>
      </c>
      <c r="I16" s="374">
        <v>-4.1765000000000004E-2</v>
      </c>
      <c r="J16" s="374">
        <v>-6.3550999999999996E-2</v>
      </c>
      <c r="K16" s="374">
        <v>-3.6808999999999995E-2</v>
      </c>
      <c r="L16" s="374">
        <v>-5.8593000000000006E-2</v>
      </c>
      <c r="M16" s="138">
        <v>-0.31975500000000001</v>
      </c>
      <c r="N16" s="271">
        <f t="shared" si="5"/>
        <v>-1.0300720000000001</v>
      </c>
    </row>
    <row r="17" spans="1:14">
      <c r="A17" s="371" t="s">
        <v>114</v>
      </c>
      <c r="B17" s="268">
        <f t="shared" ref="B17:M17" si="6">B18+B23</f>
        <v>1692.56783</v>
      </c>
      <c r="C17" s="268">
        <f t="shared" si="6"/>
        <v>1320.7080960000001</v>
      </c>
      <c r="D17" s="268">
        <f t="shared" si="6"/>
        <v>1218.885</v>
      </c>
      <c r="E17" s="268">
        <f t="shared" si="6"/>
        <v>1106.0254849999999</v>
      </c>
      <c r="F17" s="268">
        <f t="shared" si="6"/>
        <v>1003.786467</v>
      </c>
      <c r="G17" s="268">
        <f t="shared" si="6"/>
        <v>714.49870599999997</v>
      </c>
      <c r="H17" s="268">
        <f t="shared" si="6"/>
        <v>1086.0605070000001</v>
      </c>
      <c r="I17" s="268">
        <f t="shared" si="6"/>
        <v>739.73824200000001</v>
      </c>
      <c r="J17" s="268">
        <f t="shared" si="6"/>
        <v>772.45000899999991</v>
      </c>
      <c r="K17" s="268">
        <f t="shared" si="6"/>
        <v>1164.6001209999999</v>
      </c>
      <c r="L17" s="268">
        <f t="shared" si="6"/>
        <v>1220.867898</v>
      </c>
      <c r="M17" s="268">
        <f t="shared" si="6"/>
        <v>1327.8626899999999</v>
      </c>
      <c r="N17" s="268">
        <f>SUM(B17:M17)</f>
        <v>13368.051051</v>
      </c>
    </row>
    <row r="18" spans="1:14">
      <c r="A18" s="378" t="s">
        <v>107</v>
      </c>
      <c r="B18" s="373">
        <f t="shared" ref="B18:M18" si="7">SUM(B19:B22)</f>
        <v>1692.4839999999999</v>
      </c>
      <c r="C18" s="373">
        <f t="shared" si="7"/>
        <v>1313.009</v>
      </c>
      <c r="D18" s="373">
        <f t="shared" si="7"/>
        <v>1218.885</v>
      </c>
      <c r="E18" s="373">
        <f t="shared" si="7"/>
        <v>1105.847</v>
      </c>
      <c r="F18" s="373">
        <f t="shared" si="7"/>
        <v>1002.193</v>
      </c>
      <c r="G18" s="373">
        <f t="shared" si="7"/>
        <v>713.46899999999994</v>
      </c>
      <c r="H18" s="373">
        <f t="shared" si="7"/>
        <v>1085.8590000000002</v>
      </c>
      <c r="I18" s="373">
        <f t="shared" si="7"/>
        <v>739.66</v>
      </c>
      <c r="J18" s="373">
        <f t="shared" si="7"/>
        <v>772.27099999999996</v>
      </c>
      <c r="K18" s="373">
        <f t="shared" si="7"/>
        <v>1149.028</v>
      </c>
      <c r="L18" s="373">
        <f t="shared" si="7"/>
        <v>1201.5149999999999</v>
      </c>
      <c r="M18" s="373">
        <f t="shared" si="7"/>
        <v>1307.693</v>
      </c>
      <c r="N18" s="268">
        <f>SUM(B18:M18)</f>
        <v>13301.913</v>
      </c>
    </row>
    <row r="19" spans="1:14">
      <c r="A19" s="154" t="s">
        <v>109</v>
      </c>
      <c r="B19" s="138">
        <v>550.06899999999996</v>
      </c>
      <c r="C19" s="138">
        <v>303.35199999999998</v>
      </c>
      <c r="D19" s="138">
        <v>313.45999999999998</v>
      </c>
      <c r="E19" s="138">
        <v>266.84199999999998</v>
      </c>
      <c r="F19" s="138">
        <v>201.922</v>
      </c>
      <c r="G19" s="138">
        <v>158.84299999999999</v>
      </c>
      <c r="H19" s="138">
        <v>254.81200000000001</v>
      </c>
      <c r="I19" s="138">
        <v>224.12799999999999</v>
      </c>
      <c r="J19" s="138">
        <v>211.34100000000001</v>
      </c>
      <c r="K19" s="138">
        <v>250.60300000000001</v>
      </c>
      <c r="L19" s="138">
        <v>372.45400000000001</v>
      </c>
      <c r="M19" s="138">
        <v>478.09399999999999</v>
      </c>
      <c r="N19" s="138">
        <f t="shared" si="5"/>
        <v>3585.9200000000005</v>
      </c>
    </row>
    <row r="20" spans="1:14">
      <c r="A20" s="252" t="s">
        <v>110</v>
      </c>
      <c r="B20" s="251">
        <v>1141.748</v>
      </c>
      <c r="C20" s="251">
        <v>994.91800000000001</v>
      </c>
      <c r="D20" s="251">
        <v>876.37800000000004</v>
      </c>
      <c r="E20" s="251">
        <v>806.29100000000005</v>
      </c>
      <c r="F20" s="251">
        <v>731.30399999999997</v>
      </c>
      <c r="G20" s="251">
        <v>407.31700000000001</v>
      </c>
      <c r="H20" s="251">
        <v>747.52200000000005</v>
      </c>
      <c r="I20" s="251">
        <v>433.642</v>
      </c>
      <c r="J20" s="251">
        <v>477.767</v>
      </c>
      <c r="K20" s="251">
        <v>834.41499999999996</v>
      </c>
      <c r="L20" s="251">
        <v>820.10400000000004</v>
      </c>
      <c r="M20" s="251">
        <v>806.50699999999995</v>
      </c>
      <c r="N20" s="206">
        <f t="shared" si="5"/>
        <v>9077.9129999999986</v>
      </c>
    </row>
    <row r="21" spans="1:14">
      <c r="A21" s="252" t="s">
        <v>111</v>
      </c>
      <c r="B21" s="251">
        <v>0.48199999999999998</v>
      </c>
      <c r="C21" s="251">
        <v>10.82</v>
      </c>
      <c r="D21" s="251">
        <v>23.498000000000001</v>
      </c>
      <c r="E21" s="251">
        <v>30.809000000000001</v>
      </c>
      <c r="F21" s="251">
        <v>46.151000000000003</v>
      </c>
      <c r="G21" s="251">
        <v>70.650000000000006</v>
      </c>
      <c r="H21" s="251">
        <v>72.545000000000002</v>
      </c>
      <c r="I21" s="251">
        <v>42.274000000000001</v>
      </c>
      <c r="J21" s="251">
        <v>26.908000000000001</v>
      </c>
      <c r="K21" s="251">
        <v>45.204999999999998</v>
      </c>
      <c r="L21" s="251">
        <v>5.3890000000000002</v>
      </c>
      <c r="M21" s="251">
        <v>3.6890000000000001</v>
      </c>
      <c r="N21" s="206">
        <f t="shared" si="5"/>
        <v>378.42</v>
      </c>
    </row>
    <row r="22" spans="1:14">
      <c r="A22" s="154" t="s">
        <v>112</v>
      </c>
      <c r="B22" s="138">
        <v>0.185</v>
      </c>
      <c r="C22" s="138">
        <v>3.919</v>
      </c>
      <c r="D22" s="138">
        <v>5.5490000000000004</v>
      </c>
      <c r="E22" s="138">
        <v>1.905</v>
      </c>
      <c r="F22" s="138">
        <v>22.815999999999999</v>
      </c>
      <c r="G22" s="138">
        <v>76.659000000000006</v>
      </c>
      <c r="H22" s="138">
        <v>10.98</v>
      </c>
      <c r="I22" s="138">
        <v>39.616</v>
      </c>
      <c r="J22" s="138">
        <v>56.255000000000003</v>
      </c>
      <c r="K22" s="138">
        <v>18.805</v>
      </c>
      <c r="L22" s="138">
        <v>3.5680000000000001</v>
      </c>
      <c r="M22" s="138">
        <v>19.402999999999999</v>
      </c>
      <c r="N22" s="138">
        <f t="shared" si="5"/>
        <v>259.66000000000003</v>
      </c>
    </row>
    <row r="23" spans="1:14">
      <c r="A23" s="378" t="s">
        <v>108</v>
      </c>
      <c r="B23" s="373">
        <f t="shared" ref="B23:M23" si="8">SUM(B24:B27)</f>
        <v>8.3830000000000002E-2</v>
      </c>
      <c r="C23" s="373">
        <f t="shared" si="8"/>
        <v>7.6990959999999999</v>
      </c>
      <c r="D23" s="373">
        <f t="shared" si="8"/>
        <v>0</v>
      </c>
      <c r="E23" s="373">
        <f t="shared" si="8"/>
        <v>0.178485</v>
      </c>
      <c r="F23" s="373">
        <f t="shared" si="8"/>
        <v>1.593467</v>
      </c>
      <c r="G23" s="373">
        <f t="shared" si="8"/>
        <v>1.029706</v>
      </c>
      <c r="H23" s="373">
        <f t="shared" si="8"/>
        <v>0.20150699999999999</v>
      </c>
      <c r="I23" s="373">
        <f t="shared" si="8"/>
        <v>7.8242000000000006E-2</v>
      </c>
      <c r="J23" s="373">
        <f t="shared" si="8"/>
        <v>0.179009</v>
      </c>
      <c r="K23" s="373">
        <f t="shared" si="8"/>
        <v>15.572120999999999</v>
      </c>
      <c r="L23" s="373">
        <f t="shared" si="8"/>
        <v>19.352898</v>
      </c>
      <c r="M23" s="373">
        <f t="shared" si="8"/>
        <v>20.169689999999999</v>
      </c>
      <c r="N23" s="268">
        <f>SUM(B23:M23)</f>
        <v>66.138051000000004</v>
      </c>
    </row>
    <row r="24" spans="1:14">
      <c r="A24" s="154" t="s">
        <v>109</v>
      </c>
      <c r="B24" s="138">
        <v>1.1510000000000001E-3</v>
      </c>
      <c r="C24" s="138">
        <v>7.5890219999999999</v>
      </c>
      <c r="D24" s="138">
        <v>0</v>
      </c>
      <c r="E24" s="138">
        <v>2.9999999999999997E-4</v>
      </c>
      <c r="F24" s="138">
        <v>1.4028499999999999</v>
      </c>
      <c r="G24" s="138">
        <v>1.0562E-2</v>
      </c>
      <c r="H24" s="138">
        <v>2.7500000000000002E-4</v>
      </c>
      <c r="I24" s="138">
        <v>0</v>
      </c>
      <c r="J24" s="138">
        <v>7.4999999999999993E-5</v>
      </c>
      <c r="K24" s="138">
        <v>15.485946999999999</v>
      </c>
      <c r="L24" s="138">
        <v>19.260111999999999</v>
      </c>
      <c r="M24" s="138">
        <v>20.041954</v>
      </c>
      <c r="N24" s="138">
        <f t="shared" si="5"/>
        <v>63.792248000000001</v>
      </c>
    </row>
    <row r="25" spans="1:14">
      <c r="A25" s="252" t="s">
        <v>110</v>
      </c>
      <c r="B25" s="251">
        <v>0</v>
      </c>
      <c r="C25" s="251">
        <v>0</v>
      </c>
      <c r="D25" s="251">
        <v>0</v>
      </c>
      <c r="E25" s="251">
        <v>0</v>
      </c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1">
        <v>0</v>
      </c>
      <c r="N25" s="206">
        <f t="shared" si="5"/>
        <v>0</v>
      </c>
    </row>
    <row r="26" spans="1:14">
      <c r="A26" s="252" t="s">
        <v>111</v>
      </c>
      <c r="B26" s="251">
        <v>0</v>
      </c>
      <c r="C26" s="251">
        <v>0</v>
      </c>
      <c r="D26" s="251">
        <v>0</v>
      </c>
      <c r="E26" s="251">
        <v>0</v>
      </c>
      <c r="F26" s="251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06">
        <f t="shared" si="5"/>
        <v>0</v>
      </c>
    </row>
    <row r="27" spans="1:14">
      <c r="A27" s="154" t="s">
        <v>112</v>
      </c>
      <c r="B27" s="138">
        <v>8.2679000000000002E-2</v>
      </c>
      <c r="C27" s="138">
        <v>0.11007399999999999</v>
      </c>
      <c r="D27" s="138">
        <v>0</v>
      </c>
      <c r="E27" s="138">
        <v>0.17818500000000001</v>
      </c>
      <c r="F27" s="138">
        <v>0.19061699999999998</v>
      </c>
      <c r="G27" s="138">
        <v>1.019144</v>
      </c>
      <c r="H27" s="138">
        <v>0.20123199999999999</v>
      </c>
      <c r="I27" s="138">
        <v>7.8242000000000006E-2</v>
      </c>
      <c r="J27" s="138">
        <v>0.17893400000000001</v>
      </c>
      <c r="K27" s="138">
        <v>8.6173999999999987E-2</v>
      </c>
      <c r="L27" s="138">
        <v>9.2786000000000007E-2</v>
      </c>
      <c r="M27" s="138">
        <v>0.12773600000000002</v>
      </c>
      <c r="N27" s="138">
        <f t="shared" si="5"/>
        <v>2.3458030000000001</v>
      </c>
    </row>
    <row r="28" spans="1:14">
      <c r="A28" s="19"/>
      <c r="N28" s="10" t="s">
        <v>380</v>
      </c>
    </row>
    <row r="29" spans="1:14">
      <c r="K29" s="518">
        <f>N8+N13</f>
        <v>-1677.6467240000002</v>
      </c>
      <c r="L29" s="518"/>
    </row>
    <row r="30" spans="1:14" ht="10.5" customHeight="1"/>
    <row r="31" spans="1:14" ht="10.5" customHeight="1"/>
    <row r="32" spans="1:14" ht="10.5" customHeight="1"/>
    <row r="33" spans="7:14" ht="10.5" customHeight="1"/>
    <row r="34" spans="7:14">
      <c r="J34" s="519">
        <f>N19+N24</f>
        <v>3649.7122480000007</v>
      </c>
      <c r="K34" s="519"/>
    </row>
    <row r="35" spans="7:14" ht="10.5" customHeight="1"/>
    <row r="36" spans="7:14" ht="10.5" customHeight="1"/>
    <row r="37" spans="7:14" ht="10.5" customHeight="1"/>
    <row r="38" spans="7:14" ht="12.75" customHeight="1">
      <c r="H38" s="522">
        <f>N20+N25</f>
        <v>9077.9129999999986</v>
      </c>
      <c r="I38" s="522"/>
    </row>
    <row r="39" spans="7:14">
      <c r="J39" s="22" t="s">
        <v>201</v>
      </c>
      <c r="K39" s="521">
        <f>N5</f>
        <v>-10152.859745000002</v>
      </c>
      <c r="L39" s="521"/>
    </row>
    <row r="40" spans="7:14" ht="10.5" customHeight="1"/>
    <row r="41" spans="7:14" ht="10.5" customHeight="1"/>
    <row r="42" spans="7:14">
      <c r="G42" s="518">
        <f>N9+N14</f>
        <v>-3172.3360000000002</v>
      </c>
      <c r="H42" s="518"/>
    </row>
    <row r="43" spans="7:14">
      <c r="K43" s="23">
        <f>N21+N26</f>
        <v>378.42</v>
      </c>
      <c r="L43" s="24">
        <f>N22+N27</f>
        <v>262.00580300000001</v>
      </c>
    </row>
    <row r="44" spans="7:14">
      <c r="M44" s="520">
        <f>N11+N16</f>
        <v>-9983.7950720000008</v>
      </c>
      <c r="N44" s="520"/>
    </row>
    <row r="45" spans="7:14" ht="10.5" customHeight="1"/>
    <row r="46" spans="7:14" ht="10.5" customHeight="1"/>
    <row r="47" spans="7:14">
      <c r="J47" s="518">
        <f>N10+N15</f>
        <v>-8687.1329999999998</v>
      </c>
      <c r="K47" s="518"/>
      <c r="L47" s="518"/>
    </row>
  </sheetData>
  <mergeCells count="7">
    <mergeCell ref="K29:L29"/>
    <mergeCell ref="J34:K34"/>
    <mergeCell ref="J47:L47"/>
    <mergeCell ref="M44:N44"/>
    <mergeCell ref="G42:H42"/>
    <mergeCell ref="K39:L39"/>
    <mergeCell ref="H38:I38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7"/>
  <dimension ref="A1:N45"/>
  <sheetViews>
    <sheetView showGridLines="0" zoomScaleNormal="100" zoomScaleSheetLayoutView="115" workbookViewId="0"/>
  </sheetViews>
  <sheetFormatPr defaultRowHeight="12"/>
  <cols>
    <col min="1" max="1" width="22.7109375" style="5" customWidth="1"/>
    <col min="2" max="13" width="9.140625" style="5" customWidth="1"/>
    <col min="14" max="14" width="11.28515625" style="5" customWidth="1"/>
    <col min="15" max="15" width="10.7109375" style="5" customWidth="1"/>
    <col min="16" max="16384" width="9.140625" style="5"/>
  </cols>
  <sheetData>
    <row r="1" spans="1:14" ht="15.75">
      <c r="A1" s="275" t="s">
        <v>578</v>
      </c>
      <c r="N1" s="139" t="str">
        <f>'3.1'!N1</f>
        <v>2020</v>
      </c>
    </row>
    <row r="2" spans="1:14" ht="6" customHeight="1"/>
    <row r="3" spans="1:14">
      <c r="A3" s="370"/>
      <c r="B3" s="166" t="s">
        <v>89</v>
      </c>
      <c r="C3" s="166" t="s">
        <v>90</v>
      </c>
      <c r="D3" s="166" t="s">
        <v>91</v>
      </c>
      <c r="E3" s="166" t="s">
        <v>92</v>
      </c>
      <c r="F3" s="166" t="s">
        <v>93</v>
      </c>
      <c r="G3" s="166" t="s">
        <v>94</v>
      </c>
      <c r="H3" s="166" t="s">
        <v>95</v>
      </c>
      <c r="I3" s="166" t="s">
        <v>96</v>
      </c>
      <c r="J3" s="166" t="s">
        <v>97</v>
      </c>
      <c r="K3" s="166" t="s">
        <v>98</v>
      </c>
      <c r="L3" s="166" t="s">
        <v>99</v>
      </c>
      <c r="M3" s="166" t="s">
        <v>100</v>
      </c>
      <c r="N3" s="376" t="s">
        <v>74</v>
      </c>
    </row>
    <row r="4" spans="1:14">
      <c r="A4" s="415" t="s">
        <v>498</v>
      </c>
      <c r="B4" s="268">
        <f>+B5+B6</f>
        <v>-1168.7747119999999</v>
      </c>
      <c r="C4" s="268">
        <f t="shared" ref="C4:M4" si="0">+C5+C6</f>
        <v>-1303.6256420000004</v>
      </c>
      <c r="D4" s="268">
        <f t="shared" si="0"/>
        <v>-931.51438099999996</v>
      </c>
      <c r="E4" s="268">
        <f t="shared" si="0"/>
        <v>-994.47257000000002</v>
      </c>
      <c r="F4" s="268">
        <f t="shared" si="0"/>
        <v>-1156.5836959999997</v>
      </c>
      <c r="G4" s="268">
        <f t="shared" si="0"/>
        <v>-662.66865100000018</v>
      </c>
      <c r="H4" s="268">
        <f t="shared" si="0"/>
        <v>-314.53588799999989</v>
      </c>
      <c r="I4" s="268">
        <f t="shared" si="0"/>
        <v>-954.50282600000003</v>
      </c>
      <c r="J4" s="268">
        <f t="shared" si="0"/>
        <v>-1292.3874089999995</v>
      </c>
      <c r="K4" s="268">
        <f t="shared" si="0"/>
        <v>-1731.3656569999998</v>
      </c>
      <c r="L4" s="268">
        <f t="shared" si="0"/>
        <v>-1356.4152759999999</v>
      </c>
      <c r="M4" s="268">
        <f t="shared" si="0"/>
        <v>-1229.7566480000003</v>
      </c>
      <c r="N4" s="268">
        <f>SUM(B4:M4)</f>
        <v>-13096.603356</v>
      </c>
    </row>
    <row r="5" spans="1:14">
      <c r="A5" s="154" t="s">
        <v>499</v>
      </c>
      <c r="B5" s="271">
        <v>-2454.0166629999999</v>
      </c>
      <c r="C5" s="271">
        <v>-2161.4619830000001</v>
      </c>
      <c r="D5" s="271">
        <v>-1970.9889430000001</v>
      </c>
      <c r="E5" s="271">
        <v>-1873.9038780000001</v>
      </c>
      <c r="F5" s="271">
        <v>-1787.4392729999997</v>
      </c>
      <c r="G5" s="271">
        <v>-1443.4465900000002</v>
      </c>
      <c r="H5" s="271">
        <v>-1653.4973499999999</v>
      </c>
      <c r="I5" s="271">
        <v>-1688.121056</v>
      </c>
      <c r="J5" s="271">
        <v>-2134.6214179999997</v>
      </c>
      <c r="K5" s="271">
        <v>-2577.4634299999998</v>
      </c>
      <c r="L5" s="271">
        <v>-2019.6377689999999</v>
      </c>
      <c r="M5" s="271">
        <v>-2358.2181910000004</v>
      </c>
      <c r="N5" s="271">
        <v>-24122.816544000001</v>
      </c>
    </row>
    <row r="6" spans="1:14">
      <c r="A6" s="154" t="s">
        <v>500</v>
      </c>
      <c r="B6" s="271">
        <v>1285.241951</v>
      </c>
      <c r="C6" s="271">
        <v>857.83634099999983</v>
      </c>
      <c r="D6" s="271">
        <v>1039.4745620000001</v>
      </c>
      <c r="E6" s="271">
        <v>879.43130800000006</v>
      </c>
      <c r="F6" s="271">
        <v>630.85557700000004</v>
      </c>
      <c r="G6" s="271">
        <v>780.77793900000006</v>
      </c>
      <c r="H6" s="271">
        <v>1338.961462</v>
      </c>
      <c r="I6" s="271">
        <v>733.61822999999993</v>
      </c>
      <c r="J6" s="271">
        <v>842.23400900000013</v>
      </c>
      <c r="K6" s="271">
        <v>846.09777299999996</v>
      </c>
      <c r="L6" s="271">
        <v>663.22249299999999</v>
      </c>
      <c r="M6" s="271">
        <v>1128.4615430000001</v>
      </c>
      <c r="N6" s="271">
        <v>11026.213188</v>
      </c>
    </row>
    <row r="7" spans="1:14">
      <c r="A7" s="415" t="s">
        <v>631</v>
      </c>
      <c r="B7" s="268">
        <f>'7.1'!B5</f>
        <v>-866.825558</v>
      </c>
      <c r="C7" s="268">
        <f>'7.1'!C5</f>
        <v>-672.92486199999985</v>
      </c>
      <c r="D7" s="268">
        <f>'7.1'!D5</f>
        <v>-495.15287100000023</v>
      </c>
      <c r="E7" s="268">
        <f>'7.1'!E5</f>
        <v>-394.5650740000001</v>
      </c>
      <c r="F7" s="268">
        <f>'7.1'!F5</f>
        <v>-791.11175100000003</v>
      </c>
      <c r="G7" s="268">
        <f>'7.1'!G5</f>
        <v>-951.99593300000004</v>
      </c>
      <c r="H7" s="268">
        <f>'7.1'!H5</f>
        <v>-562.82914599999981</v>
      </c>
      <c r="I7" s="268">
        <f>'7.1'!I5</f>
        <v>-1195.6530640000001</v>
      </c>
      <c r="J7" s="268">
        <f>'7.1'!J5</f>
        <v>-1049.5627840000002</v>
      </c>
      <c r="K7" s="268">
        <f>'7.1'!K5</f>
        <v>-891.5119679999998</v>
      </c>
      <c r="L7" s="268">
        <f>'7.1'!L5</f>
        <v>-1219.167923</v>
      </c>
      <c r="M7" s="268">
        <f>'7.1'!M5</f>
        <v>-1061.5588109999999</v>
      </c>
      <c r="N7" s="268">
        <f>'7.1'!N5</f>
        <v>-10152.859745000002</v>
      </c>
    </row>
    <row r="8" spans="1:14">
      <c r="A8" s="154" t="s">
        <v>632</v>
      </c>
      <c r="B8" s="271">
        <f>'7.1'!B6</f>
        <v>-2559.393388</v>
      </c>
      <c r="C8" s="271">
        <f>'7.1'!C6</f>
        <v>-1993.6329579999999</v>
      </c>
      <c r="D8" s="271">
        <f>'7.1'!D6</f>
        <v>-1714.0378710000002</v>
      </c>
      <c r="E8" s="271">
        <f>'7.1'!E6</f>
        <v>-1500.590559</v>
      </c>
      <c r="F8" s="271">
        <f>'7.1'!F6</f>
        <v>-1794.898218</v>
      </c>
      <c r="G8" s="271">
        <f>'7.1'!G6</f>
        <v>-1666.494639</v>
      </c>
      <c r="H8" s="271">
        <f>'7.1'!H6</f>
        <v>-1648.889653</v>
      </c>
      <c r="I8" s="271">
        <f>'7.1'!I6</f>
        <v>-1935.3913060000002</v>
      </c>
      <c r="J8" s="271">
        <f>'7.1'!J6</f>
        <v>-1822.0127930000001</v>
      </c>
      <c r="K8" s="271">
        <f>'7.1'!K6</f>
        <v>-2056.1120889999997</v>
      </c>
      <c r="L8" s="271">
        <f>'7.1'!L6</f>
        <v>-2440.0358209999999</v>
      </c>
      <c r="M8" s="271">
        <f>'7.1'!M6</f>
        <v>-2389.4215009999998</v>
      </c>
      <c r="N8" s="271">
        <f>'7.1'!N6</f>
        <v>-23520.910796</v>
      </c>
    </row>
    <row r="9" spans="1:14">
      <c r="A9" s="154" t="s">
        <v>633</v>
      </c>
      <c r="B9" s="271">
        <f>'7.1'!B17</f>
        <v>1692.56783</v>
      </c>
      <c r="C9" s="271">
        <f>'7.1'!C17</f>
        <v>1320.7080960000001</v>
      </c>
      <c r="D9" s="271">
        <f>'7.1'!D17</f>
        <v>1218.885</v>
      </c>
      <c r="E9" s="271">
        <f>'7.1'!E17</f>
        <v>1106.0254849999999</v>
      </c>
      <c r="F9" s="271">
        <f>'7.1'!F17</f>
        <v>1003.786467</v>
      </c>
      <c r="G9" s="271">
        <f>'7.1'!G17</f>
        <v>714.49870599999997</v>
      </c>
      <c r="H9" s="271">
        <f>'7.1'!H17</f>
        <v>1086.0605070000001</v>
      </c>
      <c r="I9" s="271">
        <f>'7.1'!I17</f>
        <v>739.73824200000001</v>
      </c>
      <c r="J9" s="271">
        <f>'7.1'!J17</f>
        <v>772.45000899999991</v>
      </c>
      <c r="K9" s="271">
        <f>'7.1'!K17</f>
        <v>1164.6001209999999</v>
      </c>
      <c r="L9" s="271">
        <f>'7.1'!L17</f>
        <v>1220.867898</v>
      </c>
      <c r="M9" s="271">
        <f>'7.1'!M17</f>
        <v>1327.8626899999999</v>
      </c>
      <c r="N9" s="271">
        <f>'7.1'!N17</f>
        <v>13368.051051</v>
      </c>
    </row>
    <row r="10" spans="1:14" ht="13.5" customHeight="1">
      <c r="A10" s="523" t="s">
        <v>433</v>
      </c>
      <c r="B10" s="268">
        <f t="shared" ref="B10:N10" si="1">B7-B4</f>
        <v>301.94915399999991</v>
      </c>
      <c r="C10" s="268">
        <f t="shared" si="1"/>
        <v>630.70078000000058</v>
      </c>
      <c r="D10" s="268">
        <f t="shared" si="1"/>
        <v>436.36150999999973</v>
      </c>
      <c r="E10" s="268">
        <f t="shared" si="1"/>
        <v>599.90749599999992</v>
      </c>
      <c r="F10" s="268">
        <f t="shared" si="1"/>
        <v>365.47194499999966</v>
      </c>
      <c r="G10" s="268">
        <f t="shared" si="1"/>
        <v>-289.32728199999985</v>
      </c>
      <c r="H10" s="268">
        <f t="shared" si="1"/>
        <v>-248.29325799999992</v>
      </c>
      <c r="I10" s="268">
        <f t="shared" si="1"/>
        <v>-241.15023800000006</v>
      </c>
      <c r="J10" s="268">
        <f t="shared" si="1"/>
        <v>242.82462499999929</v>
      </c>
      <c r="K10" s="268">
        <f t="shared" si="1"/>
        <v>839.85368900000003</v>
      </c>
      <c r="L10" s="268">
        <f t="shared" si="1"/>
        <v>137.24735299999998</v>
      </c>
      <c r="M10" s="268">
        <f t="shared" si="1"/>
        <v>168.19783700000039</v>
      </c>
      <c r="N10" s="268">
        <f t="shared" si="1"/>
        <v>2943.7436109999981</v>
      </c>
    </row>
    <row r="11" spans="1:14" ht="12.75" customHeight="1">
      <c r="A11" s="523"/>
      <c r="B11" s="134">
        <f t="shared" ref="B11:N11" si="2">B10/B4</f>
        <v>-0.25834675485347081</v>
      </c>
      <c r="C11" s="134">
        <f t="shared" si="2"/>
        <v>-0.48380513521687873</v>
      </c>
      <c r="D11" s="134">
        <f t="shared" si="2"/>
        <v>-0.46844312755703954</v>
      </c>
      <c r="E11" s="134">
        <f t="shared" si="2"/>
        <v>-0.60324187322733291</v>
      </c>
      <c r="F11" s="134">
        <f t="shared" si="2"/>
        <v>-0.31599264823113998</v>
      </c>
      <c r="G11" s="134">
        <f t="shared" si="2"/>
        <v>0.43660927910712316</v>
      </c>
      <c r="H11" s="134">
        <f t="shared" si="2"/>
        <v>0.78939563805831914</v>
      </c>
      <c r="I11" s="134">
        <f t="shared" si="2"/>
        <v>0.25264486540137288</v>
      </c>
      <c r="J11" s="134">
        <f t="shared" si="2"/>
        <v>-0.18788841744279125</v>
      </c>
      <c r="K11" s="134">
        <f t="shared" si="2"/>
        <v>-0.48508163807248261</v>
      </c>
      <c r="L11" s="134">
        <f t="shared" si="2"/>
        <v>-0.10118387445822306</v>
      </c>
      <c r="M11" s="134">
        <f t="shared" si="2"/>
        <v>-0.13677326914519786</v>
      </c>
      <c r="N11" s="134">
        <f t="shared" si="2"/>
        <v>-0.22477153281513781</v>
      </c>
    </row>
    <row r="12" spans="1:14">
      <c r="A12" s="19"/>
      <c r="N12" s="10" t="s">
        <v>380</v>
      </c>
    </row>
    <row r="13" spans="1:14">
      <c r="A13" s="19"/>
      <c r="N13" s="10"/>
    </row>
    <row r="14" spans="1:14" ht="15.75">
      <c r="A14" s="180" t="s">
        <v>579</v>
      </c>
      <c r="B14" s="3"/>
      <c r="C14" s="50"/>
      <c r="D14" s="50"/>
      <c r="E14" s="50"/>
      <c r="F14" s="50"/>
      <c r="G14" s="50"/>
      <c r="H14" s="3"/>
      <c r="I14" s="3"/>
      <c r="J14" s="3"/>
      <c r="K14" s="42"/>
    </row>
    <row r="15" spans="1:14" ht="7.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pans="1:14" ht="12" customHeight="1">
      <c r="A16" s="407"/>
      <c r="B16" s="407">
        <v>2011</v>
      </c>
      <c r="C16" s="407">
        <v>2012</v>
      </c>
      <c r="D16" s="407">
        <v>2013</v>
      </c>
      <c r="E16" s="407">
        <v>2014</v>
      </c>
      <c r="F16" s="407">
        <v>2015</v>
      </c>
      <c r="G16" s="407">
        <v>2016</v>
      </c>
      <c r="H16" s="407">
        <v>2017</v>
      </c>
      <c r="I16" s="407">
        <v>2018</v>
      </c>
      <c r="J16" s="407">
        <v>2019</v>
      </c>
      <c r="K16" s="407">
        <v>2020</v>
      </c>
    </row>
    <row r="17" spans="1:14">
      <c r="A17" s="414" t="s">
        <v>432</v>
      </c>
      <c r="B17" s="413">
        <v>-17.045000000000002</v>
      </c>
      <c r="C17" s="413">
        <v>-17.1205</v>
      </c>
      <c r="D17" s="413">
        <v>-16.872599999999998</v>
      </c>
      <c r="E17" s="413">
        <v>-16.300064602999999</v>
      </c>
      <c r="F17" s="413">
        <v>-12.515503262000003</v>
      </c>
      <c r="G17" s="413">
        <v>-10.974436111000001</v>
      </c>
      <c r="H17" s="413">
        <v>-13.036937850999999</v>
      </c>
      <c r="I17" s="413">
        <v>-13.907092499999996</v>
      </c>
      <c r="J17" s="413">
        <v>-13.096603356000003</v>
      </c>
      <c r="K17" s="413">
        <f>SUM(K18:K20)</f>
        <v>-10.152859744999999</v>
      </c>
    </row>
    <row r="18" spans="1:14" ht="12" customHeight="1">
      <c r="A18" s="412" t="s">
        <v>246</v>
      </c>
      <c r="B18" s="411">
        <v>-31.068000000000001</v>
      </c>
      <c r="C18" s="411">
        <v>-27.447399999999998</v>
      </c>
      <c r="D18" s="411">
        <v>-27.694199999999999</v>
      </c>
      <c r="E18" s="411">
        <v>-28.141830536999997</v>
      </c>
      <c r="F18" s="411">
        <v>-28.661353127999998</v>
      </c>
      <c r="G18" s="411">
        <v>-24.791009029000001</v>
      </c>
      <c r="H18" s="411">
        <v>-28.108937059999999</v>
      </c>
      <c r="I18" s="411">
        <v>-25.480502997999995</v>
      </c>
      <c r="J18" s="411">
        <v>-24.122816544000003</v>
      </c>
      <c r="K18" s="411">
        <f>'7.1'!N6/1000</f>
        <v>-23.520910795999999</v>
      </c>
    </row>
    <row r="19" spans="1:14" ht="12" customHeight="1">
      <c r="A19" s="410" t="s">
        <v>247</v>
      </c>
      <c r="B19" s="409">
        <v>13.255000000000001</v>
      </c>
      <c r="C19" s="409">
        <v>9.3308999999999997</v>
      </c>
      <c r="D19" s="409">
        <v>9.8519000000000005</v>
      </c>
      <c r="E19" s="409">
        <v>11.187258999999999</v>
      </c>
      <c r="F19" s="409">
        <v>15.488839999999996</v>
      </c>
      <c r="G19" s="409">
        <v>13.439601</v>
      </c>
      <c r="H19" s="408">
        <v>14.643177</v>
      </c>
      <c r="I19" s="408">
        <v>11.413304</v>
      </c>
      <c r="J19" s="408">
        <v>10.972227999999999</v>
      </c>
      <c r="K19" s="408">
        <f>'7.1'!N18/1000</f>
        <v>13.301913000000001</v>
      </c>
      <c r="L19" s="110"/>
    </row>
    <row r="20" spans="1:14">
      <c r="A20" s="412" t="s">
        <v>248</v>
      </c>
      <c r="B20" s="411">
        <v>0.76800000000000002</v>
      </c>
      <c r="C20" s="411">
        <v>0.996</v>
      </c>
      <c r="D20" s="411">
        <v>0.96970000000000001</v>
      </c>
      <c r="E20" s="411">
        <v>0.65450693400000004</v>
      </c>
      <c r="F20" s="411">
        <v>0.65700986599999989</v>
      </c>
      <c r="G20" s="411">
        <v>0.37697191799999996</v>
      </c>
      <c r="H20" s="411">
        <v>0.42882220900000007</v>
      </c>
      <c r="I20" s="411">
        <v>0.16010649799999999</v>
      </c>
      <c r="J20" s="411">
        <v>5.3985188000000003E-2</v>
      </c>
      <c r="K20" s="411">
        <f>'7.1'!N23/1000</f>
        <v>6.6138051000000003E-2</v>
      </c>
    </row>
    <row r="21" spans="1:14">
      <c r="A21" s="77"/>
      <c r="B21" s="3"/>
      <c r="C21" s="3"/>
      <c r="D21" s="3"/>
      <c r="E21" s="3"/>
      <c r="F21" s="3"/>
      <c r="G21" s="3"/>
      <c r="H21" s="3"/>
      <c r="I21" s="3"/>
      <c r="J21" s="3"/>
      <c r="K21" s="10" t="s">
        <v>381</v>
      </c>
    </row>
    <row r="22" spans="1:14" ht="12" customHeight="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122"/>
      <c r="L22" s="53"/>
      <c r="M22" s="26"/>
      <c r="N22" s="26"/>
    </row>
    <row r="23" spans="1:14" ht="12" customHeight="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4" ht="12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4" ht="12" customHeight="1">
      <c r="A25" s="26"/>
      <c r="B25" s="26" t="s">
        <v>89</v>
      </c>
      <c r="C25" s="26" t="s">
        <v>90</v>
      </c>
      <c r="D25" s="26" t="s">
        <v>91</v>
      </c>
      <c r="E25" s="26" t="s">
        <v>92</v>
      </c>
      <c r="F25" s="26" t="s">
        <v>93</v>
      </c>
      <c r="G25" s="26" t="s">
        <v>94</v>
      </c>
      <c r="H25" s="26" t="s">
        <v>95</v>
      </c>
      <c r="I25" s="26" t="s">
        <v>96</v>
      </c>
      <c r="J25" s="26" t="s">
        <v>97</v>
      </c>
      <c r="K25" s="26" t="s">
        <v>98</v>
      </c>
      <c r="L25" s="26" t="s">
        <v>99</v>
      </c>
      <c r="M25" s="26" t="s">
        <v>100</v>
      </c>
    </row>
    <row r="26" spans="1:14" ht="12" customHeight="1">
      <c r="A26" s="26" t="str">
        <f>+A5</f>
        <v>Export celkem 2019</v>
      </c>
      <c r="B26" s="26">
        <f>B5</f>
        <v>-2454.0166629999999</v>
      </c>
      <c r="C26" s="26">
        <f t="shared" ref="C26:M27" si="3">C5</f>
        <v>-2161.4619830000001</v>
      </c>
      <c r="D26" s="26">
        <f t="shared" si="3"/>
        <v>-1970.9889430000001</v>
      </c>
      <c r="E26" s="26">
        <f t="shared" si="3"/>
        <v>-1873.9038780000001</v>
      </c>
      <c r="F26" s="26">
        <f t="shared" si="3"/>
        <v>-1787.4392729999997</v>
      </c>
      <c r="G26" s="26">
        <f t="shared" si="3"/>
        <v>-1443.4465900000002</v>
      </c>
      <c r="H26" s="26">
        <f t="shared" si="3"/>
        <v>-1653.4973499999999</v>
      </c>
      <c r="I26" s="26">
        <f t="shared" si="3"/>
        <v>-1688.121056</v>
      </c>
      <c r="J26" s="26">
        <f t="shared" si="3"/>
        <v>-2134.6214179999997</v>
      </c>
      <c r="K26" s="26">
        <f t="shared" si="3"/>
        <v>-2577.4634299999998</v>
      </c>
      <c r="L26" s="26">
        <f t="shared" si="3"/>
        <v>-2019.6377689999999</v>
      </c>
      <c r="M26" s="26">
        <f t="shared" si="3"/>
        <v>-2358.2181910000004</v>
      </c>
    </row>
    <row r="27" spans="1:14" ht="12" customHeight="1">
      <c r="A27" s="26" t="str">
        <f>+A6</f>
        <v>Import celkem 2019</v>
      </c>
      <c r="B27" s="26">
        <f>B6</f>
        <v>1285.241951</v>
      </c>
      <c r="C27" s="26">
        <f t="shared" si="3"/>
        <v>857.83634099999983</v>
      </c>
      <c r="D27" s="26">
        <f t="shared" si="3"/>
        <v>1039.4745620000001</v>
      </c>
      <c r="E27" s="26">
        <f t="shared" si="3"/>
        <v>879.43130800000006</v>
      </c>
      <c r="F27" s="26">
        <f t="shared" si="3"/>
        <v>630.85557700000004</v>
      </c>
      <c r="G27" s="26">
        <f t="shared" si="3"/>
        <v>780.77793900000006</v>
      </c>
      <c r="H27" s="26">
        <f t="shared" si="3"/>
        <v>1338.961462</v>
      </c>
      <c r="I27" s="26">
        <f t="shared" si="3"/>
        <v>733.61822999999993</v>
      </c>
      <c r="J27" s="26">
        <f t="shared" si="3"/>
        <v>842.23400900000013</v>
      </c>
      <c r="K27" s="26">
        <f t="shared" si="3"/>
        <v>846.09777299999996</v>
      </c>
      <c r="L27" s="26">
        <f t="shared" si="3"/>
        <v>663.22249299999999</v>
      </c>
      <c r="M27" s="26">
        <f t="shared" si="3"/>
        <v>1128.4615430000001</v>
      </c>
    </row>
    <row r="28" spans="1:14" ht="12" customHeight="1">
      <c r="A28" s="26" t="str">
        <f>+A8</f>
        <v>Export celkem 2020</v>
      </c>
      <c r="B28" s="26">
        <f>B8</f>
        <v>-2559.393388</v>
      </c>
      <c r="C28" s="26">
        <f t="shared" ref="C28:M29" si="4">C8</f>
        <v>-1993.6329579999999</v>
      </c>
      <c r="D28" s="26">
        <f t="shared" si="4"/>
        <v>-1714.0378710000002</v>
      </c>
      <c r="E28" s="26">
        <f t="shared" si="4"/>
        <v>-1500.590559</v>
      </c>
      <c r="F28" s="26">
        <f t="shared" si="4"/>
        <v>-1794.898218</v>
      </c>
      <c r="G28" s="26">
        <f t="shared" si="4"/>
        <v>-1666.494639</v>
      </c>
      <c r="H28" s="26">
        <f t="shared" si="4"/>
        <v>-1648.889653</v>
      </c>
      <c r="I28" s="26">
        <f t="shared" si="4"/>
        <v>-1935.3913060000002</v>
      </c>
      <c r="J28" s="26">
        <f t="shared" si="4"/>
        <v>-1822.0127930000001</v>
      </c>
      <c r="K28" s="26">
        <f t="shared" si="4"/>
        <v>-2056.1120889999997</v>
      </c>
      <c r="L28" s="26">
        <f t="shared" si="4"/>
        <v>-2440.0358209999999</v>
      </c>
      <c r="M28" s="26">
        <f t="shared" si="4"/>
        <v>-2389.4215009999998</v>
      </c>
    </row>
    <row r="29" spans="1:14" ht="12" customHeight="1">
      <c r="A29" s="26" t="str">
        <f>+A9</f>
        <v>Import celkem 2020</v>
      </c>
      <c r="B29" s="26">
        <f>B9</f>
        <v>1692.56783</v>
      </c>
      <c r="C29" s="26">
        <f t="shared" si="4"/>
        <v>1320.7080960000001</v>
      </c>
      <c r="D29" s="26">
        <f t="shared" si="4"/>
        <v>1218.885</v>
      </c>
      <c r="E29" s="26">
        <f t="shared" si="4"/>
        <v>1106.0254849999999</v>
      </c>
      <c r="F29" s="26">
        <f t="shared" si="4"/>
        <v>1003.786467</v>
      </c>
      <c r="G29" s="26">
        <f t="shared" si="4"/>
        <v>714.49870599999997</v>
      </c>
      <c r="H29" s="26">
        <f t="shared" si="4"/>
        <v>1086.0605070000001</v>
      </c>
      <c r="I29" s="26">
        <f t="shared" si="4"/>
        <v>739.73824200000001</v>
      </c>
      <c r="J29" s="26">
        <f t="shared" si="4"/>
        <v>772.45000899999991</v>
      </c>
      <c r="K29" s="26">
        <f t="shared" si="4"/>
        <v>1164.6001209999999</v>
      </c>
      <c r="L29" s="26">
        <f t="shared" si="4"/>
        <v>1220.867898</v>
      </c>
      <c r="M29" s="26">
        <f t="shared" si="4"/>
        <v>1327.8626899999999</v>
      </c>
    </row>
    <row r="30" spans="1:14" ht="12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4" ht="12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</row>
    <row r="32" spans="1:14" ht="12" customHeight="1">
      <c r="A32" s="26"/>
      <c r="B32" s="26" t="s">
        <v>89</v>
      </c>
      <c r="C32" s="26" t="s">
        <v>90</v>
      </c>
      <c r="D32" s="26" t="s">
        <v>91</v>
      </c>
      <c r="E32" s="26" t="s">
        <v>92</v>
      </c>
      <c r="F32" s="26" t="s">
        <v>93</v>
      </c>
      <c r="G32" s="26" t="s">
        <v>94</v>
      </c>
      <c r="H32" s="26" t="s">
        <v>95</v>
      </c>
      <c r="I32" s="26" t="s">
        <v>96</v>
      </c>
      <c r="J32" s="26" t="s">
        <v>97</v>
      </c>
      <c r="K32" s="26" t="s">
        <v>98</v>
      </c>
      <c r="L32" s="26" t="s">
        <v>99</v>
      </c>
      <c r="M32" s="26" t="s">
        <v>100</v>
      </c>
    </row>
    <row r="33" spans="1:13" ht="12" customHeight="1">
      <c r="A33" s="26" t="s">
        <v>424</v>
      </c>
      <c r="B33" s="100">
        <f t="shared" ref="B33:M33" si="5">B11</f>
        <v>-0.25834675485347081</v>
      </c>
      <c r="C33" s="100">
        <f t="shared" si="5"/>
        <v>-0.48380513521687873</v>
      </c>
      <c r="D33" s="100">
        <f t="shared" si="5"/>
        <v>-0.46844312755703954</v>
      </c>
      <c r="E33" s="100">
        <f t="shared" si="5"/>
        <v>-0.60324187322733291</v>
      </c>
      <c r="F33" s="100">
        <f t="shared" si="5"/>
        <v>-0.31599264823113998</v>
      </c>
      <c r="G33" s="100">
        <f t="shared" si="5"/>
        <v>0.43660927910712316</v>
      </c>
      <c r="H33" s="100">
        <f t="shared" si="5"/>
        <v>0.78939563805831914</v>
      </c>
      <c r="I33" s="100">
        <f t="shared" si="5"/>
        <v>0.25264486540137288</v>
      </c>
      <c r="J33" s="100">
        <f t="shared" si="5"/>
        <v>-0.18788841744279125</v>
      </c>
      <c r="K33" s="100">
        <f t="shared" si="5"/>
        <v>-0.48508163807248261</v>
      </c>
      <c r="L33" s="100">
        <f t="shared" si="5"/>
        <v>-0.10118387445822306</v>
      </c>
      <c r="M33" s="100">
        <f t="shared" si="5"/>
        <v>-0.13677326914519786</v>
      </c>
    </row>
    <row r="34" spans="1:13" ht="12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3" ht="12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3" ht="12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3" ht="12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3" ht="12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3" ht="12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3" ht="12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3" ht="12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3" ht="12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3" ht="12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3" ht="12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3" ht="12" customHeight="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</sheetData>
  <mergeCells count="1">
    <mergeCell ref="A10:A1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8"/>
  <dimension ref="A1:AA44"/>
  <sheetViews>
    <sheetView showGridLines="0" zoomScaleNormal="100" zoomScaleSheetLayoutView="100" workbookViewId="0"/>
  </sheetViews>
  <sheetFormatPr defaultRowHeight="12"/>
  <cols>
    <col min="1" max="1" width="6.5703125" style="5" customWidth="1"/>
    <col min="2" max="4" width="8.7109375" style="5" customWidth="1"/>
    <col min="5" max="9" width="7.28515625" style="5" customWidth="1"/>
    <col min="10" max="10" width="15.28515625" style="5" customWidth="1"/>
    <col min="11" max="11" width="10.140625" style="5" customWidth="1"/>
    <col min="12" max="12" width="7.140625" style="5" customWidth="1"/>
    <col min="13" max="13" width="12.7109375" style="5" customWidth="1"/>
    <col min="14" max="14" width="15.42578125" style="5" customWidth="1"/>
    <col min="15" max="15" width="14.140625" style="5" customWidth="1"/>
    <col min="16" max="17" width="0.140625" style="5" customWidth="1"/>
    <col min="18" max="16384" width="9.140625" style="5"/>
  </cols>
  <sheetData>
    <row r="1" spans="1:27" ht="18.75">
      <c r="A1" s="479" t="s">
        <v>580</v>
      </c>
      <c r="B1" s="470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2"/>
      <c r="O1" s="473" t="str">
        <f>'3.1'!N1</f>
        <v>2020</v>
      </c>
    </row>
    <row r="2" spans="1:27" ht="15.75">
      <c r="A2" s="275" t="str">
        <f>"8.1.  Den maxima zatížení ES ČR v roce "&amp;O1&amp;" ("&amp;INDEX('8.3'!$C$5:$N$5,,MATCH(MAX('8.3'!C4:N4),'8.3'!C4:N4,0))&amp;" "&amp;YEAR("1."&amp;$O$1)&amp;" "&amp;INDEX('8.3'!$C$6:$N$6,,MATCH(MAX('8.3'!C4:N4),'8.3'!C4:N4,0))&amp;")"</f>
        <v>8.1.  Den maxima zatížení ES ČR v roce 2020 (22. 1. 2020 9:00)</v>
      </c>
      <c r="B2" s="30"/>
    </row>
    <row r="3" spans="1:27" ht="6" customHeight="1">
      <c r="B3" s="30"/>
    </row>
    <row r="4" spans="1:27" s="14" customFormat="1" ht="13.5">
      <c r="A4" s="463" t="s">
        <v>641</v>
      </c>
      <c r="B4" s="463" t="s">
        <v>12</v>
      </c>
      <c r="C4" s="463" t="s">
        <v>41</v>
      </c>
      <c r="D4" s="463" t="s">
        <v>42</v>
      </c>
      <c r="E4" s="463" t="s">
        <v>43</v>
      </c>
      <c r="F4" s="463" t="s">
        <v>63</v>
      </c>
      <c r="G4" s="463" t="s">
        <v>64</v>
      </c>
      <c r="H4" s="463" t="s">
        <v>66</v>
      </c>
      <c r="I4" s="463" t="s">
        <v>65</v>
      </c>
      <c r="J4" s="463" t="s">
        <v>432</v>
      </c>
      <c r="K4" s="463" t="s">
        <v>122</v>
      </c>
      <c r="L4" s="463" t="s">
        <v>643</v>
      </c>
      <c r="M4" s="463" t="s">
        <v>638</v>
      </c>
      <c r="N4" s="463" t="s">
        <v>642</v>
      </c>
      <c r="O4" s="463" t="s">
        <v>133</v>
      </c>
      <c r="Q4" s="480"/>
      <c r="R4" s="480"/>
      <c r="S4" s="480"/>
      <c r="T4" s="480"/>
      <c r="U4" s="480"/>
      <c r="V4" s="480"/>
      <c r="W4" s="480"/>
      <c r="X4" s="480"/>
      <c r="Y4" s="480"/>
      <c r="Z4" s="480"/>
      <c r="AA4" s="480"/>
    </row>
    <row r="5" spans="1:27" s="14" customFormat="1" ht="12.75" customHeight="1">
      <c r="A5" s="464" t="s">
        <v>646</v>
      </c>
      <c r="B5" s="395" t="s">
        <v>5</v>
      </c>
      <c r="C5" s="395" t="s">
        <v>5</v>
      </c>
      <c r="D5" s="395" t="s">
        <v>5</v>
      </c>
      <c r="E5" s="395" t="s">
        <v>5</v>
      </c>
      <c r="F5" s="395" t="s">
        <v>5</v>
      </c>
      <c r="G5" s="395" t="s">
        <v>5</v>
      </c>
      <c r="H5" s="395" t="s">
        <v>5</v>
      </c>
      <c r="I5" s="395" t="s">
        <v>5</v>
      </c>
      <c r="J5" s="395" t="s">
        <v>5</v>
      </c>
      <c r="K5" s="395" t="s">
        <v>5</v>
      </c>
      <c r="L5" s="395" t="s">
        <v>5</v>
      </c>
      <c r="M5" s="395" t="s">
        <v>5</v>
      </c>
      <c r="N5" s="395" t="s">
        <v>5</v>
      </c>
      <c r="O5" s="395" t="s">
        <v>6</v>
      </c>
      <c r="P5" s="25" t="s">
        <v>205</v>
      </c>
      <c r="Q5" s="481" t="s">
        <v>78</v>
      </c>
      <c r="R5" s="480"/>
      <c r="S5" s="480"/>
      <c r="T5" s="480"/>
      <c r="U5" s="480"/>
      <c r="V5" s="480"/>
      <c r="W5" s="480"/>
      <c r="X5" s="480"/>
      <c r="Y5" s="480"/>
      <c r="Z5" s="480"/>
      <c r="AA5" s="480"/>
    </row>
    <row r="6" spans="1:27" ht="12.6" customHeight="1">
      <c r="A6" s="474">
        <v>0</v>
      </c>
      <c r="B6" s="475">
        <v>3689.6354235458798</v>
      </c>
      <c r="C6" s="475">
        <v>5919.0080665434798</v>
      </c>
      <c r="D6" s="475">
        <v>1121.1819220862501</v>
      </c>
      <c r="E6" s="475">
        <v>441.35036301664297</v>
      </c>
      <c r="F6" s="475">
        <v>118.846637426372</v>
      </c>
      <c r="G6" s="475">
        <v>0</v>
      </c>
      <c r="H6" s="475">
        <v>0</v>
      </c>
      <c r="I6" s="475">
        <v>49.000959459386998</v>
      </c>
      <c r="J6" s="475">
        <v>-1469.6371000781801</v>
      </c>
      <c r="K6" s="475">
        <v>-922.52540919357295</v>
      </c>
      <c r="L6" s="475">
        <v>-744.13315145898196</v>
      </c>
      <c r="M6" s="475">
        <v>8946.8608628062502</v>
      </c>
      <c r="N6" s="475">
        <v>8202.7277113472701</v>
      </c>
      <c r="O6" s="475">
        <f>M6</f>
        <v>8946.8608628062502</v>
      </c>
      <c r="P6" s="26">
        <f>IF(J6&lt;0,0,J6)</f>
        <v>0</v>
      </c>
      <c r="Q6" s="26">
        <f>IF(J6&lt;0,J6,0)</f>
        <v>-1469.6371000781801</v>
      </c>
    </row>
    <row r="7" spans="1:27" ht="12.6" customHeight="1">
      <c r="A7" s="476">
        <v>4.1666666666666699E-2</v>
      </c>
      <c r="B7" s="477">
        <v>3690.60423792955</v>
      </c>
      <c r="C7" s="392">
        <v>5938.4908868460598</v>
      </c>
      <c r="D7" s="392">
        <v>1124.8293327516601</v>
      </c>
      <c r="E7" s="392">
        <v>436.08638520216198</v>
      </c>
      <c r="F7" s="392">
        <v>118.846637426372</v>
      </c>
      <c r="G7" s="392">
        <v>0</v>
      </c>
      <c r="H7" s="392">
        <v>0</v>
      </c>
      <c r="I7" s="392">
        <v>65.391868240522797</v>
      </c>
      <c r="J7" s="392">
        <v>-1270.78594413877</v>
      </c>
      <c r="K7" s="392">
        <v>-1114.3400297112</v>
      </c>
      <c r="L7" s="392">
        <v>-745.79164558963203</v>
      </c>
      <c r="M7" s="343">
        <v>8989.1233745463505</v>
      </c>
      <c r="N7" s="392">
        <v>8243.3317289567094</v>
      </c>
      <c r="O7" s="475">
        <f t="shared" ref="O7:O29" si="0">M7</f>
        <v>8989.1233745463505</v>
      </c>
      <c r="P7" s="26">
        <f t="shared" ref="P7:P29" si="1">IF(J7&lt;0,0,J7)</f>
        <v>0</v>
      </c>
      <c r="Q7" s="26">
        <f t="shared" ref="Q7:Q29" si="2">IF(J7&lt;0,J7,0)</f>
        <v>-1270.78594413877</v>
      </c>
    </row>
    <row r="8" spans="1:27" ht="12.6" customHeight="1">
      <c r="A8" s="476">
        <v>8.3333333333333301E-2</v>
      </c>
      <c r="B8" s="477">
        <v>3691.1678394359601</v>
      </c>
      <c r="C8" s="392">
        <v>5891.46358936057</v>
      </c>
      <c r="D8" s="392">
        <v>1123.21030749746</v>
      </c>
      <c r="E8" s="392">
        <v>441.97319065635298</v>
      </c>
      <c r="F8" s="392">
        <v>118.82662949776299</v>
      </c>
      <c r="G8" s="392">
        <v>0</v>
      </c>
      <c r="H8" s="392">
        <v>0</v>
      </c>
      <c r="I8" s="392">
        <v>98.199595096960806</v>
      </c>
      <c r="J8" s="392">
        <v>-1373.3027588801999</v>
      </c>
      <c r="K8" s="392">
        <v>-1107.77228167509</v>
      </c>
      <c r="L8" s="392">
        <v>-742.476522140714</v>
      </c>
      <c r="M8" s="343">
        <v>8883.7661109897799</v>
      </c>
      <c r="N8" s="392">
        <v>8141.2895888490702</v>
      </c>
      <c r="O8" s="475">
        <f t="shared" si="0"/>
        <v>8883.7661109897799</v>
      </c>
      <c r="P8" s="26">
        <f t="shared" si="1"/>
        <v>0</v>
      </c>
      <c r="Q8" s="26">
        <f t="shared" si="2"/>
        <v>-1373.3027588801999</v>
      </c>
    </row>
    <row r="9" spans="1:27" ht="12.6" customHeight="1">
      <c r="A9" s="476">
        <v>0.125</v>
      </c>
      <c r="B9" s="477">
        <v>3689.5520360403302</v>
      </c>
      <c r="C9" s="392">
        <v>5860.77651451974</v>
      </c>
      <c r="D9" s="392">
        <v>1125.03984807046</v>
      </c>
      <c r="E9" s="392">
        <v>440.12845733061903</v>
      </c>
      <c r="F9" s="392">
        <v>120.9539525754</v>
      </c>
      <c r="G9" s="392">
        <v>0</v>
      </c>
      <c r="H9" s="392">
        <v>0</v>
      </c>
      <c r="I9" s="392">
        <v>106.55124482812801</v>
      </c>
      <c r="J9" s="392">
        <v>-1414.84620088103</v>
      </c>
      <c r="K9" s="392">
        <v>-1099.6765825856301</v>
      </c>
      <c r="L9" s="392">
        <v>-739.80891613819404</v>
      </c>
      <c r="M9" s="343">
        <v>8828.47926989802</v>
      </c>
      <c r="N9" s="392">
        <v>8088.6703537598296</v>
      </c>
      <c r="O9" s="475">
        <f t="shared" si="0"/>
        <v>8828.47926989802</v>
      </c>
      <c r="P9" s="26">
        <f t="shared" si="1"/>
        <v>0</v>
      </c>
      <c r="Q9" s="26">
        <f t="shared" si="2"/>
        <v>-1414.84620088103</v>
      </c>
    </row>
    <row r="10" spans="1:27" ht="12.6" customHeight="1">
      <c r="A10" s="476">
        <v>0.16666666666666699</v>
      </c>
      <c r="B10" s="477">
        <v>3689.9722507707402</v>
      </c>
      <c r="C10" s="392">
        <v>5825.2349551781199</v>
      </c>
      <c r="D10" s="392">
        <v>1120.2730013171099</v>
      </c>
      <c r="E10" s="392">
        <v>443.90622713107302</v>
      </c>
      <c r="F10" s="392">
        <v>119.84962288257201</v>
      </c>
      <c r="G10" s="392">
        <v>0</v>
      </c>
      <c r="H10" s="392">
        <v>0</v>
      </c>
      <c r="I10" s="392">
        <v>105.640221715812</v>
      </c>
      <c r="J10" s="392">
        <v>-1260.9426595300399</v>
      </c>
      <c r="K10" s="392">
        <v>-1038.1834633047999</v>
      </c>
      <c r="L10" s="392">
        <v>-736.92871701028002</v>
      </c>
      <c r="M10" s="343">
        <v>9005.7501561605804</v>
      </c>
      <c r="N10" s="392">
        <v>8268.8214391503006</v>
      </c>
      <c r="O10" s="475">
        <f t="shared" si="0"/>
        <v>9005.7501561605804</v>
      </c>
      <c r="P10" s="26">
        <f t="shared" si="1"/>
        <v>0</v>
      </c>
      <c r="Q10" s="26">
        <f t="shared" si="2"/>
        <v>-1260.9426595300399</v>
      </c>
    </row>
    <row r="11" spans="1:27" ht="12.6" customHeight="1">
      <c r="A11" s="476">
        <v>0.20833333333333301</v>
      </c>
      <c r="B11" s="477">
        <v>3692.1066582554599</v>
      </c>
      <c r="C11" s="392">
        <v>5755.9230692359697</v>
      </c>
      <c r="D11" s="392">
        <v>1128.0155921881101</v>
      </c>
      <c r="E11" s="392">
        <v>448.56203411729302</v>
      </c>
      <c r="F11" s="392">
        <v>118.74411052463699</v>
      </c>
      <c r="G11" s="392">
        <v>0</v>
      </c>
      <c r="H11" s="392">
        <v>0</v>
      </c>
      <c r="I11" s="392">
        <v>108.72511262738</v>
      </c>
      <c r="J11" s="392">
        <v>-1467.66170484453</v>
      </c>
      <c r="K11" s="392">
        <v>-188.86960952351899</v>
      </c>
      <c r="L11" s="392">
        <v>-731.49661293483803</v>
      </c>
      <c r="M11" s="343">
        <v>9595.5452625807993</v>
      </c>
      <c r="N11" s="392">
        <v>8864.0486496459598</v>
      </c>
      <c r="O11" s="475">
        <f t="shared" si="0"/>
        <v>9595.5452625807993</v>
      </c>
      <c r="P11" s="26">
        <f t="shared" si="1"/>
        <v>0</v>
      </c>
      <c r="Q11" s="26">
        <f t="shared" si="2"/>
        <v>-1467.66170484453</v>
      </c>
    </row>
    <row r="12" spans="1:27" ht="12.6" customHeight="1">
      <c r="A12" s="476">
        <v>0.25</v>
      </c>
      <c r="B12" s="477">
        <v>3693.8425334710601</v>
      </c>
      <c r="C12" s="392">
        <v>6187.7939858525297</v>
      </c>
      <c r="D12" s="392">
        <v>1130.7357013833901</v>
      </c>
      <c r="E12" s="392">
        <v>497.643575897971</v>
      </c>
      <c r="F12" s="392">
        <v>131.34974934139399</v>
      </c>
      <c r="G12" s="392">
        <v>219.556071197428</v>
      </c>
      <c r="H12" s="392">
        <v>0.66178781625881</v>
      </c>
      <c r="I12" s="392">
        <v>136.77623535698601</v>
      </c>
      <c r="J12" s="392">
        <v>-1199.37215093691</v>
      </c>
      <c r="K12" s="392">
        <v>0</v>
      </c>
      <c r="L12" s="392">
        <v>-774.34810764709596</v>
      </c>
      <c r="M12" s="343">
        <v>10798.987489380101</v>
      </c>
      <c r="N12" s="392">
        <v>10024.639381733001</v>
      </c>
      <c r="O12" s="475">
        <f t="shared" si="0"/>
        <v>10798.987489380101</v>
      </c>
      <c r="P12" s="26">
        <f t="shared" si="1"/>
        <v>0</v>
      </c>
      <c r="Q12" s="26">
        <f t="shared" si="2"/>
        <v>-1199.37215093691</v>
      </c>
    </row>
    <row r="13" spans="1:27" ht="12.6" customHeight="1">
      <c r="A13" s="476">
        <v>0.29166666666666702</v>
      </c>
      <c r="B13" s="477">
        <v>3692.50019126387</v>
      </c>
      <c r="C13" s="392">
        <v>6368.36869902744</v>
      </c>
      <c r="D13" s="392">
        <v>1152.1573416907499</v>
      </c>
      <c r="E13" s="392">
        <v>507.66279700578002</v>
      </c>
      <c r="F13" s="392">
        <v>144.79723408778801</v>
      </c>
      <c r="G13" s="392">
        <v>357.27593215396502</v>
      </c>
      <c r="H13" s="392">
        <v>9.9063564277684701</v>
      </c>
      <c r="I13" s="392">
        <v>130.30982800997899</v>
      </c>
      <c r="J13" s="392">
        <v>-998.16172147374095</v>
      </c>
      <c r="K13" s="392">
        <v>0</v>
      </c>
      <c r="L13" s="392">
        <v>-792.42578367649696</v>
      </c>
      <c r="M13" s="343">
        <v>11364.8166581936</v>
      </c>
      <c r="N13" s="392">
        <v>10572.390874517099</v>
      </c>
      <c r="O13" s="475">
        <f t="shared" si="0"/>
        <v>11364.8166581936</v>
      </c>
      <c r="P13" s="26">
        <f t="shared" si="1"/>
        <v>0</v>
      </c>
      <c r="Q13" s="26">
        <f t="shared" si="2"/>
        <v>-998.16172147374095</v>
      </c>
    </row>
    <row r="14" spans="1:27" ht="12.6" customHeight="1">
      <c r="A14" s="476">
        <v>0.33333333333333298</v>
      </c>
      <c r="B14" s="477">
        <v>3693.42400008811</v>
      </c>
      <c r="C14" s="392">
        <v>6425.9911887278004</v>
      </c>
      <c r="D14" s="392">
        <v>1150.28936318045</v>
      </c>
      <c r="E14" s="392">
        <v>509.56750083103202</v>
      </c>
      <c r="F14" s="392">
        <v>143.48361998869601</v>
      </c>
      <c r="G14" s="392">
        <v>811.02294760834502</v>
      </c>
      <c r="H14" s="392">
        <v>37.279138964450901</v>
      </c>
      <c r="I14" s="392">
        <v>100.46064148444199</v>
      </c>
      <c r="J14" s="392">
        <v>-1429.74364140484</v>
      </c>
      <c r="K14" s="392">
        <v>0</v>
      </c>
      <c r="L14" s="392">
        <v>-803.42435061858998</v>
      </c>
      <c r="M14" s="343">
        <v>11441.774759468501</v>
      </c>
      <c r="N14" s="392">
        <v>10638.350408849899</v>
      </c>
      <c r="O14" s="475">
        <f t="shared" si="0"/>
        <v>11441.774759468501</v>
      </c>
      <c r="P14" s="26">
        <f t="shared" si="1"/>
        <v>0</v>
      </c>
      <c r="Q14" s="26">
        <f t="shared" si="2"/>
        <v>-1429.74364140484</v>
      </c>
    </row>
    <row r="15" spans="1:27" ht="12.6" customHeight="1">
      <c r="A15" s="476">
        <v>0.375</v>
      </c>
      <c r="B15" s="477">
        <v>3696.64060909727</v>
      </c>
      <c r="C15" s="392">
        <v>6627.0236691575101</v>
      </c>
      <c r="D15" s="392">
        <v>1159.60754439572</v>
      </c>
      <c r="E15" s="392">
        <v>509.42557501951399</v>
      </c>
      <c r="F15" s="392">
        <v>130.47760713335401</v>
      </c>
      <c r="G15" s="392">
        <v>702.80196315658804</v>
      </c>
      <c r="H15" s="392">
        <v>159.81700561640599</v>
      </c>
      <c r="I15" s="392">
        <v>132.493140298604</v>
      </c>
      <c r="J15" s="392">
        <v>-1468.8693292279299</v>
      </c>
      <c r="K15" s="392">
        <v>0</v>
      </c>
      <c r="L15" s="392">
        <v>-821.46160351793696</v>
      </c>
      <c r="M15" s="343">
        <v>11649.417784646999</v>
      </c>
      <c r="N15" s="392">
        <v>10827.956181129101</v>
      </c>
      <c r="O15" s="475">
        <f t="shared" si="0"/>
        <v>11649.417784646999</v>
      </c>
      <c r="P15" s="26">
        <f t="shared" si="1"/>
        <v>0</v>
      </c>
      <c r="Q15" s="26">
        <f t="shared" si="2"/>
        <v>-1468.8693292279299</v>
      </c>
    </row>
    <row r="16" spans="1:27" ht="12.6" customHeight="1">
      <c r="A16" s="476">
        <v>0.41666666666666702</v>
      </c>
      <c r="B16" s="477">
        <v>3696.0736571091402</v>
      </c>
      <c r="C16" s="392">
        <v>6558.6481665561496</v>
      </c>
      <c r="D16" s="392">
        <v>1126.94292164534</v>
      </c>
      <c r="E16" s="392">
        <v>519.92937158770303</v>
      </c>
      <c r="F16" s="392">
        <v>125.984651833271</v>
      </c>
      <c r="G16" s="392">
        <v>498.989965246785</v>
      </c>
      <c r="H16" s="392">
        <v>364.65403890919401</v>
      </c>
      <c r="I16" s="392">
        <v>137.118644002194</v>
      </c>
      <c r="J16" s="392">
        <v>-1567.9896547778901</v>
      </c>
      <c r="K16" s="392">
        <v>0</v>
      </c>
      <c r="L16" s="392">
        <v>-816.15998760689399</v>
      </c>
      <c r="M16" s="343">
        <v>11460.351762111901</v>
      </c>
      <c r="N16" s="392">
        <v>10644.191774505</v>
      </c>
      <c r="O16" s="475">
        <f t="shared" si="0"/>
        <v>11460.351762111901</v>
      </c>
      <c r="P16" s="26">
        <f t="shared" si="1"/>
        <v>0</v>
      </c>
      <c r="Q16" s="26">
        <f t="shared" si="2"/>
        <v>-1567.9896547778901</v>
      </c>
    </row>
    <row r="17" spans="1:17" ht="12.6" customHeight="1">
      <c r="A17" s="476">
        <v>0.45833333333333298</v>
      </c>
      <c r="B17" s="477">
        <v>3692.60191889111</v>
      </c>
      <c r="C17" s="392">
        <v>6507.4306197083097</v>
      </c>
      <c r="D17" s="392">
        <v>1130.5936751834699</v>
      </c>
      <c r="E17" s="392">
        <v>520.69606626556299</v>
      </c>
      <c r="F17" s="392">
        <v>174.22745271914999</v>
      </c>
      <c r="G17" s="392">
        <v>356.73087961387603</v>
      </c>
      <c r="H17" s="392">
        <v>562.418711450616</v>
      </c>
      <c r="I17" s="392">
        <v>91.964007884201806</v>
      </c>
      <c r="J17" s="392">
        <v>-1774.6957469751001</v>
      </c>
      <c r="K17" s="392">
        <v>0</v>
      </c>
      <c r="L17" s="392">
        <v>-812.69836439614801</v>
      </c>
      <c r="M17" s="343">
        <v>11261.9675847412</v>
      </c>
      <c r="N17" s="392">
        <v>10449.269220345001</v>
      </c>
      <c r="O17" s="475">
        <f t="shared" si="0"/>
        <v>11261.9675847412</v>
      </c>
      <c r="P17" s="26">
        <f t="shared" si="1"/>
        <v>0</v>
      </c>
      <c r="Q17" s="26">
        <f t="shared" si="2"/>
        <v>-1774.6957469751001</v>
      </c>
    </row>
    <row r="18" spans="1:17" ht="12.6" customHeight="1">
      <c r="A18" s="476">
        <v>0.5</v>
      </c>
      <c r="B18" s="477">
        <v>3691.3062717329199</v>
      </c>
      <c r="C18" s="392">
        <v>6422.0393288210998</v>
      </c>
      <c r="D18" s="392">
        <v>1122.2261833098801</v>
      </c>
      <c r="E18" s="392">
        <v>520.07456779628797</v>
      </c>
      <c r="F18" s="392">
        <v>288.87462589326299</v>
      </c>
      <c r="G18" s="392">
        <v>320.71565760475897</v>
      </c>
      <c r="H18" s="392">
        <v>713.39289917460997</v>
      </c>
      <c r="I18" s="392">
        <v>90.977154927354505</v>
      </c>
      <c r="J18" s="392">
        <v>-1896.39026953605</v>
      </c>
      <c r="K18" s="392">
        <v>0</v>
      </c>
      <c r="L18" s="392">
        <v>-808.05889206337304</v>
      </c>
      <c r="M18" s="343">
        <v>11273.2164197241</v>
      </c>
      <c r="N18" s="392">
        <v>10465.1575276608</v>
      </c>
      <c r="O18" s="475">
        <f t="shared" si="0"/>
        <v>11273.2164197241</v>
      </c>
      <c r="P18" s="26">
        <f t="shared" si="1"/>
        <v>0</v>
      </c>
      <c r="Q18" s="26">
        <f t="shared" si="2"/>
        <v>-1896.39026953605</v>
      </c>
    </row>
    <row r="19" spans="1:17" ht="12.6" customHeight="1">
      <c r="A19" s="476">
        <v>0.54166666666666696</v>
      </c>
      <c r="B19" s="477">
        <v>3689.1568501818801</v>
      </c>
      <c r="C19" s="392">
        <v>6410.66287225425</v>
      </c>
      <c r="D19" s="392">
        <v>1109.1720369156899</v>
      </c>
      <c r="E19" s="392">
        <v>507.91176563447999</v>
      </c>
      <c r="F19" s="392">
        <v>261.16076360999102</v>
      </c>
      <c r="G19" s="392">
        <v>31.668677607138701</v>
      </c>
      <c r="H19" s="392">
        <v>660.19786610005804</v>
      </c>
      <c r="I19" s="392">
        <v>82.227130150252293</v>
      </c>
      <c r="J19" s="392">
        <v>-1494.73555875279</v>
      </c>
      <c r="K19" s="392">
        <v>0</v>
      </c>
      <c r="L19" s="392">
        <v>-801.272130790559</v>
      </c>
      <c r="M19" s="343">
        <v>11257.422403701001</v>
      </c>
      <c r="N19" s="392">
        <v>10456.1502729104</v>
      </c>
      <c r="O19" s="475">
        <f t="shared" si="0"/>
        <v>11257.422403701001</v>
      </c>
      <c r="P19" s="26">
        <f t="shared" si="1"/>
        <v>0</v>
      </c>
      <c r="Q19" s="26">
        <f t="shared" si="2"/>
        <v>-1494.73555875279</v>
      </c>
    </row>
    <row r="20" spans="1:17" ht="12.6" customHeight="1">
      <c r="A20" s="476">
        <v>0.58333333333333304</v>
      </c>
      <c r="B20" s="477">
        <v>3687.01408888369</v>
      </c>
      <c r="C20" s="392">
        <v>5926.7118191931004</v>
      </c>
      <c r="D20" s="392">
        <v>1115.9338689072199</v>
      </c>
      <c r="E20" s="392">
        <v>534.67451589086897</v>
      </c>
      <c r="F20" s="392">
        <v>130.19732839545401</v>
      </c>
      <c r="G20" s="392">
        <v>547.51539594406404</v>
      </c>
      <c r="H20" s="392">
        <v>424.19773292800397</v>
      </c>
      <c r="I20" s="392">
        <v>79.334188907925395</v>
      </c>
      <c r="J20" s="392">
        <v>-1453.59571419591</v>
      </c>
      <c r="K20" s="392">
        <v>0</v>
      </c>
      <c r="L20" s="392">
        <v>-763.35715000609002</v>
      </c>
      <c r="M20" s="343">
        <v>10991.983224854401</v>
      </c>
      <c r="N20" s="392">
        <v>10228.6260748483</v>
      </c>
      <c r="O20" s="475">
        <f t="shared" si="0"/>
        <v>10991.983224854401</v>
      </c>
      <c r="P20" s="26">
        <f t="shared" si="1"/>
        <v>0</v>
      </c>
      <c r="Q20" s="26">
        <f t="shared" si="2"/>
        <v>-1453.59571419591</v>
      </c>
    </row>
    <row r="21" spans="1:17" ht="12.6" customHeight="1">
      <c r="A21" s="476">
        <v>0.625</v>
      </c>
      <c r="B21" s="477">
        <v>3684.2827297756098</v>
      </c>
      <c r="C21" s="392">
        <v>5983.5550895185297</v>
      </c>
      <c r="D21" s="392">
        <v>1126.25454481316</v>
      </c>
      <c r="E21" s="392">
        <v>563.29128440270699</v>
      </c>
      <c r="F21" s="392">
        <v>123.510050249616</v>
      </c>
      <c r="G21" s="392">
        <v>542.65851025316294</v>
      </c>
      <c r="H21" s="392">
        <v>153.32657810532999</v>
      </c>
      <c r="I21" s="392">
        <v>83.986790595934806</v>
      </c>
      <c r="J21" s="392">
        <v>-1106.5425432837501</v>
      </c>
      <c r="K21" s="392">
        <v>0</v>
      </c>
      <c r="L21" s="392">
        <v>-765.63798474719397</v>
      </c>
      <c r="M21" s="343">
        <v>11154.323034430299</v>
      </c>
      <c r="N21" s="392">
        <v>10388.685049683099</v>
      </c>
      <c r="O21" s="475">
        <f t="shared" si="0"/>
        <v>11154.323034430299</v>
      </c>
      <c r="P21" s="26">
        <f t="shared" si="1"/>
        <v>0</v>
      </c>
      <c r="Q21" s="26">
        <f t="shared" si="2"/>
        <v>-1106.5425432837501</v>
      </c>
    </row>
    <row r="22" spans="1:17" ht="12.6" customHeight="1">
      <c r="A22" s="476">
        <v>0.66666666666666696</v>
      </c>
      <c r="B22" s="477">
        <v>3574.6258679717598</v>
      </c>
      <c r="C22" s="392">
        <v>6091.6467808570897</v>
      </c>
      <c r="D22" s="392">
        <v>1153.0612532497601</v>
      </c>
      <c r="E22" s="392">
        <v>560.19278884533799</v>
      </c>
      <c r="F22" s="392">
        <v>140.85699457529199</v>
      </c>
      <c r="G22" s="392">
        <v>209.04034730616399</v>
      </c>
      <c r="H22" s="392">
        <v>23.091233485757702</v>
      </c>
      <c r="I22" s="392">
        <v>71.216543519888802</v>
      </c>
      <c r="J22" s="392">
        <v>-737.50924347351702</v>
      </c>
      <c r="K22" s="392">
        <v>0</v>
      </c>
      <c r="L22" s="392">
        <v>-762.76494628955504</v>
      </c>
      <c r="M22" s="343">
        <v>11086.222566337499</v>
      </c>
      <c r="N22" s="392">
        <v>10323.457620048001</v>
      </c>
      <c r="O22" s="475">
        <f t="shared" si="0"/>
        <v>11086.222566337499</v>
      </c>
      <c r="P22" s="26">
        <f t="shared" si="1"/>
        <v>0</v>
      </c>
      <c r="Q22" s="26">
        <f t="shared" si="2"/>
        <v>-737.50924347351702</v>
      </c>
    </row>
    <row r="23" spans="1:17" ht="12.6" customHeight="1">
      <c r="A23" s="476">
        <v>0.70833333333333304</v>
      </c>
      <c r="B23" s="477">
        <v>2599.0499068654499</v>
      </c>
      <c r="C23" s="392">
        <v>6393.6996132765798</v>
      </c>
      <c r="D23" s="392">
        <v>1261.4746823964299</v>
      </c>
      <c r="E23" s="392">
        <v>690.800118229139</v>
      </c>
      <c r="F23" s="392">
        <v>443.708268515626</v>
      </c>
      <c r="G23" s="392">
        <v>292.440550626402</v>
      </c>
      <c r="H23" s="392">
        <v>3.6387802980782702</v>
      </c>
      <c r="I23" s="392">
        <v>59.933837334500701</v>
      </c>
      <c r="J23" s="392">
        <v>-512.13760206166501</v>
      </c>
      <c r="K23" s="392">
        <v>0</v>
      </c>
      <c r="L23" s="392">
        <v>-746.92395757121596</v>
      </c>
      <c r="M23" s="343">
        <v>11232.6081554805</v>
      </c>
      <c r="N23" s="392">
        <v>10485.684197909301</v>
      </c>
      <c r="O23" s="475">
        <f t="shared" si="0"/>
        <v>11232.6081554805</v>
      </c>
      <c r="P23" s="26">
        <f t="shared" si="1"/>
        <v>0</v>
      </c>
      <c r="Q23" s="26">
        <f t="shared" si="2"/>
        <v>-512.13760206166501</v>
      </c>
    </row>
    <row r="24" spans="1:17" ht="12.6" customHeight="1">
      <c r="A24" s="476">
        <v>0.75</v>
      </c>
      <c r="B24" s="477">
        <v>2597.2156545043299</v>
      </c>
      <c r="C24" s="392">
        <v>6154.8011911052499</v>
      </c>
      <c r="D24" s="392">
        <v>1159.50807200688</v>
      </c>
      <c r="E24" s="392">
        <v>532.00247020429595</v>
      </c>
      <c r="F24" s="392">
        <v>172.56001479027</v>
      </c>
      <c r="G24" s="392">
        <v>10.395949799074</v>
      </c>
      <c r="H24" s="392">
        <v>0</v>
      </c>
      <c r="I24" s="392">
        <v>47.008030181633799</v>
      </c>
      <c r="J24" s="392">
        <v>277.81204233039603</v>
      </c>
      <c r="K24" s="392">
        <v>0</v>
      </c>
      <c r="L24" s="392">
        <v>-710.38869444489001</v>
      </c>
      <c r="M24" s="343">
        <v>10951.3034249221</v>
      </c>
      <c r="N24" s="392">
        <v>10240.9147304772</v>
      </c>
      <c r="O24" s="475">
        <f t="shared" si="0"/>
        <v>10951.3034249221</v>
      </c>
      <c r="P24" s="26">
        <f t="shared" si="1"/>
        <v>277.81204233039603</v>
      </c>
      <c r="Q24" s="26">
        <f t="shared" si="2"/>
        <v>0</v>
      </c>
    </row>
    <row r="25" spans="1:17" ht="12.6" customHeight="1">
      <c r="A25" s="476">
        <v>0.79166666666666696</v>
      </c>
      <c r="B25" s="477">
        <v>2598.4012487192199</v>
      </c>
      <c r="C25" s="392">
        <v>6104.5874619624701</v>
      </c>
      <c r="D25" s="392">
        <v>1110.7034336260001</v>
      </c>
      <c r="E25" s="392">
        <v>522.24026874896299</v>
      </c>
      <c r="F25" s="392">
        <v>135.489935513609</v>
      </c>
      <c r="G25" s="392">
        <v>0</v>
      </c>
      <c r="H25" s="392">
        <v>0</v>
      </c>
      <c r="I25" s="392">
        <v>55.605635234746103</v>
      </c>
      <c r="J25" s="392">
        <v>343.04328515995201</v>
      </c>
      <c r="K25" s="392">
        <v>0</v>
      </c>
      <c r="L25" s="392">
        <v>-704.70770388985704</v>
      </c>
      <c r="M25" s="343">
        <v>10870.071268965001</v>
      </c>
      <c r="N25" s="392">
        <v>10165.3635650751</v>
      </c>
      <c r="O25" s="475">
        <f t="shared" si="0"/>
        <v>10870.071268965001</v>
      </c>
      <c r="P25" s="26">
        <f t="shared" si="1"/>
        <v>343.04328515995201</v>
      </c>
      <c r="Q25" s="26">
        <f t="shared" si="2"/>
        <v>0</v>
      </c>
    </row>
    <row r="26" spans="1:17" ht="12.6" customHeight="1">
      <c r="A26" s="476">
        <v>0.83333333333333304</v>
      </c>
      <c r="B26" s="477">
        <v>2598.4546203053101</v>
      </c>
      <c r="C26" s="392">
        <v>6280.7775033253702</v>
      </c>
      <c r="D26" s="392">
        <v>1089.4605768413901</v>
      </c>
      <c r="E26" s="392">
        <v>531.08847629535398</v>
      </c>
      <c r="F26" s="392">
        <v>123.50215095739701</v>
      </c>
      <c r="G26" s="392">
        <v>0</v>
      </c>
      <c r="H26" s="392">
        <v>0</v>
      </c>
      <c r="I26" s="392">
        <v>47.043548596144298</v>
      </c>
      <c r="J26" s="392">
        <v>-165.68077632089799</v>
      </c>
      <c r="K26" s="392">
        <v>0</v>
      </c>
      <c r="L26" s="392">
        <v>-719.74902069510404</v>
      </c>
      <c r="M26" s="343">
        <v>10504.6461000001</v>
      </c>
      <c r="N26" s="392">
        <v>9784.8970793049593</v>
      </c>
      <c r="O26" s="475">
        <f t="shared" si="0"/>
        <v>10504.6461000001</v>
      </c>
      <c r="P26" s="26">
        <f t="shared" si="1"/>
        <v>0</v>
      </c>
      <c r="Q26" s="26">
        <f t="shared" si="2"/>
        <v>-165.68077632089799</v>
      </c>
    </row>
    <row r="27" spans="1:17" ht="12.6" customHeight="1">
      <c r="A27" s="476">
        <v>0.875</v>
      </c>
      <c r="B27" s="477">
        <v>2599.4050864251699</v>
      </c>
      <c r="C27" s="392">
        <v>6526.7040210630603</v>
      </c>
      <c r="D27" s="392">
        <v>1101.4988692915199</v>
      </c>
      <c r="E27" s="392">
        <v>531.35223997829303</v>
      </c>
      <c r="F27" s="392">
        <v>125.57600078477</v>
      </c>
      <c r="G27" s="392">
        <v>0</v>
      </c>
      <c r="H27" s="392">
        <v>0</v>
      </c>
      <c r="I27" s="392">
        <v>36.438767845729501</v>
      </c>
      <c r="J27" s="392">
        <v>-861.27303129760901</v>
      </c>
      <c r="K27" s="392">
        <v>-48.699148759215198</v>
      </c>
      <c r="L27" s="392">
        <v>-740.81496175705797</v>
      </c>
      <c r="M27" s="343">
        <v>10011.0028053317</v>
      </c>
      <c r="N27" s="392">
        <v>9270.1878435746494</v>
      </c>
      <c r="O27" s="475">
        <f t="shared" si="0"/>
        <v>10011.0028053317</v>
      </c>
      <c r="P27" s="26">
        <f t="shared" si="1"/>
        <v>0</v>
      </c>
      <c r="Q27" s="26">
        <f t="shared" si="2"/>
        <v>-861.27303129760901</v>
      </c>
    </row>
    <row r="28" spans="1:17" ht="12.6" customHeight="1">
      <c r="A28" s="476">
        <v>0.91666666666666696</v>
      </c>
      <c r="B28" s="477">
        <v>2598.46461475564</v>
      </c>
      <c r="C28" s="392">
        <v>6637.28894672558</v>
      </c>
      <c r="D28" s="392">
        <v>1115.17122686369</v>
      </c>
      <c r="E28" s="392">
        <v>487.99620790475802</v>
      </c>
      <c r="F28" s="392">
        <v>119.394204924489</v>
      </c>
      <c r="G28" s="392">
        <v>0</v>
      </c>
      <c r="H28" s="392">
        <v>0</v>
      </c>
      <c r="I28" s="392">
        <v>36.518105730310602</v>
      </c>
      <c r="J28" s="392">
        <v>-1322.19414511683</v>
      </c>
      <c r="K28" s="392">
        <v>-112.34162246209</v>
      </c>
      <c r="L28" s="392">
        <v>-747.97819813765295</v>
      </c>
      <c r="M28" s="343">
        <v>9560.2975393255492</v>
      </c>
      <c r="N28" s="392">
        <v>8812.3193411878892</v>
      </c>
      <c r="O28" s="475">
        <f t="shared" si="0"/>
        <v>9560.2975393255492</v>
      </c>
      <c r="P28" s="26">
        <f t="shared" si="1"/>
        <v>0</v>
      </c>
      <c r="Q28" s="26">
        <f t="shared" si="2"/>
        <v>-1322.19414511683</v>
      </c>
    </row>
    <row r="29" spans="1:17" ht="12.6" customHeight="1">
      <c r="A29" s="478">
        <v>0.95833333333333304</v>
      </c>
      <c r="B29" s="267">
        <v>2597.8826527722499</v>
      </c>
      <c r="C29" s="267">
        <v>6396.6563175353604</v>
      </c>
      <c r="D29" s="267">
        <v>1103.9700231911099</v>
      </c>
      <c r="E29" s="267">
        <v>477.32794102352</v>
      </c>
      <c r="F29" s="267">
        <v>118.26620986012099</v>
      </c>
      <c r="G29" s="267">
        <v>0</v>
      </c>
      <c r="H29" s="267">
        <v>0</v>
      </c>
      <c r="I29" s="267">
        <v>32.997033107359599</v>
      </c>
      <c r="J29" s="267">
        <v>-1351.1700911125299</v>
      </c>
      <c r="K29" s="267">
        <v>-326.97698025202197</v>
      </c>
      <c r="L29" s="267">
        <v>-726.68998542428903</v>
      </c>
      <c r="M29" s="267">
        <v>9048.9531061251691</v>
      </c>
      <c r="N29" s="267">
        <v>8322.2631207008908</v>
      </c>
      <c r="O29" s="475">
        <f t="shared" si="0"/>
        <v>9048.9531061251691</v>
      </c>
      <c r="P29" s="26">
        <f t="shared" si="1"/>
        <v>0</v>
      </c>
      <c r="Q29" s="26">
        <f t="shared" si="2"/>
        <v>-1351.1700911125299</v>
      </c>
    </row>
    <row r="30" spans="1:17" s="11" customFormat="1" ht="12.75">
      <c r="A30" s="45" t="s">
        <v>398</v>
      </c>
      <c r="O30" s="462" t="s">
        <v>382</v>
      </c>
    </row>
    <row r="31" spans="1:17" s="11" customFormat="1" ht="11.25">
      <c r="O31" s="462"/>
    </row>
    <row r="32" spans="1:17">
      <c r="A32" s="190" t="s">
        <v>83</v>
      </c>
      <c r="B32" s="369"/>
      <c r="C32" s="369"/>
      <c r="D32" s="369"/>
      <c r="E32" s="196" t="s">
        <v>5</v>
      </c>
      <c r="F32" s="196"/>
    </row>
    <row r="33" spans="1:6">
      <c r="A33" s="524" t="s">
        <v>638</v>
      </c>
      <c r="B33" s="524"/>
      <c r="C33" s="524"/>
      <c r="D33" s="524"/>
      <c r="E33" s="268">
        <f>SUM(E34:E43)</f>
        <v>11649.417784647036</v>
      </c>
      <c r="F33" s="467">
        <f t="shared" ref="F33:F43" si="3">E33/$E$33</f>
        <v>1</v>
      </c>
    </row>
    <row r="34" spans="1:6">
      <c r="A34" s="525" t="s">
        <v>38</v>
      </c>
      <c r="B34" s="525"/>
      <c r="C34" s="525"/>
      <c r="D34" s="525"/>
      <c r="E34" s="138">
        <f t="array" ref="E34:E43">TRANSPOSE(INDEX(B6:K29,MATCH(MAX(M6:M29),M6:M29,0),0))</f>
        <v>3696.64060909727</v>
      </c>
      <c r="F34" s="468">
        <f t="shared" si="3"/>
        <v>0.31732406523947793</v>
      </c>
    </row>
    <row r="35" spans="1:6">
      <c r="A35" s="525" t="s">
        <v>39</v>
      </c>
      <c r="B35" s="525"/>
      <c r="C35" s="525"/>
      <c r="D35" s="526"/>
      <c r="E35" s="251">
        <v>6627.0236691575101</v>
      </c>
      <c r="F35" s="469">
        <f t="shared" si="3"/>
        <v>0.56887166308786496</v>
      </c>
    </row>
    <row r="36" spans="1:6">
      <c r="A36" s="525" t="s">
        <v>128</v>
      </c>
      <c r="B36" s="525"/>
      <c r="C36" s="525"/>
      <c r="D36" s="526"/>
      <c r="E36" s="251">
        <v>1159.60754439572</v>
      </c>
      <c r="F36" s="469">
        <f t="shared" si="3"/>
        <v>9.9542102947323796E-2</v>
      </c>
    </row>
    <row r="37" spans="1:6">
      <c r="A37" s="465" t="s">
        <v>40</v>
      </c>
      <c r="B37" s="466"/>
      <c r="C37" s="466"/>
      <c r="D37" s="466"/>
      <c r="E37" s="251">
        <v>509.42557501951399</v>
      </c>
      <c r="F37" s="469">
        <f t="shared" si="3"/>
        <v>4.3729702585728752E-2</v>
      </c>
    </row>
    <row r="38" spans="1:6">
      <c r="A38" s="525" t="s">
        <v>75</v>
      </c>
      <c r="B38" s="525"/>
      <c r="C38" s="525"/>
      <c r="D38" s="526"/>
      <c r="E38" s="251">
        <v>130.47760713335401</v>
      </c>
      <c r="F38" s="469">
        <f t="shared" si="3"/>
        <v>1.1200354347778019E-2</v>
      </c>
    </row>
    <row r="39" spans="1:6">
      <c r="A39" s="525" t="s">
        <v>326</v>
      </c>
      <c r="B39" s="525"/>
      <c r="C39" s="525"/>
      <c r="D39" s="526"/>
      <c r="E39" s="251">
        <v>702.80196315658804</v>
      </c>
      <c r="F39" s="469">
        <f t="shared" si="3"/>
        <v>6.0329363762953253E-2</v>
      </c>
    </row>
    <row r="40" spans="1:6">
      <c r="A40" s="525" t="s">
        <v>639</v>
      </c>
      <c r="B40" s="525"/>
      <c r="C40" s="525"/>
      <c r="D40" s="526"/>
      <c r="E40" s="251">
        <v>159.81700561640599</v>
      </c>
      <c r="F40" s="469">
        <f t="shared" si="3"/>
        <v>1.3718883515966911E-2</v>
      </c>
    </row>
    <row r="41" spans="1:6">
      <c r="A41" s="525" t="s">
        <v>640</v>
      </c>
      <c r="B41" s="525"/>
      <c r="C41" s="525"/>
      <c r="D41" s="526"/>
      <c r="E41" s="251">
        <v>132.493140298604</v>
      </c>
      <c r="F41" s="469">
        <f t="shared" si="3"/>
        <v>1.1373370132988015E-2</v>
      </c>
    </row>
    <row r="42" spans="1:6">
      <c r="A42" s="525" t="s">
        <v>432</v>
      </c>
      <c r="B42" s="525"/>
      <c r="C42" s="525"/>
      <c r="D42" s="526"/>
      <c r="E42" s="251">
        <v>-1468.8693292279299</v>
      </c>
      <c r="F42" s="469">
        <f t="shared" si="3"/>
        <v>-0.1260895056200815</v>
      </c>
    </row>
    <row r="43" spans="1:6">
      <c r="A43" s="525" t="s">
        <v>122</v>
      </c>
      <c r="B43" s="525"/>
      <c r="C43" s="525"/>
      <c r="D43" s="525"/>
      <c r="E43" s="138">
        <v>0</v>
      </c>
      <c r="F43" s="468">
        <f t="shared" si="3"/>
        <v>0</v>
      </c>
    </row>
    <row r="44" spans="1:6">
      <c r="A44" s="11"/>
      <c r="B44" s="11"/>
      <c r="C44" s="11"/>
      <c r="D44" s="11"/>
      <c r="E44" s="11"/>
      <c r="F44" s="462" t="s">
        <v>382</v>
      </c>
    </row>
  </sheetData>
  <mergeCells count="10">
    <mergeCell ref="A33:D33"/>
    <mergeCell ref="A43:D43"/>
    <mergeCell ref="A34:D34"/>
    <mergeCell ref="A35:D35"/>
    <mergeCell ref="A36:D36"/>
    <mergeCell ref="A38:D38"/>
    <mergeCell ref="A39:D39"/>
    <mergeCell ref="A40:D40"/>
    <mergeCell ref="A41:D41"/>
    <mergeCell ref="A42:D42"/>
  </mergeCells>
  <conditionalFormatting sqref="A6:M29">
    <cfRule type="expression" dxfId="4" priority="2">
      <formula>$M6=MAX($M$4:$M$27)</formula>
    </cfRule>
  </conditionalFormatting>
  <conditionalFormatting sqref="N6:O29">
    <cfRule type="expression" dxfId="3" priority="1">
      <formula>$M6=MAX($M$4:$M$27)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1"/>
  <dimension ref="A1:Q44"/>
  <sheetViews>
    <sheetView showGridLines="0" zoomScaleNormal="100" zoomScaleSheetLayoutView="145" workbookViewId="0"/>
  </sheetViews>
  <sheetFormatPr defaultRowHeight="12"/>
  <cols>
    <col min="1" max="1" width="6.5703125" style="5" customWidth="1"/>
    <col min="2" max="4" width="8.7109375" style="5" customWidth="1"/>
    <col min="5" max="9" width="7.28515625" style="5" customWidth="1"/>
    <col min="10" max="10" width="15.28515625" style="5" customWidth="1"/>
    <col min="11" max="11" width="10.140625" style="5" customWidth="1"/>
    <col min="12" max="12" width="7.140625" style="5" customWidth="1"/>
    <col min="13" max="13" width="12.7109375" style="5" customWidth="1"/>
    <col min="14" max="14" width="15.42578125" style="5" customWidth="1"/>
    <col min="15" max="15" width="14.140625" style="5" customWidth="1"/>
    <col min="16" max="17" width="0.140625" style="5" customWidth="1"/>
    <col min="18" max="23" width="8.7109375" style="5" customWidth="1"/>
    <col min="24" max="24" width="9.5703125" style="5" customWidth="1"/>
    <col min="25" max="26" width="8.7109375" style="5" customWidth="1"/>
    <col min="27" max="27" width="9.42578125" style="5" customWidth="1"/>
    <col min="28" max="16384" width="9.140625" style="5"/>
  </cols>
  <sheetData>
    <row r="1" spans="1:17" ht="15.75">
      <c r="A1" s="470" t="str">
        <f>"8.2.  Den minima zatížení ES ČR v roce "&amp;O1&amp;" ("&amp;INDEX('8.3'!$C$8:$N$8,,MATCH(MIN('8.3'!C7:N7),'8.3'!C7:N7,0))&amp;" "&amp;YEAR("1."&amp;$O$1)&amp;" "&amp;INDEX('8.3'!$C$9:$N$9,,MATCH(MIN('8.3'!C7:N7),'8.3'!C7:N7,0))&amp;")"</f>
        <v>8.2.  Den minima zatížení ES ČR v roce 2020 (5. 7. 2020 5:00)</v>
      </c>
      <c r="B1" s="470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2"/>
      <c r="O1" s="473" t="str">
        <f>'3.1'!N1</f>
        <v>2020</v>
      </c>
    </row>
    <row r="2" spans="1:17" ht="6" customHeight="1">
      <c r="B2" s="30"/>
    </row>
    <row r="3" spans="1:17" s="14" customFormat="1" ht="13.5">
      <c r="A3" s="463" t="s">
        <v>645</v>
      </c>
      <c r="B3" s="463" t="s">
        <v>12</v>
      </c>
      <c r="C3" s="463" t="s">
        <v>41</v>
      </c>
      <c r="D3" s="463" t="s">
        <v>42</v>
      </c>
      <c r="E3" s="463" t="s">
        <v>43</v>
      </c>
      <c r="F3" s="463" t="s">
        <v>63</v>
      </c>
      <c r="G3" s="463" t="s">
        <v>64</v>
      </c>
      <c r="H3" s="463" t="s">
        <v>66</v>
      </c>
      <c r="I3" s="463" t="s">
        <v>65</v>
      </c>
      <c r="J3" s="463" t="s">
        <v>432</v>
      </c>
      <c r="K3" s="463" t="s">
        <v>122</v>
      </c>
      <c r="L3" s="463" t="s">
        <v>643</v>
      </c>
      <c r="M3" s="463" t="s">
        <v>644</v>
      </c>
      <c r="N3" s="463" t="s">
        <v>642</v>
      </c>
      <c r="O3" s="463" t="s">
        <v>133</v>
      </c>
    </row>
    <row r="4" spans="1:17" s="14" customFormat="1">
      <c r="A4" s="464" t="s">
        <v>646</v>
      </c>
      <c r="B4" s="395" t="s">
        <v>5</v>
      </c>
      <c r="C4" s="395" t="s">
        <v>5</v>
      </c>
      <c r="D4" s="395" t="s">
        <v>5</v>
      </c>
      <c r="E4" s="395" t="s">
        <v>5</v>
      </c>
      <c r="F4" s="395" t="s">
        <v>5</v>
      </c>
      <c r="G4" s="395" t="s">
        <v>5</v>
      </c>
      <c r="H4" s="395" t="s">
        <v>5</v>
      </c>
      <c r="I4" s="395" t="s">
        <v>5</v>
      </c>
      <c r="J4" s="395" t="s">
        <v>5</v>
      </c>
      <c r="K4" s="395" t="s">
        <v>5</v>
      </c>
      <c r="L4" s="395" t="s">
        <v>5</v>
      </c>
      <c r="M4" s="395" t="s">
        <v>5</v>
      </c>
      <c r="N4" s="395" t="s">
        <v>5</v>
      </c>
      <c r="O4" s="395" t="s">
        <v>6</v>
      </c>
      <c r="P4" s="25" t="s">
        <v>205</v>
      </c>
      <c r="Q4" s="31" t="s">
        <v>78</v>
      </c>
    </row>
    <row r="5" spans="1:17" ht="12.6" customHeight="1">
      <c r="A5" s="474">
        <v>0</v>
      </c>
      <c r="B5" s="475">
        <v>3018.0766475324799</v>
      </c>
      <c r="C5" s="475">
        <v>2095.9046200000098</v>
      </c>
      <c r="D5" s="475">
        <v>462.50839040719598</v>
      </c>
      <c r="E5" s="475">
        <v>350.91179670415897</v>
      </c>
      <c r="F5" s="475">
        <v>359.05226617091199</v>
      </c>
      <c r="G5" s="475">
        <v>1.9459432116572699</v>
      </c>
      <c r="H5" s="475">
        <v>0</v>
      </c>
      <c r="I5" s="475">
        <v>82.510249377565401</v>
      </c>
      <c r="J5" s="475">
        <v>-1220.6770045311</v>
      </c>
      <c r="K5" s="475">
        <v>-15.901528768246999</v>
      </c>
      <c r="L5" s="475">
        <v>-429.99132956366202</v>
      </c>
      <c r="M5" s="475">
        <v>5134.3313801046297</v>
      </c>
      <c r="N5" s="475">
        <v>4704.34005054097</v>
      </c>
      <c r="O5" s="475">
        <f>M5</f>
        <v>5134.3313801046297</v>
      </c>
      <c r="P5" s="26">
        <f>IF(J5&lt;0,0,J5)</f>
        <v>0</v>
      </c>
      <c r="Q5" s="26">
        <f>IF(J5&lt;0,J5,0)</f>
        <v>-1220.6770045311</v>
      </c>
    </row>
    <row r="6" spans="1:17" ht="12.6" customHeight="1">
      <c r="A6" s="476">
        <v>4.1666666666666699E-2</v>
      </c>
      <c r="B6" s="477">
        <v>3016.3642146849602</v>
      </c>
      <c r="C6" s="392">
        <v>2108.16403450392</v>
      </c>
      <c r="D6" s="392">
        <v>283.18173126779999</v>
      </c>
      <c r="E6" s="392">
        <v>351.16588166352898</v>
      </c>
      <c r="F6" s="392">
        <v>284.37171992571501</v>
      </c>
      <c r="G6" s="392">
        <v>0</v>
      </c>
      <c r="H6" s="392">
        <v>0</v>
      </c>
      <c r="I6" s="392">
        <v>84.493576226255996</v>
      </c>
      <c r="J6" s="392">
        <v>-673.36641751271702</v>
      </c>
      <c r="K6" s="392">
        <v>-436.47984500536398</v>
      </c>
      <c r="L6" s="392">
        <v>-428.54154886872101</v>
      </c>
      <c r="M6" s="343">
        <v>5017.8948957540897</v>
      </c>
      <c r="N6" s="392">
        <v>4589.3533468853702</v>
      </c>
      <c r="O6" s="475">
        <f t="shared" ref="O6:O28" si="0">M6</f>
        <v>5017.8948957540897</v>
      </c>
      <c r="P6" s="26">
        <f t="shared" ref="P6:P28" si="1">IF(J6&lt;0,0,J6)</f>
        <v>0</v>
      </c>
      <c r="Q6" s="26">
        <f t="shared" ref="Q6:Q28" si="2">IF(J6&lt;0,J6,0)</f>
        <v>-673.36641751271702</v>
      </c>
    </row>
    <row r="7" spans="1:17" ht="12.6" customHeight="1">
      <c r="A7" s="476">
        <v>8.3333333333333301E-2</v>
      </c>
      <c r="B7" s="477">
        <v>3015.8039486523699</v>
      </c>
      <c r="C7" s="392">
        <v>2122.2884962213202</v>
      </c>
      <c r="D7" s="392">
        <v>285.39308268160602</v>
      </c>
      <c r="E7" s="392">
        <v>351.80249021466898</v>
      </c>
      <c r="F7" s="392">
        <v>287.45849337812899</v>
      </c>
      <c r="G7" s="392">
        <v>0</v>
      </c>
      <c r="H7" s="392">
        <v>0</v>
      </c>
      <c r="I7" s="392">
        <v>75.604815049798106</v>
      </c>
      <c r="J7" s="392">
        <v>-723.69279528743903</v>
      </c>
      <c r="K7" s="392">
        <v>-437.41286008649001</v>
      </c>
      <c r="L7" s="392">
        <v>-429.96251691767901</v>
      </c>
      <c r="M7" s="343">
        <v>4977.2456708239597</v>
      </c>
      <c r="N7" s="392">
        <v>4547.2831539062799</v>
      </c>
      <c r="O7" s="475">
        <f t="shared" si="0"/>
        <v>4977.2456708239597</v>
      </c>
      <c r="P7" s="26">
        <f t="shared" si="1"/>
        <v>0</v>
      </c>
      <c r="Q7" s="26">
        <f t="shared" si="2"/>
        <v>-723.69279528743903</v>
      </c>
    </row>
    <row r="8" spans="1:17" ht="12.6" customHeight="1">
      <c r="A8" s="476">
        <v>0.125</v>
      </c>
      <c r="B8" s="477">
        <v>3023.3824109893399</v>
      </c>
      <c r="C8" s="392">
        <v>2148.0812739262901</v>
      </c>
      <c r="D8" s="392">
        <v>290.24336034560503</v>
      </c>
      <c r="E8" s="392">
        <v>351.39034011996603</v>
      </c>
      <c r="F8" s="392">
        <v>288.03030669269299</v>
      </c>
      <c r="G8" s="392">
        <v>0</v>
      </c>
      <c r="H8" s="392">
        <v>0</v>
      </c>
      <c r="I8" s="392">
        <v>95.507565650440995</v>
      </c>
      <c r="J8" s="392">
        <v>-831.58483351956602</v>
      </c>
      <c r="K8" s="392">
        <v>-436.11570148952802</v>
      </c>
      <c r="L8" s="392">
        <v>-433.37514022737997</v>
      </c>
      <c r="M8" s="343">
        <v>4928.9347227152402</v>
      </c>
      <c r="N8" s="392">
        <v>4495.5595824878601</v>
      </c>
      <c r="O8" s="475">
        <f t="shared" si="0"/>
        <v>4928.9347227152402</v>
      </c>
      <c r="P8" s="26">
        <f t="shared" si="1"/>
        <v>0</v>
      </c>
      <c r="Q8" s="26">
        <f t="shared" si="2"/>
        <v>-831.58483351956602</v>
      </c>
    </row>
    <row r="9" spans="1:17" ht="12.6" customHeight="1">
      <c r="A9" s="476">
        <v>0.16666666666666699</v>
      </c>
      <c r="B9" s="477">
        <v>3025.4800420000402</v>
      </c>
      <c r="C9" s="392">
        <v>2102.9992657298599</v>
      </c>
      <c r="D9" s="392">
        <v>284.97553122104</v>
      </c>
      <c r="E9" s="392">
        <v>351.260098659768</v>
      </c>
      <c r="F9" s="392">
        <v>276.69662509682502</v>
      </c>
      <c r="G9" s="392">
        <v>0</v>
      </c>
      <c r="H9" s="392">
        <v>4.4089492863851403</v>
      </c>
      <c r="I9" s="392">
        <v>97.376152437184302</v>
      </c>
      <c r="J9" s="392">
        <v>-575.73975491775695</v>
      </c>
      <c r="K9" s="392">
        <v>-739.64258868016304</v>
      </c>
      <c r="L9" s="392">
        <v>-428.70897629492902</v>
      </c>
      <c r="M9" s="343">
        <v>4827.8143208331803</v>
      </c>
      <c r="N9" s="392">
        <v>4399.1053445382504</v>
      </c>
      <c r="O9" s="475">
        <f t="shared" si="0"/>
        <v>4827.8143208331803</v>
      </c>
      <c r="P9" s="26">
        <f t="shared" si="1"/>
        <v>0</v>
      </c>
      <c r="Q9" s="26">
        <f t="shared" si="2"/>
        <v>-575.73975491775695</v>
      </c>
    </row>
    <row r="10" spans="1:17" ht="12.6" customHeight="1">
      <c r="A10" s="476">
        <v>0.20833333333333301</v>
      </c>
      <c r="B10" s="477">
        <v>3024.3711811261601</v>
      </c>
      <c r="C10" s="392">
        <v>2081.8563392843698</v>
      </c>
      <c r="D10" s="392">
        <v>277.27421350953</v>
      </c>
      <c r="E10" s="392">
        <v>351.43304092778197</v>
      </c>
      <c r="F10" s="392">
        <v>220.98203986885801</v>
      </c>
      <c r="G10" s="392">
        <v>0</v>
      </c>
      <c r="H10" s="392">
        <v>15.1925249173901</v>
      </c>
      <c r="I10" s="392">
        <v>78.562321156586606</v>
      </c>
      <c r="J10" s="392">
        <v>-348.80480775424701</v>
      </c>
      <c r="K10" s="392">
        <v>-1046.8914732191299</v>
      </c>
      <c r="L10" s="392">
        <v>-425.81219612411201</v>
      </c>
      <c r="M10" s="343">
        <v>4653.9753798172896</v>
      </c>
      <c r="N10" s="392">
        <v>4228.1631836931801</v>
      </c>
      <c r="O10" s="475">
        <f t="shared" si="0"/>
        <v>4653.9753798172896</v>
      </c>
      <c r="P10" s="26">
        <f t="shared" si="1"/>
        <v>0</v>
      </c>
      <c r="Q10" s="26">
        <f t="shared" si="2"/>
        <v>-348.80480775424701</v>
      </c>
    </row>
    <row r="11" spans="1:17" ht="12.6" customHeight="1">
      <c r="A11" s="476">
        <v>0.25</v>
      </c>
      <c r="B11" s="477">
        <v>3023.3874059498298</v>
      </c>
      <c r="C11" s="392">
        <v>2108.3844372552799</v>
      </c>
      <c r="D11" s="392">
        <v>285.444859164658</v>
      </c>
      <c r="E11" s="392">
        <v>363.68814469039302</v>
      </c>
      <c r="F11" s="392">
        <v>235.99327763318101</v>
      </c>
      <c r="G11" s="392">
        <v>0</v>
      </c>
      <c r="H11" s="392">
        <v>91.569915006100302</v>
      </c>
      <c r="I11" s="392">
        <v>83.627458648654596</v>
      </c>
      <c r="J11" s="392">
        <v>-294.89847859740001</v>
      </c>
      <c r="K11" s="392">
        <v>-1042.32707622571</v>
      </c>
      <c r="L11" s="392">
        <v>-430.262150482744</v>
      </c>
      <c r="M11" s="343">
        <v>4854.86994352498</v>
      </c>
      <c r="N11" s="392">
        <v>4424.6077930422398</v>
      </c>
      <c r="O11" s="475">
        <f t="shared" si="0"/>
        <v>4854.86994352498</v>
      </c>
      <c r="P11" s="26">
        <f t="shared" si="1"/>
        <v>0</v>
      </c>
      <c r="Q11" s="26">
        <f t="shared" si="2"/>
        <v>-294.89847859740001</v>
      </c>
    </row>
    <row r="12" spans="1:17" ht="12.6" customHeight="1">
      <c r="A12" s="476">
        <v>0.29166666666666702</v>
      </c>
      <c r="B12" s="477">
        <v>3023.4957888577501</v>
      </c>
      <c r="C12" s="392">
        <v>2015.7903327138499</v>
      </c>
      <c r="D12" s="392">
        <v>264.93974081586498</v>
      </c>
      <c r="E12" s="392">
        <v>357.70804208236302</v>
      </c>
      <c r="F12" s="392">
        <v>232.04528034503301</v>
      </c>
      <c r="G12" s="392">
        <v>0</v>
      </c>
      <c r="H12" s="392">
        <v>328.56005198915602</v>
      </c>
      <c r="I12" s="392">
        <v>66.507324916093907</v>
      </c>
      <c r="J12" s="392">
        <v>-167.269118197338</v>
      </c>
      <c r="K12" s="392">
        <v>-854.44874036631097</v>
      </c>
      <c r="L12" s="392">
        <v>-421.69854185252899</v>
      </c>
      <c r="M12" s="343">
        <v>5267.3287031564696</v>
      </c>
      <c r="N12" s="392">
        <v>4845.6301613039404</v>
      </c>
      <c r="O12" s="475">
        <f t="shared" si="0"/>
        <v>5267.3287031564696</v>
      </c>
      <c r="P12" s="26">
        <f t="shared" si="1"/>
        <v>0</v>
      </c>
      <c r="Q12" s="26">
        <f t="shared" si="2"/>
        <v>-167.269118197338</v>
      </c>
    </row>
    <row r="13" spans="1:17" ht="12.6" customHeight="1">
      <c r="A13" s="476">
        <v>0.33333333333333298</v>
      </c>
      <c r="B13" s="477">
        <v>3016.8660962649701</v>
      </c>
      <c r="C13" s="392">
        <v>2085.0097742809899</v>
      </c>
      <c r="D13" s="392">
        <v>288.84706815952899</v>
      </c>
      <c r="E13" s="392">
        <v>358.73278960357197</v>
      </c>
      <c r="F13" s="392">
        <v>227.77217663198101</v>
      </c>
      <c r="G13" s="392">
        <v>0</v>
      </c>
      <c r="H13" s="392">
        <v>691.78745717199001</v>
      </c>
      <c r="I13" s="392">
        <v>61.754432945711102</v>
      </c>
      <c r="J13" s="392">
        <v>-602.25989645672996</v>
      </c>
      <c r="K13" s="392">
        <v>-356.01066049020301</v>
      </c>
      <c r="L13" s="392">
        <v>-431.790827583208</v>
      </c>
      <c r="M13" s="343">
        <v>5772.49923811181</v>
      </c>
      <c r="N13" s="392">
        <v>5340.7084105286003</v>
      </c>
      <c r="O13" s="475">
        <f t="shared" si="0"/>
        <v>5772.49923811181</v>
      </c>
      <c r="P13" s="26">
        <f t="shared" si="1"/>
        <v>0</v>
      </c>
      <c r="Q13" s="26">
        <f t="shared" si="2"/>
        <v>-602.25989645672996</v>
      </c>
    </row>
    <row r="14" spans="1:17" ht="12.6" customHeight="1">
      <c r="A14" s="476">
        <v>0.375</v>
      </c>
      <c r="B14" s="477">
        <v>3006.9065317855998</v>
      </c>
      <c r="C14" s="392">
        <v>2013.0736884191499</v>
      </c>
      <c r="D14" s="392">
        <v>287.84995506781399</v>
      </c>
      <c r="E14" s="392">
        <v>359.04844250596398</v>
      </c>
      <c r="F14" s="392">
        <v>361.48963598816499</v>
      </c>
      <c r="G14" s="392">
        <v>0</v>
      </c>
      <c r="H14" s="392">
        <v>992.761421226229</v>
      </c>
      <c r="I14" s="392">
        <v>85.897231485512094</v>
      </c>
      <c r="J14" s="392">
        <v>-799.66372822685298</v>
      </c>
      <c r="K14" s="392">
        <v>-110.711624880473</v>
      </c>
      <c r="L14" s="392">
        <v>-427.49318949140002</v>
      </c>
      <c r="M14" s="343">
        <v>6196.6515533711099</v>
      </c>
      <c r="N14" s="392">
        <v>5769.1583638797101</v>
      </c>
      <c r="O14" s="475">
        <f t="shared" si="0"/>
        <v>6196.6515533711099</v>
      </c>
      <c r="P14" s="26">
        <f t="shared" si="1"/>
        <v>0</v>
      </c>
      <c r="Q14" s="26">
        <f t="shared" si="2"/>
        <v>-799.66372822685298</v>
      </c>
    </row>
    <row r="15" spans="1:17" ht="12.6" customHeight="1">
      <c r="A15" s="476">
        <v>0.41666666666666702</v>
      </c>
      <c r="B15" s="477">
        <v>3000.9488018235002</v>
      </c>
      <c r="C15" s="392">
        <v>2110.8737724226198</v>
      </c>
      <c r="D15" s="392">
        <v>290.04460493290401</v>
      </c>
      <c r="E15" s="392">
        <v>356.39626604405498</v>
      </c>
      <c r="F15" s="392">
        <v>210.509970728524</v>
      </c>
      <c r="G15" s="392">
        <v>0</v>
      </c>
      <c r="H15" s="392">
        <v>1219.4499841838399</v>
      </c>
      <c r="I15" s="392">
        <v>84.273993214160598</v>
      </c>
      <c r="J15" s="392">
        <v>-778.72899903565303</v>
      </c>
      <c r="K15" s="392">
        <v>-12.3372771492052</v>
      </c>
      <c r="L15" s="392">
        <v>-437.92626819295202</v>
      </c>
      <c r="M15" s="343">
        <v>6481.4311171647396</v>
      </c>
      <c r="N15" s="392">
        <v>6043.5048489717801</v>
      </c>
      <c r="O15" s="475">
        <f t="shared" si="0"/>
        <v>6481.4311171647396</v>
      </c>
      <c r="P15" s="26">
        <f t="shared" si="1"/>
        <v>0</v>
      </c>
      <c r="Q15" s="26">
        <f t="shared" si="2"/>
        <v>-778.72899903565303</v>
      </c>
    </row>
    <row r="16" spans="1:17" ht="12.6" customHeight="1">
      <c r="A16" s="476">
        <v>0.45833333333333298</v>
      </c>
      <c r="B16" s="477">
        <v>2994.5075336326099</v>
      </c>
      <c r="C16" s="392">
        <v>2031.0901790380401</v>
      </c>
      <c r="D16" s="392">
        <v>290.98159204147498</v>
      </c>
      <c r="E16" s="392">
        <v>359.28452219670902</v>
      </c>
      <c r="F16" s="392">
        <v>296.094979752585</v>
      </c>
      <c r="G16" s="392">
        <v>0</v>
      </c>
      <c r="H16" s="392">
        <v>1319.8319634152101</v>
      </c>
      <c r="I16" s="392">
        <v>93.136799705720506</v>
      </c>
      <c r="J16" s="392">
        <v>-644.819174242602</v>
      </c>
      <c r="K16" s="392">
        <v>-110.37432953868699</v>
      </c>
      <c r="L16" s="392">
        <v>-431.01334443563098</v>
      </c>
      <c r="M16" s="343">
        <v>6629.7340660010595</v>
      </c>
      <c r="N16" s="392">
        <v>6198.7207215654298</v>
      </c>
      <c r="O16" s="475">
        <f t="shared" si="0"/>
        <v>6629.7340660010595</v>
      </c>
      <c r="P16" s="26">
        <f t="shared" si="1"/>
        <v>0</v>
      </c>
      <c r="Q16" s="26">
        <f t="shared" si="2"/>
        <v>-644.819174242602</v>
      </c>
    </row>
    <row r="17" spans="1:17" ht="12.6" customHeight="1">
      <c r="A17" s="476">
        <v>0.5</v>
      </c>
      <c r="B17" s="477">
        <v>2983.44749020573</v>
      </c>
      <c r="C17" s="392">
        <v>2012.52290702098</v>
      </c>
      <c r="D17" s="392">
        <v>288.96899196271897</v>
      </c>
      <c r="E17" s="392">
        <v>357.93379106801501</v>
      </c>
      <c r="F17" s="392">
        <v>273.11058643152597</v>
      </c>
      <c r="G17" s="392">
        <v>0</v>
      </c>
      <c r="H17" s="392">
        <v>1321.6528339654999</v>
      </c>
      <c r="I17" s="392">
        <v>98.538191206080796</v>
      </c>
      <c r="J17" s="392">
        <v>-785.60274382145701</v>
      </c>
      <c r="K17" s="392">
        <v>-12.810496925322401</v>
      </c>
      <c r="L17" s="392">
        <v>-428.222012807292</v>
      </c>
      <c r="M17" s="343">
        <v>6537.7615511137701</v>
      </c>
      <c r="N17" s="392">
        <v>6109.5395383064797</v>
      </c>
      <c r="O17" s="475">
        <f t="shared" si="0"/>
        <v>6537.7615511137701</v>
      </c>
      <c r="P17" s="26">
        <f t="shared" si="1"/>
        <v>0</v>
      </c>
      <c r="Q17" s="26">
        <f t="shared" si="2"/>
        <v>-785.60274382145701</v>
      </c>
    </row>
    <row r="18" spans="1:17" ht="12.6" customHeight="1">
      <c r="A18" s="476">
        <v>0.54166666666666696</v>
      </c>
      <c r="B18" s="477">
        <v>2981.5482775887799</v>
      </c>
      <c r="C18" s="392">
        <v>2056.0292134240399</v>
      </c>
      <c r="D18" s="392">
        <v>292.65680727797297</v>
      </c>
      <c r="E18" s="392">
        <v>352.37434599605001</v>
      </c>
      <c r="F18" s="392">
        <v>210.574717465368</v>
      </c>
      <c r="G18" s="392">
        <v>0</v>
      </c>
      <c r="H18" s="392">
        <v>1166.89200366611</v>
      </c>
      <c r="I18" s="392">
        <v>105.86535823889</v>
      </c>
      <c r="J18" s="392">
        <v>-700.04435109518397</v>
      </c>
      <c r="K18" s="392">
        <v>0</v>
      </c>
      <c r="L18" s="392">
        <v>-430.65024969328402</v>
      </c>
      <c r="M18" s="343">
        <v>6465.8963725620197</v>
      </c>
      <c r="N18" s="392">
        <v>6035.2461228687398</v>
      </c>
      <c r="O18" s="475">
        <f t="shared" si="0"/>
        <v>6465.8963725620197</v>
      </c>
      <c r="P18" s="26">
        <f t="shared" si="1"/>
        <v>0</v>
      </c>
      <c r="Q18" s="26">
        <f t="shared" si="2"/>
        <v>-700.04435109518397</v>
      </c>
    </row>
    <row r="19" spans="1:17" ht="12.6" customHeight="1">
      <c r="A19" s="476">
        <v>0.58333333333333304</v>
      </c>
      <c r="B19" s="477">
        <v>2978.6019348076702</v>
      </c>
      <c r="C19" s="392">
        <v>2077.1415998247498</v>
      </c>
      <c r="D19" s="392">
        <v>293.44848525497201</v>
      </c>
      <c r="E19" s="392">
        <v>353.266363376622</v>
      </c>
      <c r="F19" s="392">
        <v>207.982862259222</v>
      </c>
      <c r="G19" s="392">
        <v>0</v>
      </c>
      <c r="H19" s="392">
        <v>1055.11532881992</v>
      </c>
      <c r="I19" s="392">
        <v>106.981121721142</v>
      </c>
      <c r="J19" s="392">
        <v>-759.836103202137</v>
      </c>
      <c r="K19" s="392">
        <v>0</v>
      </c>
      <c r="L19" s="392">
        <v>-431.81327388305698</v>
      </c>
      <c r="M19" s="343">
        <v>6312.7015928621604</v>
      </c>
      <c r="N19" s="392">
        <v>5880.8883189791004</v>
      </c>
      <c r="O19" s="475">
        <f t="shared" si="0"/>
        <v>6312.7015928621604</v>
      </c>
      <c r="P19" s="26">
        <f t="shared" si="1"/>
        <v>0</v>
      </c>
      <c r="Q19" s="26">
        <f t="shared" si="2"/>
        <v>-759.836103202137</v>
      </c>
    </row>
    <row r="20" spans="1:17" ht="12.6" customHeight="1">
      <c r="A20" s="476">
        <v>0.625</v>
      </c>
      <c r="B20" s="477">
        <v>2974.0198218488899</v>
      </c>
      <c r="C20" s="392">
        <v>2098.2570030674601</v>
      </c>
      <c r="D20" s="392">
        <v>293.896100726523</v>
      </c>
      <c r="E20" s="392">
        <v>357.88268707994303</v>
      </c>
      <c r="F20" s="392">
        <v>169.876639872043</v>
      </c>
      <c r="G20" s="392">
        <v>0</v>
      </c>
      <c r="H20" s="392">
        <v>914.54500445400197</v>
      </c>
      <c r="I20" s="392">
        <v>100.726577232556</v>
      </c>
      <c r="J20" s="392">
        <v>-631.346313085828</v>
      </c>
      <c r="K20" s="392">
        <v>0</v>
      </c>
      <c r="L20" s="392">
        <v>-432.54207239899603</v>
      </c>
      <c r="M20" s="343">
        <v>6277.8575211955904</v>
      </c>
      <c r="N20" s="392">
        <v>5845.3154487966003</v>
      </c>
      <c r="O20" s="475">
        <f t="shared" si="0"/>
        <v>6277.8575211955904</v>
      </c>
      <c r="P20" s="26">
        <f t="shared" si="1"/>
        <v>0</v>
      </c>
      <c r="Q20" s="26">
        <f t="shared" si="2"/>
        <v>-631.346313085828</v>
      </c>
    </row>
    <row r="21" spans="1:17" ht="12.6" customHeight="1">
      <c r="A21" s="476">
        <v>0.66666666666666696</v>
      </c>
      <c r="B21" s="477">
        <v>2969.6528504278599</v>
      </c>
      <c r="C21" s="392">
        <v>2162.4448741321198</v>
      </c>
      <c r="D21" s="392">
        <v>296.38804855677199</v>
      </c>
      <c r="E21" s="392">
        <v>353.211418341274</v>
      </c>
      <c r="F21" s="392">
        <v>204.73173651971501</v>
      </c>
      <c r="G21" s="392">
        <v>0</v>
      </c>
      <c r="H21" s="392">
        <v>730.55068411350305</v>
      </c>
      <c r="I21" s="392">
        <v>81.953606402587198</v>
      </c>
      <c r="J21" s="392">
        <v>-550.09795048438195</v>
      </c>
      <c r="K21" s="392">
        <v>0</v>
      </c>
      <c r="L21" s="392">
        <v>-437.17568235961897</v>
      </c>
      <c r="M21" s="343">
        <v>6248.8352680094404</v>
      </c>
      <c r="N21" s="392">
        <v>5811.6595856498298</v>
      </c>
      <c r="O21" s="475">
        <f t="shared" si="0"/>
        <v>6248.8352680094404</v>
      </c>
      <c r="P21" s="26">
        <f t="shared" si="1"/>
        <v>0</v>
      </c>
      <c r="Q21" s="26">
        <f t="shared" si="2"/>
        <v>-550.09795048438195</v>
      </c>
    </row>
    <row r="22" spans="1:17" ht="12.6" customHeight="1">
      <c r="A22" s="476">
        <v>0.70833333333333304</v>
      </c>
      <c r="B22" s="477">
        <v>2966.31796322643</v>
      </c>
      <c r="C22" s="392">
        <v>2155.2979942362699</v>
      </c>
      <c r="D22" s="392">
        <v>295.80013538670602</v>
      </c>
      <c r="E22" s="392">
        <v>363.64473710202498</v>
      </c>
      <c r="F22" s="392">
        <v>234.12529649275601</v>
      </c>
      <c r="G22" s="392">
        <v>151.56399163213601</v>
      </c>
      <c r="H22" s="392">
        <v>532.80017710843299</v>
      </c>
      <c r="I22" s="392">
        <v>84.909295361614895</v>
      </c>
      <c r="J22" s="392">
        <v>-655.63041485317001</v>
      </c>
      <c r="K22" s="392">
        <v>0</v>
      </c>
      <c r="L22" s="392">
        <v>-437.54630698853902</v>
      </c>
      <c r="M22" s="343">
        <v>6128.8291756931903</v>
      </c>
      <c r="N22" s="392">
        <v>5691.2828687046604</v>
      </c>
      <c r="O22" s="475">
        <f t="shared" si="0"/>
        <v>6128.8291756931903</v>
      </c>
      <c r="P22" s="26">
        <f t="shared" si="1"/>
        <v>0</v>
      </c>
      <c r="Q22" s="26">
        <f t="shared" si="2"/>
        <v>-655.63041485317001</v>
      </c>
    </row>
    <row r="23" spans="1:17" ht="12.6" customHeight="1">
      <c r="A23" s="476">
        <v>0.75</v>
      </c>
      <c r="B23" s="477">
        <v>2968.1621457896899</v>
      </c>
      <c r="C23" s="392">
        <v>2179.6906044207999</v>
      </c>
      <c r="D23" s="392">
        <v>304.91444836212702</v>
      </c>
      <c r="E23" s="392">
        <v>375.95736975889099</v>
      </c>
      <c r="F23" s="392">
        <v>250.69456459819901</v>
      </c>
      <c r="G23" s="392">
        <v>607.57501061719597</v>
      </c>
      <c r="H23" s="392">
        <v>295.45136522559801</v>
      </c>
      <c r="I23" s="392">
        <v>89.007973830444598</v>
      </c>
      <c r="J23" s="392">
        <v>-976.21834415286003</v>
      </c>
      <c r="K23" s="392">
        <v>0</v>
      </c>
      <c r="L23" s="392">
        <v>-445.340724420024</v>
      </c>
      <c r="M23" s="343">
        <v>6095.2351384500898</v>
      </c>
      <c r="N23" s="392">
        <v>5649.89441403007</v>
      </c>
      <c r="O23" s="475">
        <f t="shared" si="0"/>
        <v>6095.2351384500898</v>
      </c>
      <c r="P23" s="26">
        <f t="shared" si="1"/>
        <v>0</v>
      </c>
      <c r="Q23" s="26">
        <f t="shared" si="2"/>
        <v>-976.21834415286003</v>
      </c>
    </row>
    <row r="24" spans="1:17" ht="12.6" customHeight="1">
      <c r="A24" s="476">
        <v>0.79166666666666696</v>
      </c>
      <c r="B24" s="477">
        <v>2969.9229568853302</v>
      </c>
      <c r="C24" s="392">
        <v>2194.71887024427</v>
      </c>
      <c r="D24" s="392">
        <v>308.23481686296202</v>
      </c>
      <c r="E24" s="392">
        <v>386.60224546836901</v>
      </c>
      <c r="F24" s="392">
        <v>513.85582372362501</v>
      </c>
      <c r="G24" s="392">
        <v>554.14988172329299</v>
      </c>
      <c r="H24" s="392">
        <v>96.323708316014205</v>
      </c>
      <c r="I24" s="392">
        <v>80.611518488280893</v>
      </c>
      <c r="J24" s="392">
        <v>-1066.0113081242901</v>
      </c>
      <c r="K24" s="392">
        <v>0</v>
      </c>
      <c r="L24" s="392">
        <v>-447.253109088011</v>
      </c>
      <c r="M24" s="343">
        <v>6038.4085135878604</v>
      </c>
      <c r="N24" s="392">
        <v>5591.1554044998402</v>
      </c>
      <c r="O24" s="475">
        <f t="shared" si="0"/>
        <v>6038.4085135878604</v>
      </c>
      <c r="P24" s="26">
        <f t="shared" si="1"/>
        <v>0</v>
      </c>
      <c r="Q24" s="26">
        <f t="shared" si="2"/>
        <v>-1066.0113081242901</v>
      </c>
    </row>
    <row r="25" spans="1:17" ht="12.6" customHeight="1">
      <c r="A25" s="476">
        <v>0.83333333333333304</v>
      </c>
      <c r="B25" s="477">
        <v>2970.1430648874498</v>
      </c>
      <c r="C25" s="392">
        <v>2303.89586835196</v>
      </c>
      <c r="D25" s="392">
        <v>308.63232717865799</v>
      </c>
      <c r="E25" s="392">
        <v>384.45542232371201</v>
      </c>
      <c r="F25" s="392">
        <v>380.028076145363</v>
      </c>
      <c r="G25" s="392">
        <v>576.59107492388102</v>
      </c>
      <c r="H25" s="392">
        <v>24.618154726680899</v>
      </c>
      <c r="I25" s="392">
        <v>58.885477836949804</v>
      </c>
      <c r="J25" s="392">
        <v>-1098.2770994882501</v>
      </c>
      <c r="K25" s="392">
        <v>0</v>
      </c>
      <c r="L25" s="392">
        <v>-456.947280941315</v>
      </c>
      <c r="M25" s="343">
        <v>5908.9723668863999</v>
      </c>
      <c r="N25" s="392">
        <v>5452.0250859450798</v>
      </c>
      <c r="O25" s="475">
        <f t="shared" si="0"/>
        <v>5908.9723668863999</v>
      </c>
      <c r="P25" s="26">
        <f t="shared" si="1"/>
        <v>0</v>
      </c>
      <c r="Q25" s="26">
        <f t="shared" si="2"/>
        <v>-1098.2770994882501</v>
      </c>
    </row>
    <row r="26" spans="1:17" ht="12.6" customHeight="1">
      <c r="A26" s="476">
        <v>0.875</v>
      </c>
      <c r="B26" s="477">
        <v>2973.8147150117202</v>
      </c>
      <c r="C26" s="392">
        <v>2334.1073341473002</v>
      </c>
      <c r="D26" s="392">
        <v>307.88741578077298</v>
      </c>
      <c r="E26" s="392">
        <v>378.58818733976398</v>
      </c>
      <c r="F26" s="392">
        <v>376.709018189137</v>
      </c>
      <c r="G26" s="392">
        <v>639.97344708353103</v>
      </c>
      <c r="H26" s="392">
        <v>5.2579252002287404</v>
      </c>
      <c r="I26" s="392">
        <v>66.421872320194296</v>
      </c>
      <c r="J26" s="392">
        <v>-1165.0451305777499</v>
      </c>
      <c r="K26" s="392">
        <v>0</v>
      </c>
      <c r="L26" s="392">
        <v>-460.63939656514998</v>
      </c>
      <c r="M26" s="343">
        <v>5917.7147844949004</v>
      </c>
      <c r="N26" s="392">
        <v>5457.0753879297499</v>
      </c>
      <c r="O26" s="475">
        <f t="shared" si="0"/>
        <v>5917.7147844949004</v>
      </c>
      <c r="P26" s="26">
        <f t="shared" si="1"/>
        <v>0</v>
      </c>
      <c r="Q26" s="26">
        <f t="shared" si="2"/>
        <v>-1165.0451305777499</v>
      </c>
    </row>
    <row r="27" spans="1:17" ht="12.6" customHeight="1">
      <c r="A27" s="476">
        <v>0.91666666666666696</v>
      </c>
      <c r="B27" s="477">
        <v>2977.87326492386</v>
      </c>
      <c r="C27" s="392">
        <v>2318.7769916217098</v>
      </c>
      <c r="D27" s="392">
        <v>304.77247984612097</v>
      </c>
      <c r="E27" s="392">
        <v>356.884376504388</v>
      </c>
      <c r="F27" s="392">
        <v>442.01754458029899</v>
      </c>
      <c r="G27" s="392">
        <v>640.23757599041596</v>
      </c>
      <c r="H27" s="392">
        <v>0.48559853670379499</v>
      </c>
      <c r="I27" s="392">
        <v>94.701337364429804</v>
      </c>
      <c r="J27" s="392">
        <v>-1259.56451242921</v>
      </c>
      <c r="K27" s="392">
        <v>0</v>
      </c>
      <c r="L27" s="392">
        <v>-458.54386829040197</v>
      </c>
      <c r="M27" s="343">
        <v>5876.1846569387199</v>
      </c>
      <c r="N27" s="392">
        <v>5417.6407886483203</v>
      </c>
      <c r="O27" s="475">
        <f t="shared" si="0"/>
        <v>5876.1846569387199</v>
      </c>
      <c r="P27" s="26">
        <f t="shared" si="1"/>
        <v>0</v>
      </c>
      <c r="Q27" s="26">
        <f t="shared" si="2"/>
        <v>-1259.56451242921</v>
      </c>
    </row>
    <row r="28" spans="1:17" ht="12.6" customHeight="1">
      <c r="A28" s="478">
        <v>0.95833333333333304</v>
      </c>
      <c r="B28" s="267">
        <v>2980.4944711938101</v>
      </c>
      <c r="C28" s="267">
        <v>2284.91572950317</v>
      </c>
      <c r="D28" s="267">
        <v>292.80211640954502</v>
      </c>
      <c r="E28" s="267">
        <v>354.73488056666798</v>
      </c>
      <c r="F28" s="267">
        <v>347.898391468086</v>
      </c>
      <c r="G28" s="267">
        <v>594.32413687906103</v>
      </c>
      <c r="H28" s="267">
        <v>0</v>
      </c>
      <c r="I28" s="267">
        <v>112.433969031217</v>
      </c>
      <c r="J28" s="267">
        <v>-1476.1890650268499</v>
      </c>
      <c r="K28" s="267">
        <v>0</v>
      </c>
      <c r="L28" s="267">
        <v>-453.80545127423301</v>
      </c>
      <c r="M28" s="267">
        <v>5491.4146300247103</v>
      </c>
      <c r="N28" s="267">
        <v>5037.6091787504802</v>
      </c>
      <c r="O28" s="475">
        <f t="shared" si="0"/>
        <v>5491.4146300247103</v>
      </c>
      <c r="P28" s="26">
        <f t="shared" si="1"/>
        <v>0</v>
      </c>
      <c r="Q28" s="26">
        <f t="shared" si="2"/>
        <v>-1476.1890650268499</v>
      </c>
    </row>
    <row r="29" spans="1:17" s="11" customFormat="1" ht="12.75">
      <c r="A29" s="45" t="s">
        <v>399</v>
      </c>
      <c r="O29" s="462" t="s">
        <v>382</v>
      </c>
    </row>
    <row r="30" spans="1:17" s="11" customFormat="1" ht="11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</row>
    <row r="31" spans="1:17">
      <c r="A31" s="190" t="s">
        <v>82</v>
      </c>
      <c r="B31" s="369"/>
      <c r="C31" s="369"/>
      <c r="D31" s="369"/>
      <c r="E31" s="196" t="s">
        <v>5</v>
      </c>
      <c r="F31" s="196"/>
    </row>
    <row r="32" spans="1:17">
      <c r="A32" s="524" t="s">
        <v>638</v>
      </c>
      <c r="B32" s="524"/>
      <c r="C32" s="524"/>
      <c r="D32" s="524"/>
      <c r="E32" s="268">
        <f>SUM(E33:E42)</f>
        <v>4653.9753798172997</v>
      </c>
      <c r="F32" s="467">
        <f t="shared" ref="F32:F42" si="3">E32/$E$32</f>
        <v>1</v>
      </c>
    </row>
    <row r="33" spans="1:15">
      <c r="A33" s="525" t="s">
        <v>38</v>
      </c>
      <c r="B33" s="525"/>
      <c r="C33" s="525"/>
      <c r="D33" s="525"/>
      <c r="E33" s="138">
        <f t="array" ref="E33:E42">TRANSPOSE(INDEX(B5:K28,MATCH(MIN(M5:M28),M5:M28,0),0))</f>
        <v>3024.3711811261601</v>
      </c>
      <c r="F33" s="468">
        <f t="shared" si="3"/>
        <v>0.64984683723120329</v>
      </c>
    </row>
    <row r="34" spans="1:15" ht="12.75" customHeight="1">
      <c r="A34" s="525" t="s">
        <v>39</v>
      </c>
      <c r="B34" s="525"/>
      <c r="C34" s="525"/>
      <c r="D34" s="526"/>
      <c r="E34" s="251">
        <v>2081.8563392843698</v>
      </c>
      <c r="F34" s="469">
        <f t="shared" si="3"/>
        <v>0.44732861035592691</v>
      </c>
    </row>
    <row r="35" spans="1:15" ht="12.75" customHeight="1">
      <c r="A35" s="525" t="s">
        <v>128</v>
      </c>
      <c r="B35" s="525"/>
      <c r="C35" s="525"/>
      <c r="D35" s="526"/>
      <c r="E35" s="251">
        <v>277.27421350953</v>
      </c>
      <c r="F35" s="469">
        <f t="shared" si="3"/>
        <v>5.9577928734211506E-2</v>
      </c>
    </row>
    <row r="36" spans="1:15" ht="12.75" customHeight="1">
      <c r="A36" s="465" t="s">
        <v>40</v>
      </c>
      <c r="B36" s="466"/>
      <c r="C36" s="466"/>
      <c r="D36" s="466"/>
      <c r="E36" s="251">
        <v>351.43304092778197</v>
      </c>
      <c r="F36" s="469">
        <f t="shared" si="3"/>
        <v>7.5512440923479515E-2</v>
      </c>
    </row>
    <row r="37" spans="1:15" ht="12.75" customHeight="1">
      <c r="A37" s="525" t="s">
        <v>75</v>
      </c>
      <c r="B37" s="525"/>
      <c r="C37" s="525"/>
      <c r="D37" s="526"/>
      <c r="E37" s="251">
        <v>220.98203986885801</v>
      </c>
      <c r="F37" s="469">
        <f t="shared" si="3"/>
        <v>4.748242563275723E-2</v>
      </c>
    </row>
    <row r="38" spans="1:15" ht="12.75" customHeight="1">
      <c r="A38" s="525" t="s">
        <v>326</v>
      </c>
      <c r="B38" s="525"/>
      <c r="C38" s="525"/>
      <c r="D38" s="526"/>
      <c r="E38" s="251">
        <v>0</v>
      </c>
      <c r="F38" s="469">
        <f t="shared" si="3"/>
        <v>0</v>
      </c>
    </row>
    <row r="39" spans="1:15" ht="12.75" customHeight="1">
      <c r="A39" s="525" t="s">
        <v>639</v>
      </c>
      <c r="B39" s="525"/>
      <c r="C39" s="525"/>
      <c r="D39" s="526"/>
      <c r="E39" s="251">
        <v>15.1925249173901</v>
      </c>
      <c r="F39" s="469">
        <f t="shared" si="3"/>
        <v>3.2644188414220855E-3</v>
      </c>
    </row>
    <row r="40" spans="1:15" ht="12.75" customHeight="1">
      <c r="A40" s="525" t="s">
        <v>640</v>
      </c>
      <c r="B40" s="525"/>
      <c r="C40" s="525"/>
      <c r="D40" s="526"/>
      <c r="E40" s="251">
        <v>78.562321156586606</v>
      </c>
      <c r="F40" s="469">
        <f t="shared" si="3"/>
        <v>1.6880691182270653E-2</v>
      </c>
    </row>
    <row r="41" spans="1:15" ht="12.75" customHeight="1">
      <c r="A41" s="525" t="s">
        <v>432</v>
      </c>
      <c r="B41" s="525"/>
      <c r="C41" s="525"/>
      <c r="D41" s="526"/>
      <c r="E41" s="251">
        <v>-348.80480775424701</v>
      </c>
      <c r="F41" s="469">
        <f t="shared" si="3"/>
        <v>-7.494771228633787E-2</v>
      </c>
    </row>
    <row r="42" spans="1:15" ht="12.75" customHeight="1">
      <c r="A42" s="525" t="s">
        <v>122</v>
      </c>
      <c r="B42" s="525"/>
      <c r="C42" s="525"/>
      <c r="D42" s="525"/>
      <c r="E42" s="138">
        <v>-1046.8914732191299</v>
      </c>
      <c r="F42" s="468">
        <f t="shared" si="3"/>
        <v>-0.22494564061493327</v>
      </c>
    </row>
    <row r="43" spans="1:15" s="11" customFormat="1">
      <c r="F43" s="462" t="s">
        <v>382</v>
      </c>
      <c r="G43" s="5"/>
      <c r="H43" s="5"/>
      <c r="I43" s="5"/>
      <c r="J43" s="5"/>
      <c r="K43" s="5"/>
      <c r="L43" s="5"/>
      <c r="M43" s="5"/>
      <c r="N43" s="5"/>
      <c r="O43" s="5"/>
    </row>
    <row r="44" spans="1:15" s="11" customForma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</sheetData>
  <mergeCells count="10">
    <mergeCell ref="A32:D32"/>
    <mergeCell ref="A41:D41"/>
    <mergeCell ref="A42:D42"/>
    <mergeCell ref="A33:D33"/>
    <mergeCell ref="A35:D35"/>
    <mergeCell ref="A37:D37"/>
    <mergeCell ref="A38:D38"/>
    <mergeCell ref="A39:D39"/>
    <mergeCell ref="A40:D40"/>
    <mergeCell ref="A34:D34"/>
  </mergeCells>
  <conditionalFormatting sqref="A5:O28">
    <cfRule type="expression" dxfId="2" priority="1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17"/>
  <dimension ref="A1:O45"/>
  <sheetViews>
    <sheetView showGridLines="0" zoomScaleNormal="100" workbookViewId="0"/>
  </sheetViews>
  <sheetFormatPr defaultRowHeight="12"/>
  <cols>
    <col min="1" max="1" width="13.85546875" style="5" customWidth="1"/>
    <col min="2" max="2" width="8.28515625" style="5" customWidth="1"/>
    <col min="3" max="14" width="10.140625" style="5" customWidth="1"/>
    <col min="15" max="15" width="10.7109375" style="5" customWidth="1"/>
    <col min="16" max="16384" width="9.140625" style="5"/>
  </cols>
  <sheetData>
    <row r="1" spans="1:14" ht="15.75">
      <c r="A1" s="275" t="s">
        <v>657</v>
      </c>
      <c r="N1" s="139" t="str">
        <f>'3.1'!N1</f>
        <v>2020</v>
      </c>
    </row>
    <row r="2" spans="1:14" ht="6" customHeight="1">
      <c r="N2" s="9"/>
    </row>
    <row r="3" spans="1:14" ht="12" customHeight="1">
      <c r="A3" s="531"/>
      <c r="B3" s="531"/>
      <c r="C3" s="166" t="s">
        <v>89</v>
      </c>
      <c r="D3" s="166" t="s">
        <v>90</v>
      </c>
      <c r="E3" s="166" t="s">
        <v>91</v>
      </c>
      <c r="F3" s="166" t="s">
        <v>92</v>
      </c>
      <c r="G3" s="166" t="s">
        <v>93</v>
      </c>
      <c r="H3" s="166" t="s">
        <v>94</v>
      </c>
      <c r="I3" s="166" t="s">
        <v>95</v>
      </c>
      <c r="J3" s="166" t="s">
        <v>96</v>
      </c>
      <c r="K3" s="166" t="s">
        <v>97</v>
      </c>
      <c r="L3" s="166" t="s">
        <v>98</v>
      </c>
      <c r="M3" s="166" t="s">
        <v>99</v>
      </c>
      <c r="N3" s="166" t="s">
        <v>100</v>
      </c>
    </row>
    <row r="4" spans="1:14">
      <c r="A4" s="530" t="s">
        <v>81</v>
      </c>
      <c r="B4" s="530"/>
      <c r="C4" s="276">
        <v>11649.417784646999</v>
      </c>
      <c r="D4" s="276">
        <v>11095.712285760401</v>
      </c>
      <c r="E4" s="276">
        <v>10689.5876131722</v>
      </c>
      <c r="F4" s="276">
        <v>9304.8150040549499</v>
      </c>
      <c r="G4" s="276">
        <v>8831.0132395740093</v>
      </c>
      <c r="H4" s="276">
        <v>8875.4985052184693</v>
      </c>
      <c r="I4" s="276">
        <v>9038.5824989110097</v>
      </c>
      <c r="J4" s="276">
        <v>8963.89010134614</v>
      </c>
      <c r="K4" s="276">
        <v>9418.0607097283391</v>
      </c>
      <c r="L4" s="276">
        <v>10147.7571793152</v>
      </c>
      <c r="M4" s="276">
        <v>11232.9260359377</v>
      </c>
      <c r="N4" s="276">
        <v>11446.1949497653</v>
      </c>
    </row>
    <row r="5" spans="1:14" ht="12.6" customHeight="1">
      <c r="A5" s="528" t="s">
        <v>68</v>
      </c>
      <c r="B5" s="529"/>
      <c r="C5" s="391" t="s">
        <v>674</v>
      </c>
      <c r="D5" s="391" t="s">
        <v>675</v>
      </c>
      <c r="E5" s="391" t="s">
        <v>676</v>
      </c>
      <c r="F5" s="391" t="s">
        <v>677</v>
      </c>
      <c r="G5" s="391" t="s">
        <v>678</v>
      </c>
      <c r="H5" s="391" t="s">
        <v>679</v>
      </c>
      <c r="I5" s="391" t="s">
        <v>680</v>
      </c>
      <c r="J5" s="391" t="s">
        <v>681</v>
      </c>
      <c r="K5" s="391" t="s">
        <v>682</v>
      </c>
      <c r="L5" s="391" t="s">
        <v>683</v>
      </c>
      <c r="M5" s="391" t="s">
        <v>684</v>
      </c>
      <c r="N5" s="391" t="s">
        <v>685</v>
      </c>
    </row>
    <row r="6" spans="1:14" ht="14.25">
      <c r="A6" s="532" t="s">
        <v>400</v>
      </c>
      <c r="B6" s="532"/>
      <c r="C6" s="426" t="s">
        <v>686</v>
      </c>
      <c r="D6" s="426" t="s">
        <v>687</v>
      </c>
      <c r="E6" s="426" t="s">
        <v>688</v>
      </c>
      <c r="F6" s="426" t="s">
        <v>689</v>
      </c>
      <c r="G6" s="426" t="s">
        <v>690</v>
      </c>
      <c r="H6" s="426" t="s">
        <v>688</v>
      </c>
      <c r="I6" s="426" t="s">
        <v>688</v>
      </c>
      <c r="J6" s="426" t="s">
        <v>688</v>
      </c>
      <c r="K6" s="426" t="s">
        <v>686</v>
      </c>
      <c r="L6" s="426" t="s">
        <v>690</v>
      </c>
      <c r="M6" s="426" t="s">
        <v>688</v>
      </c>
      <c r="N6" s="426" t="s">
        <v>687</v>
      </c>
    </row>
    <row r="7" spans="1:14" ht="12.6" customHeight="1">
      <c r="A7" s="527" t="s">
        <v>86</v>
      </c>
      <c r="B7" s="527"/>
      <c r="C7" s="427">
        <v>6201.0872731476802</v>
      </c>
      <c r="D7" s="427">
        <v>6653.8558239101703</v>
      </c>
      <c r="E7" s="427">
        <v>6059.4964705897301</v>
      </c>
      <c r="F7" s="427">
        <v>5106.09715973111</v>
      </c>
      <c r="G7" s="427">
        <v>4861.1971547864696</v>
      </c>
      <c r="H7" s="427">
        <v>4802.31174564719</v>
      </c>
      <c r="I7" s="427">
        <v>4653.9753798172896</v>
      </c>
      <c r="J7" s="427">
        <v>4759.3734912012196</v>
      </c>
      <c r="K7" s="427">
        <v>5369.9610691171101</v>
      </c>
      <c r="L7" s="427">
        <v>5599.4874964596302</v>
      </c>
      <c r="M7" s="427">
        <v>5994.1226695852001</v>
      </c>
      <c r="N7" s="427">
        <v>5583.9207792659299</v>
      </c>
    </row>
    <row r="8" spans="1:14" ht="12.6" customHeight="1">
      <c r="A8" s="528" t="s">
        <v>68</v>
      </c>
      <c r="B8" s="529"/>
      <c r="C8" s="391" t="s">
        <v>691</v>
      </c>
      <c r="D8" s="391" t="s">
        <v>692</v>
      </c>
      <c r="E8" s="391" t="s">
        <v>693</v>
      </c>
      <c r="F8" s="391" t="s">
        <v>694</v>
      </c>
      <c r="G8" s="391" t="s">
        <v>695</v>
      </c>
      <c r="H8" s="391" t="s">
        <v>696</v>
      </c>
      <c r="I8" s="391" t="s">
        <v>697</v>
      </c>
      <c r="J8" s="391" t="s">
        <v>698</v>
      </c>
      <c r="K8" s="391" t="s">
        <v>699</v>
      </c>
      <c r="L8" s="391" t="s">
        <v>700</v>
      </c>
      <c r="M8" s="391" t="s">
        <v>701</v>
      </c>
      <c r="N8" s="391" t="s">
        <v>702</v>
      </c>
    </row>
    <row r="9" spans="1:14" ht="14.25">
      <c r="A9" s="530" t="s">
        <v>400</v>
      </c>
      <c r="B9" s="530"/>
      <c r="C9" s="393" t="s">
        <v>703</v>
      </c>
      <c r="D9" s="393" t="s">
        <v>704</v>
      </c>
      <c r="E9" s="393" t="s">
        <v>704</v>
      </c>
      <c r="F9" s="393" t="s">
        <v>705</v>
      </c>
      <c r="G9" s="393" t="s">
        <v>706</v>
      </c>
      <c r="H9" s="393" t="s">
        <v>706</v>
      </c>
      <c r="I9" s="393" t="s">
        <v>706</v>
      </c>
      <c r="J9" s="393" t="s">
        <v>706</v>
      </c>
      <c r="K9" s="393" t="s">
        <v>706</v>
      </c>
      <c r="L9" s="393" t="s">
        <v>704</v>
      </c>
      <c r="M9" s="393" t="s">
        <v>707</v>
      </c>
      <c r="N9" s="393" t="s">
        <v>703</v>
      </c>
    </row>
    <row r="10" spans="1:14" ht="12.6" customHeight="1">
      <c r="A10" s="45" t="s">
        <v>637</v>
      </c>
      <c r="N10" s="10" t="s">
        <v>382</v>
      </c>
    </row>
    <row r="11" spans="1:14" ht="12.6" customHeight="1"/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spans="2:14" ht="12.6" customHeight="1"/>
    <row r="18" spans="2:14" ht="12.6" customHeight="1"/>
    <row r="19" spans="2:14" ht="12.6" customHeight="1"/>
    <row r="20" spans="2:14" ht="12.6" customHeight="1"/>
    <row r="21" spans="2:14" ht="12.6" customHeight="1">
      <c r="B21" s="5" t="s">
        <v>484</v>
      </c>
      <c r="C21" s="26">
        <f t="shared" ref="C21:N21" si="0">HOUR(TIMEVALUE(C6))</f>
        <v>9</v>
      </c>
      <c r="D21" s="26">
        <f t="shared" si="0"/>
        <v>13</v>
      </c>
      <c r="E21" s="26">
        <f t="shared" si="0"/>
        <v>12</v>
      </c>
      <c r="F21" s="26">
        <f t="shared" si="0"/>
        <v>10</v>
      </c>
      <c r="G21" s="26">
        <f t="shared" si="0"/>
        <v>11</v>
      </c>
      <c r="H21" s="26">
        <f t="shared" si="0"/>
        <v>12</v>
      </c>
      <c r="I21" s="26">
        <f t="shared" si="0"/>
        <v>12</v>
      </c>
      <c r="J21" s="26">
        <f t="shared" si="0"/>
        <v>12</v>
      </c>
      <c r="K21" s="26">
        <f t="shared" si="0"/>
        <v>9</v>
      </c>
      <c r="L21" s="26">
        <f t="shared" si="0"/>
        <v>11</v>
      </c>
      <c r="M21" s="26">
        <f t="shared" si="0"/>
        <v>12</v>
      </c>
      <c r="N21" s="26">
        <f t="shared" si="0"/>
        <v>13</v>
      </c>
    </row>
    <row r="22" spans="2:14" ht="12.6" customHeight="1">
      <c r="B22" s="5" t="s">
        <v>485</v>
      </c>
      <c r="C22" s="26">
        <f t="shared" ref="C22:N22" si="1">HOUR(TIMEVALUE(C9))</f>
        <v>3</v>
      </c>
      <c r="D22" s="26">
        <f t="shared" si="1"/>
        <v>1</v>
      </c>
      <c r="E22" s="26">
        <f t="shared" si="1"/>
        <v>1</v>
      </c>
      <c r="F22" s="26">
        <f t="shared" si="1"/>
        <v>6</v>
      </c>
      <c r="G22" s="26">
        <f t="shared" si="1"/>
        <v>5</v>
      </c>
      <c r="H22" s="26">
        <f t="shared" si="1"/>
        <v>5</v>
      </c>
      <c r="I22" s="26">
        <f t="shared" si="1"/>
        <v>5</v>
      </c>
      <c r="J22" s="26">
        <f t="shared" si="1"/>
        <v>5</v>
      </c>
      <c r="K22" s="26">
        <f t="shared" si="1"/>
        <v>5</v>
      </c>
      <c r="L22" s="26">
        <f t="shared" si="1"/>
        <v>1</v>
      </c>
      <c r="M22" s="26">
        <f t="shared" si="1"/>
        <v>4</v>
      </c>
      <c r="N22" s="26">
        <f t="shared" si="1"/>
        <v>3</v>
      </c>
    </row>
    <row r="23" spans="2:14" ht="12.6" customHeight="1"/>
    <row r="24" spans="2:14" ht="12.6" customHeight="1"/>
    <row r="25" spans="2:14" ht="12.6" customHeight="1"/>
    <row r="26" spans="2:14" ht="12.6" customHeight="1"/>
    <row r="27" spans="2:14" ht="12.6" customHeight="1"/>
    <row r="28" spans="2:14" ht="12.6" customHeight="1"/>
    <row r="29" spans="2:14" ht="12.6" customHeight="1"/>
    <row r="30" spans="2:14" ht="12.6" customHeight="1"/>
    <row r="31" spans="2:14" ht="12.6" customHeight="1"/>
    <row r="32" spans="2:14" ht="12.6" customHeight="1"/>
    <row r="33" spans="15:15" ht="12.6" customHeight="1"/>
    <row r="34" spans="15:15" ht="12.6" customHeight="1"/>
    <row r="35" spans="15:15" ht="12.6" customHeight="1"/>
    <row r="36" spans="15:15" ht="11.25" customHeight="1"/>
    <row r="37" spans="15:15" ht="15" customHeight="1"/>
    <row r="38" spans="15:15">
      <c r="O38" s="27"/>
    </row>
    <row r="39" spans="15:15">
      <c r="O39" s="28"/>
    </row>
    <row r="40" spans="15:15">
      <c r="O40" s="29"/>
    </row>
    <row r="41" spans="15:15">
      <c r="O41" s="29"/>
    </row>
    <row r="42" spans="15:15">
      <c r="O42" s="28"/>
    </row>
    <row r="43" spans="15:15">
      <c r="O43" s="29"/>
    </row>
    <row r="44" spans="15:15">
      <c r="O44" s="29"/>
    </row>
    <row r="45" spans="15:15" ht="10.5" customHeight="1"/>
  </sheetData>
  <mergeCells count="7">
    <mergeCell ref="A7:B7"/>
    <mergeCell ref="A8:B8"/>
    <mergeCell ref="A9:B9"/>
    <mergeCell ref="A3:B3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23"/>
  <dimension ref="A1:AB29"/>
  <sheetViews>
    <sheetView showGridLines="0" zoomScaleNormal="100" zoomScaleSheetLayoutView="115" workbookViewId="0"/>
  </sheetViews>
  <sheetFormatPr defaultRowHeight="12"/>
  <cols>
    <col min="1" max="1" width="6.7109375" style="3" customWidth="1"/>
    <col min="2" max="10" width="6.28515625" style="3" customWidth="1"/>
    <col min="11" max="11" width="5.85546875" style="3" customWidth="1"/>
    <col min="12" max="12" width="5.42578125" style="3" customWidth="1"/>
    <col min="13" max="13" width="6.7109375" style="3" customWidth="1"/>
    <col min="14" max="23" width="6.28515625" style="3" customWidth="1"/>
    <col min="24" max="16384" width="9.140625" style="3"/>
  </cols>
  <sheetData>
    <row r="1" spans="1:28" ht="15.75">
      <c r="A1" s="180" t="s">
        <v>658</v>
      </c>
      <c r="V1" s="42"/>
      <c r="W1" s="139" t="str">
        <f>'3.1'!N1</f>
        <v>2020</v>
      </c>
    </row>
    <row r="2" spans="1:28" ht="6" customHeight="1"/>
    <row r="3" spans="1:28" ht="14.25">
      <c r="A3" s="368" t="s">
        <v>397</v>
      </c>
      <c r="B3" s="367">
        <v>40575</v>
      </c>
      <c r="C3" s="367">
        <v>40946</v>
      </c>
      <c r="D3" s="367">
        <v>41296</v>
      </c>
      <c r="E3" s="367">
        <v>41983</v>
      </c>
      <c r="F3" s="367">
        <v>42044</v>
      </c>
      <c r="G3" s="367">
        <v>42709</v>
      </c>
      <c r="H3" s="367">
        <v>42759</v>
      </c>
      <c r="I3" s="367">
        <v>43159</v>
      </c>
      <c r="J3" s="367">
        <v>43489</v>
      </c>
      <c r="K3" s="482" t="str">
        <f>INDEX('8.3'!$C$5:$N$5,,MATCH(MAX('8.3'!C4:N4),'8.3'!C4:N4,0))</f>
        <v>22. 1.</v>
      </c>
      <c r="L3" s="50"/>
      <c r="M3" s="368" t="s">
        <v>397</v>
      </c>
      <c r="N3" s="364">
        <v>40748</v>
      </c>
      <c r="O3" s="364">
        <v>41133</v>
      </c>
      <c r="P3" s="364">
        <v>41469</v>
      </c>
      <c r="Q3" s="364">
        <v>41861</v>
      </c>
      <c r="R3" s="364">
        <v>42218</v>
      </c>
      <c r="S3" s="364">
        <v>42589</v>
      </c>
      <c r="T3" s="364">
        <v>42946</v>
      </c>
      <c r="U3" s="364">
        <v>43289</v>
      </c>
      <c r="V3" s="364">
        <v>43681</v>
      </c>
      <c r="W3" s="484" t="str">
        <f>INDEX('8.3'!$C$8:$N$8,,MATCH(MIN('8.3'!C7:N7),'8.3'!C7:N7,0))</f>
        <v>5. 7.</v>
      </c>
      <c r="Y3" s="48"/>
      <c r="Z3" s="48"/>
      <c r="AA3" s="48"/>
      <c r="AB3" s="48"/>
    </row>
    <row r="4" spans="1:28">
      <c r="A4" s="366"/>
      <c r="B4" s="365">
        <v>40575</v>
      </c>
      <c r="C4" s="365">
        <v>40946</v>
      </c>
      <c r="D4" s="365">
        <v>41296</v>
      </c>
      <c r="E4" s="365">
        <v>41983</v>
      </c>
      <c r="F4" s="365">
        <v>42044</v>
      </c>
      <c r="G4" s="365">
        <v>42709</v>
      </c>
      <c r="H4" s="365">
        <v>42759</v>
      </c>
      <c r="I4" s="365">
        <v>43159</v>
      </c>
      <c r="J4" s="365">
        <v>43489</v>
      </c>
      <c r="K4" s="483" t="str">
        <f>W1</f>
        <v>2020</v>
      </c>
      <c r="L4" s="50"/>
      <c r="M4" s="366"/>
      <c r="N4" s="363">
        <v>40748</v>
      </c>
      <c r="O4" s="363">
        <v>41133</v>
      </c>
      <c r="P4" s="363">
        <v>41469</v>
      </c>
      <c r="Q4" s="363">
        <v>41861</v>
      </c>
      <c r="R4" s="363">
        <v>42218</v>
      </c>
      <c r="S4" s="363">
        <v>42589</v>
      </c>
      <c r="T4" s="363">
        <v>42946</v>
      </c>
      <c r="U4" s="363">
        <v>43289</v>
      </c>
      <c r="V4" s="363">
        <v>43681</v>
      </c>
      <c r="W4" s="485" t="str">
        <f>W1</f>
        <v>2020</v>
      </c>
      <c r="Y4" s="48"/>
      <c r="Z4" s="48" t="str">
        <f>"Rozsah "&amp;YEAR(B4)&amp;"-"&amp;YEAR(I4)</f>
        <v>Rozsah 2011-2018</v>
      </c>
      <c r="AA4" s="48"/>
      <c r="AB4" s="48"/>
    </row>
    <row r="5" spans="1:28">
      <c r="A5" s="201">
        <v>1</v>
      </c>
      <c r="B5" s="403">
        <v>8656</v>
      </c>
      <c r="C5" s="403">
        <v>9088</v>
      </c>
      <c r="D5" s="403">
        <v>7961</v>
      </c>
      <c r="E5" s="403">
        <v>8351.2119803850237</v>
      </c>
      <c r="F5" s="403">
        <v>8115</v>
      </c>
      <c r="G5" s="403">
        <v>8371</v>
      </c>
      <c r="H5" s="403">
        <v>9296</v>
      </c>
      <c r="I5" s="403">
        <v>9666</v>
      </c>
      <c r="J5" s="403">
        <v>9275.1516441358854</v>
      </c>
      <c r="K5" s="403">
        <f>'8.1'!M6</f>
        <v>8946.8608628062502</v>
      </c>
      <c r="M5" s="201">
        <v>1</v>
      </c>
      <c r="N5" s="403">
        <v>5258</v>
      </c>
      <c r="O5" s="403">
        <v>4869</v>
      </c>
      <c r="P5" s="403">
        <v>4834</v>
      </c>
      <c r="Q5" s="403">
        <v>5326.7622187453871</v>
      </c>
      <c r="R5" s="403">
        <v>5424</v>
      </c>
      <c r="S5" s="403">
        <v>5397</v>
      </c>
      <c r="T5" s="403">
        <v>5386</v>
      </c>
      <c r="U5" s="403">
        <v>5701</v>
      </c>
      <c r="V5" s="403">
        <v>5176.0265857466056</v>
      </c>
      <c r="W5" s="403">
        <f>'8.2'!M5</f>
        <v>5134.3313801046297</v>
      </c>
      <c r="Y5" s="102">
        <f>MIN(B5:I5)</f>
        <v>7961</v>
      </c>
      <c r="Z5" s="102">
        <f>MAX(B5:I5)-Y5</f>
        <v>1705</v>
      </c>
      <c r="AA5" s="102">
        <f>MIN(N5:U5)</f>
        <v>4834</v>
      </c>
      <c r="AB5" s="102">
        <f>MAX(N5:U5)-AA5</f>
        <v>867</v>
      </c>
    </row>
    <row r="6" spans="1:28">
      <c r="A6" s="381">
        <v>4.1666666666666664E-2</v>
      </c>
      <c r="B6" s="362">
        <v>8737</v>
      </c>
      <c r="C6" s="362">
        <v>9255</v>
      </c>
      <c r="D6" s="362">
        <v>7974</v>
      </c>
      <c r="E6" s="362">
        <v>8341.395932491354</v>
      </c>
      <c r="F6" s="362">
        <v>8228</v>
      </c>
      <c r="G6" s="362">
        <v>8492</v>
      </c>
      <c r="H6" s="362">
        <v>9374</v>
      </c>
      <c r="I6" s="147">
        <v>9785</v>
      </c>
      <c r="J6" s="147">
        <v>9332.8697694773018</v>
      </c>
      <c r="K6" s="403">
        <f>'8.1'!M7</f>
        <v>8989.1233745463505</v>
      </c>
      <c r="M6" s="381">
        <v>4.1666666666666664E-2</v>
      </c>
      <c r="N6" s="362">
        <v>5107</v>
      </c>
      <c r="O6" s="362">
        <v>4797</v>
      </c>
      <c r="P6" s="362">
        <v>4770</v>
      </c>
      <c r="Q6" s="362">
        <v>5225.00967845782</v>
      </c>
      <c r="R6" s="362">
        <v>5310</v>
      </c>
      <c r="S6" s="362">
        <v>5268</v>
      </c>
      <c r="T6" s="362">
        <v>5231</v>
      </c>
      <c r="U6" s="147">
        <v>5530</v>
      </c>
      <c r="V6" s="147">
        <v>5063.9183470238595</v>
      </c>
      <c r="W6" s="403">
        <f>'8.2'!M6</f>
        <v>5017.8948957540897</v>
      </c>
      <c r="Y6" s="102">
        <f t="shared" ref="Y6:Y28" si="0">MIN(B6:I6)</f>
        <v>7974</v>
      </c>
      <c r="Z6" s="102">
        <f t="shared" ref="Z6:Z28" si="1">MAX(B6:I6)-Y6</f>
        <v>1811</v>
      </c>
      <c r="AA6" s="102">
        <f t="shared" ref="AA6:AA28" si="2">MIN(N6:U6)</f>
        <v>4770</v>
      </c>
      <c r="AB6" s="102">
        <f t="shared" ref="AB6:AB28" si="3">MAX(N6:U6)-AA6</f>
        <v>760</v>
      </c>
    </row>
    <row r="7" spans="1:28">
      <c r="A7" s="381">
        <v>8.3333333333333301E-2</v>
      </c>
      <c r="B7" s="362">
        <v>8802</v>
      </c>
      <c r="C7" s="362">
        <v>9304</v>
      </c>
      <c r="D7" s="362">
        <v>7935</v>
      </c>
      <c r="E7" s="362">
        <v>8307.4679535276609</v>
      </c>
      <c r="F7" s="362">
        <v>8087</v>
      </c>
      <c r="G7" s="362">
        <v>8379</v>
      </c>
      <c r="H7" s="362">
        <v>9326</v>
      </c>
      <c r="I7" s="147">
        <v>9793</v>
      </c>
      <c r="J7" s="147">
        <v>9223.5656257733935</v>
      </c>
      <c r="K7" s="403">
        <f>'8.1'!M8</f>
        <v>8883.7661109897799</v>
      </c>
      <c r="M7" s="381">
        <v>8.3333333333333301E-2</v>
      </c>
      <c r="N7" s="362">
        <v>5170</v>
      </c>
      <c r="O7" s="362">
        <v>4812</v>
      </c>
      <c r="P7" s="362">
        <v>4827</v>
      </c>
      <c r="Q7" s="362">
        <v>5149.7745222408939</v>
      </c>
      <c r="R7" s="362">
        <v>5288</v>
      </c>
      <c r="S7" s="362">
        <v>5221</v>
      </c>
      <c r="T7" s="362">
        <v>5165</v>
      </c>
      <c r="U7" s="147">
        <v>5530</v>
      </c>
      <c r="V7" s="147">
        <v>5056.395594302805</v>
      </c>
      <c r="W7" s="403">
        <f>'8.2'!M7</f>
        <v>4977.2456708239597</v>
      </c>
      <c r="Y7" s="102">
        <f t="shared" si="0"/>
        <v>7935</v>
      </c>
      <c r="Z7" s="102">
        <f t="shared" si="1"/>
        <v>1858</v>
      </c>
      <c r="AA7" s="102">
        <f t="shared" si="2"/>
        <v>4812</v>
      </c>
      <c r="AB7" s="102">
        <f t="shared" si="3"/>
        <v>718</v>
      </c>
    </row>
    <row r="8" spans="1:28">
      <c r="A8" s="381">
        <v>0.125</v>
      </c>
      <c r="B8" s="362">
        <v>8621</v>
      </c>
      <c r="C8" s="362">
        <v>9274</v>
      </c>
      <c r="D8" s="362">
        <v>7868</v>
      </c>
      <c r="E8" s="362">
        <v>8170.6780689491989</v>
      </c>
      <c r="F8" s="362">
        <v>8044</v>
      </c>
      <c r="G8" s="362">
        <v>8333</v>
      </c>
      <c r="H8" s="362">
        <v>9266</v>
      </c>
      <c r="I8" s="147">
        <v>9758</v>
      </c>
      <c r="J8" s="147">
        <v>9156.3862332620974</v>
      </c>
      <c r="K8" s="403">
        <f>'8.1'!M9</f>
        <v>8828.47926989802</v>
      </c>
      <c r="M8" s="381">
        <v>0.125</v>
      </c>
      <c r="N8" s="362">
        <v>5134</v>
      </c>
      <c r="O8" s="362">
        <v>4780</v>
      </c>
      <c r="P8" s="362">
        <v>4801</v>
      </c>
      <c r="Q8" s="362">
        <v>5112.7720377100977</v>
      </c>
      <c r="R8" s="362">
        <v>5269</v>
      </c>
      <c r="S8" s="362">
        <v>5187</v>
      </c>
      <c r="T8" s="362">
        <v>5186</v>
      </c>
      <c r="U8" s="147">
        <v>5462</v>
      </c>
      <c r="V8" s="147">
        <v>5003.9756570106556</v>
      </c>
      <c r="W8" s="403">
        <f>'8.2'!M8</f>
        <v>4928.9347227152402</v>
      </c>
      <c r="Y8" s="102">
        <f t="shared" si="0"/>
        <v>7868</v>
      </c>
      <c r="Z8" s="102">
        <f t="shared" si="1"/>
        <v>1890</v>
      </c>
      <c r="AA8" s="102">
        <f t="shared" si="2"/>
        <v>4780</v>
      </c>
      <c r="AB8" s="102">
        <f t="shared" si="3"/>
        <v>682</v>
      </c>
    </row>
    <row r="9" spans="1:28">
      <c r="A9" s="381">
        <v>0.16666666666666699</v>
      </c>
      <c r="B9" s="362">
        <v>8961</v>
      </c>
      <c r="C9" s="362">
        <v>9482</v>
      </c>
      <c r="D9" s="362">
        <v>8058</v>
      </c>
      <c r="E9" s="362">
        <v>8272.6016478674737</v>
      </c>
      <c r="F9" s="362">
        <v>8134</v>
      </c>
      <c r="G9" s="362">
        <v>8509</v>
      </c>
      <c r="H9" s="362">
        <v>9363</v>
      </c>
      <c r="I9" s="147">
        <v>9886</v>
      </c>
      <c r="J9" s="147">
        <v>9306.2661841134868</v>
      </c>
      <c r="K9" s="403">
        <f>'8.1'!M10</f>
        <v>9005.7501561605804</v>
      </c>
      <c r="M9" s="381">
        <v>0.16666666666666699</v>
      </c>
      <c r="N9" s="362">
        <v>4937</v>
      </c>
      <c r="O9" s="362">
        <v>4712</v>
      </c>
      <c r="P9" s="362">
        <v>4537</v>
      </c>
      <c r="Q9" s="362">
        <v>5068.3303338528049</v>
      </c>
      <c r="R9" s="362">
        <v>5189</v>
      </c>
      <c r="S9" s="362">
        <v>5156</v>
      </c>
      <c r="T9" s="362">
        <v>5122</v>
      </c>
      <c r="U9" s="147">
        <v>5365</v>
      </c>
      <c r="V9" s="147">
        <v>4966.7364372780421</v>
      </c>
      <c r="W9" s="403">
        <f>'8.2'!M9</f>
        <v>4827.8143208331803</v>
      </c>
      <c r="Y9" s="102">
        <f t="shared" si="0"/>
        <v>8058</v>
      </c>
      <c r="Z9" s="102">
        <f t="shared" si="1"/>
        <v>1828</v>
      </c>
      <c r="AA9" s="102">
        <f t="shared" si="2"/>
        <v>4537</v>
      </c>
      <c r="AB9" s="102">
        <f t="shared" si="3"/>
        <v>828</v>
      </c>
    </row>
    <row r="10" spans="1:28">
      <c r="A10" s="381">
        <v>0.20833333333333301</v>
      </c>
      <c r="B10" s="362">
        <v>9632</v>
      </c>
      <c r="C10" s="362">
        <v>10063</v>
      </c>
      <c r="D10" s="362">
        <v>8778</v>
      </c>
      <c r="E10" s="362">
        <v>8784.8191165623593</v>
      </c>
      <c r="F10" s="362">
        <v>8643</v>
      </c>
      <c r="G10" s="362">
        <v>9103</v>
      </c>
      <c r="H10" s="362">
        <v>9808</v>
      </c>
      <c r="I10" s="147">
        <v>10353</v>
      </c>
      <c r="J10" s="147">
        <v>9858.2024760926051</v>
      </c>
      <c r="K10" s="403">
        <f>'8.1'!M11</f>
        <v>9595.5452625807993</v>
      </c>
      <c r="M10" s="381">
        <v>0.20833333333333301</v>
      </c>
      <c r="N10" s="362">
        <v>4709</v>
      </c>
      <c r="O10" s="362">
        <v>4447</v>
      </c>
      <c r="P10" s="362">
        <v>4428</v>
      </c>
      <c r="Q10" s="362">
        <v>4837.3125079045722</v>
      </c>
      <c r="R10" s="362">
        <v>4995</v>
      </c>
      <c r="S10" s="362">
        <v>4932</v>
      </c>
      <c r="T10" s="362">
        <v>4885</v>
      </c>
      <c r="U10" s="147">
        <v>5171</v>
      </c>
      <c r="V10" s="147">
        <v>4831.4549161380155</v>
      </c>
      <c r="W10" s="403">
        <f>'8.2'!M10</f>
        <v>4653.9753798172896</v>
      </c>
      <c r="Y10" s="102">
        <f t="shared" si="0"/>
        <v>8643</v>
      </c>
      <c r="Z10" s="102">
        <f t="shared" si="1"/>
        <v>1710</v>
      </c>
      <c r="AA10" s="102">
        <f t="shared" si="2"/>
        <v>4428</v>
      </c>
      <c r="AB10" s="102">
        <f t="shared" si="3"/>
        <v>743</v>
      </c>
    </row>
    <row r="11" spans="1:28">
      <c r="A11" s="381">
        <v>0.25</v>
      </c>
      <c r="B11" s="362">
        <v>10538</v>
      </c>
      <c r="C11" s="362">
        <v>10945</v>
      </c>
      <c r="D11" s="362">
        <v>9851</v>
      </c>
      <c r="E11" s="362">
        <v>9972.8080395734778</v>
      </c>
      <c r="F11" s="362">
        <v>9843</v>
      </c>
      <c r="G11" s="362">
        <v>10293</v>
      </c>
      <c r="H11" s="362">
        <v>10889</v>
      </c>
      <c r="I11" s="147">
        <v>11224</v>
      </c>
      <c r="J11" s="147">
        <v>10935.843249249798</v>
      </c>
      <c r="K11" s="403">
        <f>'8.1'!M12</f>
        <v>10798.987489380101</v>
      </c>
      <c r="M11" s="381">
        <v>0.25</v>
      </c>
      <c r="N11" s="362">
        <v>5011</v>
      </c>
      <c r="O11" s="362">
        <v>4814</v>
      </c>
      <c r="P11" s="362">
        <v>4695</v>
      </c>
      <c r="Q11" s="362">
        <v>4920.0799721233352</v>
      </c>
      <c r="R11" s="362">
        <v>5056</v>
      </c>
      <c r="S11" s="362">
        <v>5051</v>
      </c>
      <c r="T11" s="362">
        <v>5038</v>
      </c>
      <c r="U11" s="147">
        <v>5381</v>
      </c>
      <c r="V11" s="147">
        <v>4945.4995407367596</v>
      </c>
      <c r="W11" s="403">
        <f>'8.2'!M11</f>
        <v>4854.86994352498</v>
      </c>
      <c r="Y11" s="102">
        <f t="shared" si="0"/>
        <v>9843</v>
      </c>
      <c r="Z11" s="102">
        <f t="shared" si="1"/>
        <v>1381</v>
      </c>
      <c r="AA11" s="102">
        <f t="shared" si="2"/>
        <v>4695</v>
      </c>
      <c r="AB11" s="102">
        <f t="shared" si="3"/>
        <v>686</v>
      </c>
    </row>
    <row r="12" spans="1:28">
      <c r="A12" s="381">
        <v>0.29166666666666702</v>
      </c>
      <c r="B12" s="362">
        <v>10489</v>
      </c>
      <c r="C12" s="362">
        <v>10748</v>
      </c>
      <c r="D12" s="362">
        <v>9775</v>
      </c>
      <c r="E12" s="362">
        <v>10536.334381551726</v>
      </c>
      <c r="F12" s="362">
        <v>10392</v>
      </c>
      <c r="G12" s="362">
        <v>10833</v>
      </c>
      <c r="H12" s="362">
        <v>11340</v>
      </c>
      <c r="I12" s="147">
        <v>11669</v>
      </c>
      <c r="J12" s="147">
        <v>11435.434362829892</v>
      </c>
      <c r="K12" s="403">
        <f>'8.1'!M13</f>
        <v>11364.8166581936</v>
      </c>
      <c r="M12" s="381">
        <v>0.29166666666666702</v>
      </c>
      <c r="N12" s="362">
        <v>5555</v>
      </c>
      <c r="O12" s="362">
        <v>5169</v>
      </c>
      <c r="P12" s="362">
        <v>5133</v>
      </c>
      <c r="Q12" s="362">
        <v>5291.1043071314807</v>
      </c>
      <c r="R12" s="362">
        <v>5372</v>
      </c>
      <c r="S12" s="362">
        <v>5479</v>
      </c>
      <c r="T12" s="362">
        <v>5450</v>
      </c>
      <c r="U12" s="147">
        <v>5757</v>
      </c>
      <c r="V12" s="147">
        <v>5331.8559692935232</v>
      </c>
      <c r="W12" s="403">
        <f>'8.2'!M12</f>
        <v>5267.3287031564696</v>
      </c>
      <c r="Y12" s="102">
        <f t="shared" si="0"/>
        <v>9775</v>
      </c>
      <c r="Z12" s="102">
        <f t="shared" si="1"/>
        <v>1894</v>
      </c>
      <c r="AA12" s="102">
        <f t="shared" si="2"/>
        <v>5133</v>
      </c>
      <c r="AB12" s="102">
        <f t="shared" si="3"/>
        <v>624</v>
      </c>
    </row>
    <row r="13" spans="1:28">
      <c r="A13" s="381">
        <v>0.33333333333333298</v>
      </c>
      <c r="B13" s="362">
        <v>10709</v>
      </c>
      <c r="C13" s="362">
        <v>11033</v>
      </c>
      <c r="D13" s="362">
        <v>10030</v>
      </c>
      <c r="E13" s="362">
        <v>10520.775007007602</v>
      </c>
      <c r="F13" s="362">
        <v>10595</v>
      </c>
      <c r="G13" s="362">
        <v>10978</v>
      </c>
      <c r="H13" s="362">
        <v>11494</v>
      </c>
      <c r="I13" s="147">
        <v>11843</v>
      </c>
      <c r="J13" s="147">
        <v>11610.433693868146</v>
      </c>
      <c r="K13" s="403">
        <f>'8.1'!M14</f>
        <v>11441.774759468501</v>
      </c>
      <c r="M13" s="381">
        <v>0.33333333333333298</v>
      </c>
      <c r="N13" s="362">
        <v>5868</v>
      </c>
      <c r="O13" s="362">
        <v>5630</v>
      </c>
      <c r="P13" s="362">
        <v>5561</v>
      </c>
      <c r="Q13" s="362">
        <v>5788.8041304995786</v>
      </c>
      <c r="R13" s="362">
        <v>5881</v>
      </c>
      <c r="S13" s="362">
        <v>5974</v>
      </c>
      <c r="T13" s="362">
        <v>5954</v>
      </c>
      <c r="U13" s="147">
        <v>6212</v>
      </c>
      <c r="V13" s="147">
        <v>5823.3561899245697</v>
      </c>
      <c r="W13" s="403">
        <f>'8.2'!M13</f>
        <v>5772.49923811181</v>
      </c>
      <c r="Y13" s="102">
        <f t="shared" si="0"/>
        <v>10030</v>
      </c>
      <c r="Z13" s="102">
        <f t="shared" si="1"/>
        <v>1813</v>
      </c>
      <c r="AA13" s="102">
        <f t="shared" si="2"/>
        <v>5561</v>
      </c>
      <c r="AB13" s="102">
        <f t="shared" si="3"/>
        <v>651</v>
      </c>
    </row>
    <row r="14" spans="1:28">
      <c r="A14" s="381">
        <v>0.375</v>
      </c>
      <c r="B14" s="362">
        <v>10813</v>
      </c>
      <c r="C14" s="362">
        <v>11286</v>
      </c>
      <c r="D14" s="362">
        <v>10195</v>
      </c>
      <c r="E14" s="362">
        <v>10603.94361819699</v>
      </c>
      <c r="F14" s="362">
        <v>10818</v>
      </c>
      <c r="G14" s="362">
        <v>11137</v>
      </c>
      <c r="H14" s="362">
        <v>11720</v>
      </c>
      <c r="I14" s="147">
        <v>11969</v>
      </c>
      <c r="J14" s="147">
        <v>11825.793912187075</v>
      </c>
      <c r="K14" s="403">
        <f>'8.1'!M15</f>
        <v>11649.417784646999</v>
      </c>
      <c r="M14" s="381">
        <v>0.375</v>
      </c>
      <c r="N14" s="362">
        <v>6258</v>
      </c>
      <c r="O14" s="362">
        <v>6021</v>
      </c>
      <c r="P14" s="362">
        <v>5993</v>
      </c>
      <c r="Q14" s="362">
        <v>6273.7143511517543</v>
      </c>
      <c r="R14" s="362">
        <v>6341</v>
      </c>
      <c r="S14" s="362">
        <v>6420</v>
      </c>
      <c r="T14" s="362">
        <v>6452</v>
      </c>
      <c r="U14" s="147">
        <v>6714</v>
      </c>
      <c r="V14" s="147">
        <v>6276.6298745628483</v>
      </c>
      <c r="W14" s="403">
        <f>'8.2'!M14</f>
        <v>6196.6515533711099</v>
      </c>
      <c r="Y14" s="102">
        <f t="shared" si="0"/>
        <v>10195</v>
      </c>
      <c r="Z14" s="102">
        <f t="shared" si="1"/>
        <v>1774</v>
      </c>
      <c r="AA14" s="102">
        <f t="shared" si="2"/>
        <v>5993</v>
      </c>
      <c r="AB14" s="102">
        <f t="shared" si="3"/>
        <v>721</v>
      </c>
    </row>
    <row r="15" spans="1:28">
      <c r="A15" s="381">
        <v>0.41666666666666702</v>
      </c>
      <c r="B15" s="362">
        <v>10698</v>
      </c>
      <c r="C15" s="362">
        <v>11125</v>
      </c>
      <c r="D15" s="362">
        <v>10149</v>
      </c>
      <c r="E15" s="362">
        <v>10631.186243152137</v>
      </c>
      <c r="F15" s="362">
        <v>10725</v>
      </c>
      <c r="G15" s="362">
        <v>11107</v>
      </c>
      <c r="H15" s="362">
        <v>11758</v>
      </c>
      <c r="I15" s="147">
        <v>11912</v>
      </c>
      <c r="J15" s="147">
        <v>11825.411833868382</v>
      </c>
      <c r="K15" s="403">
        <f>'8.1'!M16</f>
        <v>11460.351762111901</v>
      </c>
      <c r="M15" s="381">
        <v>0.41666666666666702</v>
      </c>
      <c r="N15" s="362">
        <v>6589</v>
      </c>
      <c r="O15" s="362">
        <v>6293</v>
      </c>
      <c r="P15" s="362">
        <v>6306</v>
      </c>
      <c r="Q15" s="362">
        <v>6626.2340521491133</v>
      </c>
      <c r="R15" s="362">
        <v>6710</v>
      </c>
      <c r="S15" s="362">
        <v>6688</v>
      </c>
      <c r="T15" s="362">
        <v>6799</v>
      </c>
      <c r="U15" s="147">
        <v>7051</v>
      </c>
      <c r="V15" s="147">
        <v>6604.1281501859876</v>
      </c>
      <c r="W15" s="403">
        <f>'8.2'!M15</f>
        <v>6481.4311171647396</v>
      </c>
      <c r="Y15" s="102">
        <f t="shared" si="0"/>
        <v>10149</v>
      </c>
      <c r="Z15" s="102">
        <f t="shared" si="1"/>
        <v>1763</v>
      </c>
      <c r="AA15" s="102">
        <f t="shared" si="2"/>
        <v>6293</v>
      </c>
      <c r="AB15" s="102">
        <f t="shared" si="3"/>
        <v>758</v>
      </c>
    </row>
    <row r="16" spans="1:28">
      <c r="A16" s="381">
        <v>0.45833333333333298</v>
      </c>
      <c r="B16" s="362">
        <v>10900</v>
      </c>
      <c r="C16" s="362">
        <v>11324</v>
      </c>
      <c r="D16" s="362">
        <v>10206</v>
      </c>
      <c r="E16" s="362">
        <v>10632.13776461692</v>
      </c>
      <c r="F16" s="362">
        <v>10786</v>
      </c>
      <c r="G16" s="362">
        <v>11143</v>
      </c>
      <c r="H16" s="362">
        <v>11635</v>
      </c>
      <c r="I16" s="147">
        <v>11738</v>
      </c>
      <c r="J16" s="147">
        <v>11660.261059481163</v>
      </c>
      <c r="K16" s="403">
        <f>'8.1'!M17</f>
        <v>11261.9675847412</v>
      </c>
      <c r="M16" s="381">
        <v>0.45833333333333298</v>
      </c>
      <c r="N16" s="362">
        <v>6479</v>
      </c>
      <c r="O16" s="362">
        <v>6138</v>
      </c>
      <c r="P16" s="362">
        <v>6201</v>
      </c>
      <c r="Q16" s="362">
        <v>6765.5130485606041</v>
      </c>
      <c r="R16" s="362">
        <v>6935</v>
      </c>
      <c r="S16" s="362">
        <v>6891</v>
      </c>
      <c r="T16" s="362">
        <v>7010</v>
      </c>
      <c r="U16" s="147">
        <v>7270</v>
      </c>
      <c r="V16" s="147">
        <v>6821.0999908539625</v>
      </c>
      <c r="W16" s="403">
        <f>'8.2'!M16</f>
        <v>6629.7340660010595</v>
      </c>
      <c r="Y16" s="102">
        <f t="shared" si="0"/>
        <v>10206</v>
      </c>
      <c r="Z16" s="102">
        <f t="shared" si="1"/>
        <v>1532</v>
      </c>
      <c r="AA16" s="102">
        <f t="shared" si="2"/>
        <v>6138</v>
      </c>
      <c r="AB16" s="102">
        <f t="shared" si="3"/>
        <v>1132</v>
      </c>
    </row>
    <row r="17" spans="1:28">
      <c r="A17" s="381">
        <v>0.5</v>
      </c>
      <c r="B17" s="362">
        <v>10649</v>
      </c>
      <c r="C17" s="362">
        <v>11166</v>
      </c>
      <c r="D17" s="362">
        <v>10169</v>
      </c>
      <c r="E17" s="362">
        <v>10736.022014717852</v>
      </c>
      <c r="F17" s="362">
        <v>10852</v>
      </c>
      <c r="G17" s="362">
        <v>11266</v>
      </c>
      <c r="H17" s="362">
        <v>11768</v>
      </c>
      <c r="I17" s="147">
        <v>11863</v>
      </c>
      <c r="J17" s="147">
        <v>11837.565415478868</v>
      </c>
      <c r="K17" s="403">
        <f>'8.1'!M18</f>
        <v>11273.2164197241</v>
      </c>
      <c r="M17" s="381">
        <v>0.5</v>
      </c>
      <c r="N17" s="362">
        <v>6298</v>
      </c>
      <c r="O17" s="362">
        <v>6113</v>
      </c>
      <c r="P17" s="362">
        <v>6012</v>
      </c>
      <c r="Q17" s="362">
        <v>6592.5467777686399</v>
      </c>
      <c r="R17" s="362">
        <v>6743</v>
      </c>
      <c r="S17" s="362">
        <v>6695</v>
      </c>
      <c r="T17" s="362">
        <v>6875</v>
      </c>
      <c r="U17" s="147">
        <v>7130</v>
      </c>
      <c r="V17" s="147">
        <v>6630.1875253963972</v>
      </c>
      <c r="W17" s="403">
        <f>'8.2'!M17</f>
        <v>6537.7615511137701</v>
      </c>
      <c r="Y17" s="102">
        <f t="shared" si="0"/>
        <v>10169</v>
      </c>
      <c r="Z17" s="102">
        <f t="shared" si="1"/>
        <v>1694</v>
      </c>
      <c r="AA17" s="102">
        <f t="shared" si="2"/>
        <v>6012</v>
      </c>
      <c r="AB17" s="102">
        <f t="shared" si="3"/>
        <v>1118</v>
      </c>
    </row>
    <row r="18" spans="1:28">
      <c r="A18" s="381">
        <v>0.54166666666666696</v>
      </c>
      <c r="B18" s="362">
        <v>10499</v>
      </c>
      <c r="C18" s="362">
        <v>10972</v>
      </c>
      <c r="D18" s="362">
        <v>9988</v>
      </c>
      <c r="E18" s="362">
        <v>10707.299908506155</v>
      </c>
      <c r="F18" s="362">
        <v>10813</v>
      </c>
      <c r="G18" s="362">
        <v>11247</v>
      </c>
      <c r="H18" s="362">
        <v>11736</v>
      </c>
      <c r="I18" s="147">
        <v>11895</v>
      </c>
      <c r="J18" s="147">
        <v>11894.776043475809</v>
      </c>
      <c r="K18" s="403">
        <f>'8.1'!M19</f>
        <v>11257.422403701001</v>
      </c>
      <c r="M18" s="381">
        <v>0.54166666666666696</v>
      </c>
      <c r="N18" s="362">
        <v>6310</v>
      </c>
      <c r="O18" s="362">
        <v>6035</v>
      </c>
      <c r="P18" s="362">
        <v>5972</v>
      </c>
      <c r="Q18" s="362">
        <v>6562.8460907355948</v>
      </c>
      <c r="R18" s="362">
        <v>6670</v>
      </c>
      <c r="S18" s="362">
        <v>6644</v>
      </c>
      <c r="T18" s="362">
        <v>6833</v>
      </c>
      <c r="U18" s="147">
        <v>7079</v>
      </c>
      <c r="V18" s="147">
        <v>6559.2322992475574</v>
      </c>
      <c r="W18" s="403">
        <f>'8.2'!M18</f>
        <v>6465.8963725620197</v>
      </c>
      <c r="Y18" s="102">
        <f t="shared" si="0"/>
        <v>9988</v>
      </c>
      <c r="Z18" s="102">
        <f t="shared" si="1"/>
        <v>1907</v>
      </c>
      <c r="AA18" s="102">
        <f t="shared" si="2"/>
        <v>5972</v>
      </c>
      <c r="AB18" s="102">
        <f t="shared" si="3"/>
        <v>1107</v>
      </c>
    </row>
    <row r="19" spans="1:28">
      <c r="A19" s="381">
        <v>0.58333333333333304</v>
      </c>
      <c r="B19" s="362">
        <v>10783</v>
      </c>
      <c r="C19" s="362">
        <v>11204</v>
      </c>
      <c r="D19" s="362">
        <v>10214</v>
      </c>
      <c r="E19" s="362">
        <v>10686.954544182894</v>
      </c>
      <c r="F19" s="362">
        <v>10602</v>
      </c>
      <c r="G19" s="362">
        <v>11244</v>
      </c>
      <c r="H19" s="362">
        <v>11624</v>
      </c>
      <c r="I19" s="147">
        <v>11765</v>
      </c>
      <c r="J19" s="147">
        <v>11704.698400519419</v>
      </c>
      <c r="K19" s="403">
        <f>'8.1'!M20</f>
        <v>10991.983224854401</v>
      </c>
      <c r="M19" s="381">
        <v>0.58333333333333304</v>
      </c>
      <c r="N19" s="362">
        <v>6350</v>
      </c>
      <c r="O19" s="362">
        <v>5917</v>
      </c>
      <c r="P19" s="362">
        <v>5905</v>
      </c>
      <c r="Q19" s="362">
        <v>6494.1369264879886</v>
      </c>
      <c r="R19" s="362">
        <v>6618</v>
      </c>
      <c r="S19" s="362">
        <v>6524</v>
      </c>
      <c r="T19" s="362">
        <v>6772</v>
      </c>
      <c r="U19" s="147">
        <v>6949</v>
      </c>
      <c r="V19" s="147">
        <v>6482.6752287170102</v>
      </c>
      <c r="W19" s="403">
        <f>'8.2'!M19</f>
        <v>6312.7015928621604</v>
      </c>
      <c r="Y19" s="102">
        <f t="shared" si="0"/>
        <v>10214</v>
      </c>
      <c r="Z19" s="102">
        <f t="shared" si="1"/>
        <v>1551</v>
      </c>
      <c r="AA19" s="102">
        <f t="shared" si="2"/>
        <v>5905</v>
      </c>
      <c r="AB19" s="102">
        <f t="shared" si="3"/>
        <v>1044</v>
      </c>
    </row>
    <row r="20" spans="1:28">
      <c r="A20" s="381">
        <v>0.625</v>
      </c>
      <c r="B20" s="362">
        <v>10753</v>
      </c>
      <c r="C20" s="362">
        <v>11123</v>
      </c>
      <c r="D20" s="362">
        <v>10115</v>
      </c>
      <c r="E20" s="362">
        <v>10763.082335213589</v>
      </c>
      <c r="F20" s="362">
        <v>10521</v>
      </c>
      <c r="G20" s="362">
        <v>11321</v>
      </c>
      <c r="H20" s="362">
        <v>11622</v>
      </c>
      <c r="I20" s="147">
        <v>11618</v>
      </c>
      <c r="J20" s="147">
        <v>11732.739004893814</v>
      </c>
      <c r="K20" s="403">
        <f>'8.1'!M21</f>
        <v>11154.323034430299</v>
      </c>
      <c r="M20" s="381">
        <v>0.625</v>
      </c>
      <c r="N20" s="362">
        <v>6156</v>
      </c>
      <c r="O20" s="362">
        <v>5879</v>
      </c>
      <c r="P20" s="362">
        <v>5858</v>
      </c>
      <c r="Q20" s="362">
        <v>6461.1769211615601</v>
      </c>
      <c r="R20" s="362">
        <v>6600</v>
      </c>
      <c r="S20" s="362">
        <v>6522</v>
      </c>
      <c r="T20" s="362">
        <v>6811</v>
      </c>
      <c r="U20" s="147">
        <v>6974</v>
      </c>
      <c r="V20" s="147">
        <v>6460.2969655242941</v>
      </c>
      <c r="W20" s="403">
        <f>'8.2'!M20</f>
        <v>6277.8575211955904</v>
      </c>
      <c r="Y20" s="102">
        <f t="shared" si="0"/>
        <v>10115</v>
      </c>
      <c r="Z20" s="102">
        <f t="shared" si="1"/>
        <v>1507</v>
      </c>
      <c r="AA20" s="102">
        <f t="shared" si="2"/>
        <v>5858</v>
      </c>
      <c r="AB20" s="102">
        <f t="shared" si="3"/>
        <v>1116</v>
      </c>
    </row>
    <row r="21" spans="1:28">
      <c r="A21" s="381">
        <v>0.66666666666666696</v>
      </c>
      <c r="B21" s="362">
        <v>10677</v>
      </c>
      <c r="C21" s="362">
        <v>11035</v>
      </c>
      <c r="D21" s="362">
        <v>10352</v>
      </c>
      <c r="E21" s="362">
        <v>10860.751693268581</v>
      </c>
      <c r="F21" s="362">
        <v>10436</v>
      </c>
      <c r="G21" s="362">
        <v>11410</v>
      </c>
      <c r="H21" s="362">
        <v>11470</v>
      </c>
      <c r="I21" s="147">
        <v>11460</v>
      </c>
      <c r="J21" s="147">
        <v>11603.792502213872</v>
      </c>
      <c r="K21" s="403">
        <f>'8.1'!M22</f>
        <v>11086.222566337499</v>
      </c>
      <c r="M21" s="381">
        <v>0.66666666666666696</v>
      </c>
      <c r="N21" s="362">
        <v>6119</v>
      </c>
      <c r="O21" s="362">
        <v>5850</v>
      </c>
      <c r="P21" s="362">
        <v>5751</v>
      </c>
      <c r="Q21" s="362">
        <v>6357.8163985784695</v>
      </c>
      <c r="R21" s="362">
        <v>6486</v>
      </c>
      <c r="S21" s="362">
        <v>6513</v>
      </c>
      <c r="T21" s="362">
        <v>6744</v>
      </c>
      <c r="U21" s="147">
        <v>6966</v>
      </c>
      <c r="V21" s="147">
        <v>6448.037880505779</v>
      </c>
      <c r="W21" s="403">
        <f>'8.2'!M21</f>
        <v>6248.8352680094404</v>
      </c>
      <c r="Y21" s="102">
        <f t="shared" si="0"/>
        <v>10352</v>
      </c>
      <c r="Z21" s="102">
        <f t="shared" si="1"/>
        <v>1118</v>
      </c>
      <c r="AA21" s="102">
        <f t="shared" si="2"/>
        <v>5751</v>
      </c>
      <c r="AB21" s="102">
        <f t="shared" si="3"/>
        <v>1215</v>
      </c>
    </row>
    <row r="22" spans="1:28">
      <c r="A22" s="381">
        <v>0.70833333333333304</v>
      </c>
      <c r="B22" s="362">
        <v>10587</v>
      </c>
      <c r="C22" s="362">
        <v>11209</v>
      </c>
      <c r="D22" s="362">
        <v>10180</v>
      </c>
      <c r="E22" s="362">
        <v>10751.413662864945</v>
      </c>
      <c r="F22" s="362">
        <v>10711</v>
      </c>
      <c r="G22" s="362">
        <v>11274</v>
      </c>
      <c r="H22" s="362">
        <v>11667</v>
      </c>
      <c r="I22" s="147">
        <v>11569</v>
      </c>
      <c r="J22" s="147">
        <v>11728.0869917173</v>
      </c>
      <c r="K22" s="403">
        <f>'8.1'!M23</f>
        <v>11232.6081554805</v>
      </c>
      <c r="M22" s="381">
        <v>0.70833333333333304</v>
      </c>
      <c r="N22" s="362">
        <v>6054</v>
      </c>
      <c r="O22" s="362">
        <v>5739</v>
      </c>
      <c r="P22" s="362">
        <v>5724</v>
      </c>
      <c r="Q22" s="362">
        <v>6261.4820063844018</v>
      </c>
      <c r="R22" s="362">
        <v>6261</v>
      </c>
      <c r="S22" s="362">
        <v>6320</v>
      </c>
      <c r="T22" s="362">
        <v>6530</v>
      </c>
      <c r="U22" s="147">
        <v>6745</v>
      </c>
      <c r="V22" s="147">
        <v>6328.5286120789669</v>
      </c>
      <c r="W22" s="403">
        <f>'8.2'!M22</f>
        <v>6128.8291756931903</v>
      </c>
      <c r="Y22" s="102">
        <f t="shared" si="0"/>
        <v>10180</v>
      </c>
      <c r="Z22" s="102">
        <f t="shared" si="1"/>
        <v>1487</v>
      </c>
      <c r="AA22" s="102">
        <f t="shared" si="2"/>
        <v>5724</v>
      </c>
      <c r="AB22" s="102">
        <f t="shared" si="3"/>
        <v>1021</v>
      </c>
    </row>
    <row r="23" spans="1:28">
      <c r="A23" s="381">
        <v>0.75</v>
      </c>
      <c r="B23" s="362">
        <v>10423</v>
      </c>
      <c r="C23" s="362">
        <v>10887</v>
      </c>
      <c r="D23" s="362">
        <v>10020</v>
      </c>
      <c r="E23" s="362">
        <v>10478.642573077212</v>
      </c>
      <c r="F23" s="362">
        <v>10514</v>
      </c>
      <c r="G23" s="362">
        <v>10957</v>
      </c>
      <c r="H23" s="362">
        <v>11442</v>
      </c>
      <c r="I23" s="147">
        <v>11750</v>
      </c>
      <c r="J23" s="147">
        <v>11503.038901038377</v>
      </c>
      <c r="K23" s="403">
        <f>'8.1'!M24</f>
        <v>10951.3034249221</v>
      </c>
      <c r="M23" s="381">
        <v>0.75</v>
      </c>
      <c r="N23" s="362">
        <v>6142</v>
      </c>
      <c r="O23" s="362">
        <v>5847</v>
      </c>
      <c r="P23" s="362">
        <v>5775</v>
      </c>
      <c r="Q23" s="362">
        <v>6221.4193476173377</v>
      </c>
      <c r="R23" s="362">
        <v>6282</v>
      </c>
      <c r="S23" s="362">
        <v>6302</v>
      </c>
      <c r="T23" s="362">
        <v>6556</v>
      </c>
      <c r="U23" s="147">
        <v>6758</v>
      </c>
      <c r="V23" s="147">
        <v>6316.0123583260292</v>
      </c>
      <c r="W23" s="403">
        <f>'8.2'!M23</f>
        <v>6095.2351384500898</v>
      </c>
      <c r="Y23" s="102">
        <f t="shared" si="0"/>
        <v>10020</v>
      </c>
      <c r="Z23" s="102">
        <f t="shared" si="1"/>
        <v>1730</v>
      </c>
      <c r="AA23" s="102">
        <f t="shared" si="2"/>
        <v>5775</v>
      </c>
      <c r="AB23" s="102">
        <f t="shared" si="3"/>
        <v>983</v>
      </c>
    </row>
    <row r="24" spans="1:28">
      <c r="A24" s="381">
        <v>0.79166666666666696</v>
      </c>
      <c r="B24" s="362">
        <v>10458</v>
      </c>
      <c r="C24" s="362">
        <v>10944</v>
      </c>
      <c r="D24" s="362">
        <v>9818</v>
      </c>
      <c r="E24" s="362">
        <v>10320.171506033299</v>
      </c>
      <c r="F24" s="362">
        <v>10426</v>
      </c>
      <c r="G24" s="362">
        <v>10889</v>
      </c>
      <c r="H24" s="362">
        <v>11329</v>
      </c>
      <c r="I24" s="147">
        <v>11727</v>
      </c>
      <c r="J24" s="147">
        <v>11349.040666588369</v>
      </c>
      <c r="K24" s="403">
        <f>'8.1'!M25</f>
        <v>10870.071268965001</v>
      </c>
      <c r="M24" s="381">
        <v>0.79166666666666696</v>
      </c>
      <c r="N24" s="362">
        <v>6181</v>
      </c>
      <c r="O24" s="362">
        <v>5853</v>
      </c>
      <c r="P24" s="362">
        <v>5783</v>
      </c>
      <c r="Q24" s="362">
        <v>6256.5888597530884</v>
      </c>
      <c r="R24" s="362">
        <v>6314</v>
      </c>
      <c r="S24" s="362">
        <v>6380</v>
      </c>
      <c r="T24" s="362">
        <v>6535</v>
      </c>
      <c r="U24" s="147">
        <v>6769</v>
      </c>
      <c r="V24" s="147">
        <v>6326.1515121913462</v>
      </c>
      <c r="W24" s="403">
        <f>'8.2'!M24</f>
        <v>6038.4085135878604</v>
      </c>
      <c r="Y24" s="102">
        <f t="shared" si="0"/>
        <v>9818</v>
      </c>
      <c r="Z24" s="102">
        <f t="shared" si="1"/>
        <v>1909</v>
      </c>
      <c r="AA24" s="102">
        <f t="shared" si="2"/>
        <v>5783</v>
      </c>
      <c r="AB24" s="102">
        <f t="shared" si="3"/>
        <v>986</v>
      </c>
    </row>
    <row r="25" spans="1:28">
      <c r="A25" s="381">
        <v>0.83333333333333304</v>
      </c>
      <c r="B25" s="362">
        <v>10174</v>
      </c>
      <c r="C25" s="362">
        <v>10626</v>
      </c>
      <c r="D25" s="362">
        <v>9617</v>
      </c>
      <c r="E25" s="362">
        <v>10078.238477666719</v>
      </c>
      <c r="F25" s="362">
        <v>10057</v>
      </c>
      <c r="G25" s="362">
        <v>10634</v>
      </c>
      <c r="H25" s="362">
        <v>11004</v>
      </c>
      <c r="I25" s="147">
        <v>11501</v>
      </c>
      <c r="J25" s="147">
        <v>10994.315181612459</v>
      </c>
      <c r="K25" s="403">
        <f>'8.1'!M26</f>
        <v>10504.6461000001</v>
      </c>
      <c r="M25" s="381">
        <v>0.83333333333333304</v>
      </c>
      <c r="N25" s="362">
        <v>6198</v>
      </c>
      <c r="O25" s="362">
        <v>6268</v>
      </c>
      <c r="P25" s="362">
        <v>5856</v>
      </c>
      <c r="Q25" s="362">
        <v>6489.8664479167492</v>
      </c>
      <c r="R25" s="362">
        <v>6367</v>
      </c>
      <c r="S25" s="362">
        <v>6511</v>
      </c>
      <c r="T25" s="362">
        <v>6561</v>
      </c>
      <c r="U25" s="147">
        <v>6720</v>
      </c>
      <c r="V25" s="147">
        <v>6381.2837593439563</v>
      </c>
      <c r="W25" s="403">
        <f>'8.2'!M25</f>
        <v>5908.9723668863999</v>
      </c>
      <c r="Y25" s="102">
        <f t="shared" si="0"/>
        <v>9617</v>
      </c>
      <c r="Z25" s="102">
        <f t="shared" si="1"/>
        <v>1884</v>
      </c>
      <c r="AA25" s="102">
        <f t="shared" si="2"/>
        <v>5856</v>
      </c>
      <c r="AB25" s="102">
        <f t="shared" si="3"/>
        <v>864</v>
      </c>
    </row>
    <row r="26" spans="1:28">
      <c r="A26" s="381">
        <v>0.875</v>
      </c>
      <c r="B26" s="362">
        <v>9388</v>
      </c>
      <c r="C26" s="362">
        <v>9982</v>
      </c>
      <c r="D26" s="362">
        <v>8793</v>
      </c>
      <c r="E26" s="362">
        <v>9506.2513723648135</v>
      </c>
      <c r="F26" s="362">
        <v>9473</v>
      </c>
      <c r="G26" s="362">
        <v>10093</v>
      </c>
      <c r="H26" s="362">
        <v>10507</v>
      </c>
      <c r="I26" s="147">
        <v>11005</v>
      </c>
      <c r="J26" s="147">
        <v>10498.059672647802</v>
      </c>
      <c r="K26" s="403">
        <f>'8.1'!M27</f>
        <v>10011.0028053317</v>
      </c>
      <c r="M26" s="381">
        <v>0.875</v>
      </c>
      <c r="N26" s="362">
        <v>6111</v>
      </c>
      <c r="O26" s="362">
        <v>6065</v>
      </c>
      <c r="P26" s="362">
        <v>6039</v>
      </c>
      <c r="Q26" s="362">
        <v>6518.6229622419323</v>
      </c>
      <c r="R26" s="362">
        <v>6448</v>
      </c>
      <c r="S26" s="362">
        <v>6637</v>
      </c>
      <c r="T26" s="362">
        <v>6661</v>
      </c>
      <c r="U26" s="147">
        <v>6782</v>
      </c>
      <c r="V26" s="147">
        <v>6489.2525701180321</v>
      </c>
      <c r="W26" s="403">
        <f>'8.2'!M26</f>
        <v>5917.7147844949004</v>
      </c>
      <c r="Y26" s="102">
        <f t="shared" si="0"/>
        <v>8793</v>
      </c>
      <c r="Z26" s="102">
        <f t="shared" si="1"/>
        <v>2212</v>
      </c>
      <c r="AA26" s="102">
        <f t="shared" si="2"/>
        <v>6039</v>
      </c>
      <c r="AB26" s="102">
        <f t="shared" si="3"/>
        <v>743</v>
      </c>
    </row>
    <row r="27" spans="1:28">
      <c r="A27" s="381">
        <v>0.91666666666666696</v>
      </c>
      <c r="B27" s="362">
        <v>8946</v>
      </c>
      <c r="C27" s="362">
        <v>9531</v>
      </c>
      <c r="D27" s="362">
        <v>8559</v>
      </c>
      <c r="E27" s="362">
        <v>8912.8279342693695</v>
      </c>
      <c r="F27" s="362">
        <v>8922</v>
      </c>
      <c r="G27" s="362">
        <v>9512</v>
      </c>
      <c r="H27" s="362">
        <v>10015</v>
      </c>
      <c r="I27" s="147">
        <v>10530</v>
      </c>
      <c r="J27" s="147">
        <v>10033.037016334338</v>
      </c>
      <c r="K27" s="403">
        <f>'8.1'!M28</f>
        <v>9560.2975393255492</v>
      </c>
      <c r="M27" s="381">
        <v>0.91666666666666696</v>
      </c>
      <c r="N27" s="362">
        <v>5951</v>
      </c>
      <c r="O27" s="362">
        <v>5784</v>
      </c>
      <c r="P27" s="362">
        <v>5840</v>
      </c>
      <c r="Q27" s="362">
        <v>6309.1442261267803</v>
      </c>
      <c r="R27" s="362">
        <v>6288</v>
      </c>
      <c r="S27" s="362">
        <v>6462</v>
      </c>
      <c r="T27" s="362">
        <v>6464</v>
      </c>
      <c r="U27" s="147">
        <v>6857</v>
      </c>
      <c r="V27" s="147">
        <v>6302.7752455579548</v>
      </c>
      <c r="W27" s="403">
        <f>'8.2'!M27</f>
        <v>5876.1846569387199</v>
      </c>
      <c r="Y27" s="102">
        <f t="shared" si="0"/>
        <v>8559</v>
      </c>
      <c r="Z27" s="102">
        <f t="shared" si="1"/>
        <v>1971</v>
      </c>
      <c r="AA27" s="102">
        <f t="shared" si="2"/>
        <v>5784</v>
      </c>
      <c r="AB27" s="102">
        <f t="shared" si="3"/>
        <v>1073</v>
      </c>
    </row>
    <row r="28" spans="1:28">
      <c r="A28" s="201">
        <v>0.95833333333333304</v>
      </c>
      <c r="B28" s="403">
        <v>8624</v>
      </c>
      <c r="C28" s="403">
        <v>9126</v>
      </c>
      <c r="D28" s="403">
        <v>8069</v>
      </c>
      <c r="E28" s="403">
        <v>8428.2857168900064</v>
      </c>
      <c r="F28" s="403">
        <v>8473</v>
      </c>
      <c r="G28" s="403">
        <v>9071</v>
      </c>
      <c r="H28" s="403">
        <v>9604</v>
      </c>
      <c r="I28" s="403">
        <v>10175</v>
      </c>
      <c r="J28" s="403">
        <v>9592.1212614934557</v>
      </c>
      <c r="K28" s="403">
        <f>'8.1'!M29</f>
        <v>9048.9531061251691</v>
      </c>
      <c r="M28" s="201">
        <v>0.95833333333333304</v>
      </c>
      <c r="N28" s="403">
        <v>5586</v>
      </c>
      <c r="O28" s="403">
        <v>5469</v>
      </c>
      <c r="P28" s="403">
        <v>5503</v>
      </c>
      <c r="Q28" s="403">
        <v>5950.1753468377219</v>
      </c>
      <c r="R28" s="403">
        <v>5941</v>
      </c>
      <c r="S28" s="403">
        <v>6139</v>
      </c>
      <c r="T28" s="403">
        <v>6139</v>
      </c>
      <c r="U28" s="403">
        <v>6515</v>
      </c>
      <c r="V28" s="403">
        <v>5921.2339068760111</v>
      </c>
      <c r="W28" s="403">
        <f>'8.2'!M28</f>
        <v>5491.4146300247103</v>
      </c>
      <c r="Y28" s="102">
        <f t="shared" si="0"/>
        <v>8069</v>
      </c>
      <c r="Z28" s="102">
        <f t="shared" si="1"/>
        <v>2106</v>
      </c>
      <c r="AA28" s="102">
        <f t="shared" si="2"/>
        <v>5469</v>
      </c>
      <c r="AB28" s="102">
        <f t="shared" si="3"/>
        <v>1046</v>
      </c>
    </row>
    <row r="29" spans="1:28" ht="12.75">
      <c r="A29" s="45" t="s">
        <v>398</v>
      </c>
      <c r="K29" s="10" t="s">
        <v>383</v>
      </c>
      <c r="M29" s="45" t="s">
        <v>399</v>
      </c>
      <c r="W29" s="10" t="s">
        <v>383</v>
      </c>
    </row>
  </sheetData>
  <conditionalFormatting sqref="B5:K28">
    <cfRule type="expression" dxfId="1" priority="2">
      <formula>B5=MAX(B$5:B$28)</formula>
    </cfRule>
  </conditionalFormatting>
  <conditionalFormatting sqref="N5:W28">
    <cfRule type="expression" dxfId="0" priority="1">
      <formula>N5=MIN(N$5:N$28)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ignoredErrors>
    <ignoredError sqref="Y5:Y28 Z8:AB28 Z5:AB7" formulaRange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15"/>
  <dimension ref="A1:N38"/>
  <sheetViews>
    <sheetView showGridLines="0" zoomScaleNormal="100" workbookViewId="0"/>
  </sheetViews>
  <sheetFormatPr defaultRowHeight="12"/>
  <cols>
    <col min="1" max="1" width="42" style="5" customWidth="1"/>
    <col min="2" max="2" width="7.85546875" style="5" customWidth="1"/>
    <col min="3" max="14" width="7.85546875" style="18" customWidth="1"/>
    <col min="15" max="15" width="9.7109375" style="5" customWidth="1"/>
    <col min="16" max="16384" width="9.140625" style="5"/>
  </cols>
  <sheetData>
    <row r="1" spans="1:14" ht="18.75">
      <c r="A1" s="421" t="s">
        <v>581</v>
      </c>
      <c r="N1" s="139" t="str">
        <f>'3.1'!N1</f>
        <v>2020</v>
      </c>
    </row>
    <row r="2" spans="1:14" ht="15.75">
      <c r="A2" s="422" t="s">
        <v>582</v>
      </c>
    </row>
    <row r="3" spans="1:14" ht="6" customHeight="1"/>
    <row r="4" spans="1:14">
      <c r="A4" s="280"/>
      <c r="B4" s="166" t="s">
        <v>89</v>
      </c>
      <c r="C4" s="166" t="s">
        <v>90</v>
      </c>
      <c r="D4" s="166" t="s">
        <v>91</v>
      </c>
      <c r="E4" s="166" t="s">
        <v>92</v>
      </c>
      <c r="F4" s="166" t="s">
        <v>93</v>
      </c>
      <c r="G4" s="166" t="s">
        <v>94</v>
      </c>
      <c r="H4" s="166" t="s">
        <v>95</v>
      </c>
      <c r="I4" s="166" t="s">
        <v>96</v>
      </c>
      <c r="J4" s="166" t="s">
        <v>97</v>
      </c>
      <c r="K4" s="166" t="s">
        <v>98</v>
      </c>
      <c r="L4" s="166" t="s">
        <v>99</v>
      </c>
      <c r="M4" s="166" t="s">
        <v>100</v>
      </c>
      <c r="N4" s="169" t="s">
        <v>74</v>
      </c>
    </row>
    <row r="5" spans="1:14">
      <c r="A5" s="352" t="s">
        <v>134</v>
      </c>
      <c r="B5" s="359">
        <f>SUM(B6:B8)</f>
        <v>6963.7439999999997</v>
      </c>
      <c r="C5" s="359">
        <f t="shared" ref="C5:M5" si="0">SUM(C6:C8)</f>
        <v>5853.4440000000004</v>
      </c>
      <c r="D5" s="359">
        <f t="shared" si="0"/>
        <v>5433.56</v>
      </c>
      <c r="E5" s="359">
        <f t="shared" si="0"/>
        <v>4443.41</v>
      </c>
      <c r="F5" s="359">
        <f t="shared" si="0"/>
        <v>4930.768</v>
      </c>
      <c r="G5" s="359">
        <f t="shared" si="0"/>
        <v>4806.2849999999999</v>
      </c>
      <c r="H5" s="359">
        <f t="shared" si="0"/>
        <v>4869.1589999999997</v>
      </c>
      <c r="I5" s="359">
        <f t="shared" si="0"/>
        <v>5243.7169999999996</v>
      </c>
      <c r="J5" s="359">
        <f t="shared" si="0"/>
        <v>5226.5370000000003</v>
      </c>
      <c r="K5" s="359">
        <f t="shared" si="0"/>
        <v>5802.6289999999999</v>
      </c>
      <c r="L5" s="359">
        <f t="shared" si="0"/>
        <v>6349.4090000000006</v>
      </c>
      <c r="M5" s="359">
        <f t="shared" si="0"/>
        <v>6396.982</v>
      </c>
      <c r="N5" s="359">
        <f>SUM(N6:N8)</f>
        <v>66319.644000000015</v>
      </c>
    </row>
    <row r="6" spans="1:14">
      <c r="A6" s="172" t="s">
        <v>46</v>
      </c>
      <c r="B6" s="353">
        <v>5263.9269999999997</v>
      </c>
      <c r="C6" s="353">
        <v>4526.8</v>
      </c>
      <c r="D6" s="353">
        <v>4200.2550000000001</v>
      </c>
      <c r="E6" s="353">
        <v>3321.6570000000002</v>
      </c>
      <c r="F6" s="353">
        <v>3921.1489999999999</v>
      </c>
      <c r="G6" s="353">
        <v>4079.7759999999998</v>
      </c>
      <c r="H6" s="353">
        <v>3773.027</v>
      </c>
      <c r="I6" s="353">
        <v>4496.6499999999996</v>
      </c>
      <c r="J6" s="353">
        <v>4433.3580000000002</v>
      </c>
      <c r="K6" s="353">
        <v>4649.4759999999997</v>
      </c>
      <c r="L6" s="353">
        <v>5139.9650000000001</v>
      </c>
      <c r="M6" s="353">
        <v>5064.1030000000001</v>
      </c>
      <c r="N6" s="274">
        <f>SUM(B6:M6)</f>
        <v>52870.143000000011</v>
      </c>
    </row>
    <row r="7" spans="1:14">
      <c r="A7" s="219" t="s">
        <v>58</v>
      </c>
      <c r="B7" s="360">
        <v>7.3339999999999996</v>
      </c>
      <c r="C7" s="194">
        <v>13.634</v>
      </c>
      <c r="D7" s="194">
        <v>14.42</v>
      </c>
      <c r="E7" s="194">
        <v>15.904999999999999</v>
      </c>
      <c r="F7" s="194">
        <v>7.4249999999999998</v>
      </c>
      <c r="G7" s="194">
        <v>13.04</v>
      </c>
      <c r="H7" s="194">
        <v>10.273</v>
      </c>
      <c r="I7" s="194">
        <v>7.4080000000000004</v>
      </c>
      <c r="J7" s="194">
        <v>20.907</v>
      </c>
      <c r="K7" s="194">
        <v>4.1260000000000003</v>
      </c>
      <c r="L7" s="194">
        <v>7.9290000000000003</v>
      </c>
      <c r="M7" s="194">
        <v>25.184999999999999</v>
      </c>
      <c r="N7" s="277">
        <f>SUM(B7:M7)</f>
        <v>147.58599999999998</v>
      </c>
    </row>
    <row r="8" spans="1:14">
      <c r="A8" s="172" t="s">
        <v>61</v>
      </c>
      <c r="B8" s="354">
        <v>1692.4829999999999</v>
      </c>
      <c r="C8" s="274">
        <v>1313.01</v>
      </c>
      <c r="D8" s="274">
        <v>1218.885</v>
      </c>
      <c r="E8" s="274">
        <v>1105.848</v>
      </c>
      <c r="F8" s="274">
        <v>1002.194</v>
      </c>
      <c r="G8" s="274">
        <v>713.46900000000005</v>
      </c>
      <c r="H8" s="274">
        <v>1085.8589999999999</v>
      </c>
      <c r="I8" s="274">
        <v>739.65899999999999</v>
      </c>
      <c r="J8" s="274">
        <v>772.27200000000005</v>
      </c>
      <c r="K8" s="274">
        <v>1149.027</v>
      </c>
      <c r="L8" s="274">
        <v>1201.5150000000001</v>
      </c>
      <c r="M8" s="274">
        <v>1307.694</v>
      </c>
      <c r="N8" s="274">
        <f>SUM(B8:M8)</f>
        <v>13301.914999999999</v>
      </c>
    </row>
    <row r="9" spans="1:14">
      <c r="A9" s="352" t="s">
        <v>621</v>
      </c>
      <c r="B9" s="359">
        <f>SUM(B10:B15)</f>
        <v>-6963.7439999999988</v>
      </c>
      <c r="C9" s="359">
        <f t="shared" ref="C9:M9" si="1">SUM(C10:C15)</f>
        <v>-5853.4440000000004</v>
      </c>
      <c r="D9" s="359">
        <f t="shared" si="1"/>
        <v>-5433.56</v>
      </c>
      <c r="E9" s="359">
        <f t="shared" si="1"/>
        <v>-4443.4100000000008</v>
      </c>
      <c r="F9" s="359">
        <f t="shared" si="1"/>
        <v>-4930.7690000000002</v>
      </c>
      <c r="G9" s="359">
        <f t="shared" si="1"/>
        <v>-4806.2860000000001</v>
      </c>
      <c r="H9" s="359">
        <f t="shared" si="1"/>
        <v>-4869.1600000000008</v>
      </c>
      <c r="I9" s="359">
        <f t="shared" si="1"/>
        <v>-5243.7179999999989</v>
      </c>
      <c r="J9" s="359">
        <f t="shared" si="1"/>
        <v>-5226.5359999999991</v>
      </c>
      <c r="K9" s="359">
        <f t="shared" si="1"/>
        <v>-5802.63</v>
      </c>
      <c r="L9" s="359">
        <f t="shared" si="1"/>
        <v>-6349.4089999999997</v>
      </c>
      <c r="M9" s="359">
        <f t="shared" si="1"/>
        <v>-6396.982</v>
      </c>
      <c r="N9" s="359">
        <f>SUM(N10:N15)</f>
        <v>-66319.647999999986</v>
      </c>
    </row>
    <row r="10" spans="1:14">
      <c r="A10" s="172" t="s">
        <v>59</v>
      </c>
      <c r="B10" s="354">
        <v>-4134.3419999999996</v>
      </c>
      <c r="C10" s="274">
        <v>-3626.4479999999999</v>
      </c>
      <c r="D10" s="274">
        <v>-3492.8029999999999</v>
      </c>
      <c r="E10" s="274">
        <v>-2694.732</v>
      </c>
      <c r="F10" s="274">
        <v>-2902.0459999999998</v>
      </c>
      <c r="G10" s="274">
        <v>-3004.904</v>
      </c>
      <c r="H10" s="274">
        <v>-3000.732</v>
      </c>
      <c r="I10" s="274">
        <v>-3091.902</v>
      </c>
      <c r="J10" s="274">
        <v>-3197.1889999999999</v>
      </c>
      <c r="K10" s="274">
        <v>-3523.82</v>
      </c>
      <c r="L10" s="274">
        <v>-3660.3960000000002</v>
      </c>
      <c r="M10" s="274">
        <v>-3744.6</v>
      </c>
      <c r="N10" s="274">
        <f t="shared" ref="N10:N15" si="2">SUM(B10:M10)</f>
        <v>-40073.913999999997</v>
      </c>
    </row>
    <row r="11" spans="1:14">
      <c r="A11" s="219" t="s">
        <v>60</v>
      </c>
      <c r="B11" s="360">
        <v>-2514.4560000000001</v>
      </c>
      <c r="C11" s="194">
        <v>-1952.095</v>
      </c>
      <c r="D11" s="194">
        <v>-1680.8979999999999</v>
      </c>
      <c r="E11" s="194">
        <v>-1475.7840000000001</v>
      </c>
      <c r="F11" s="194">
        <v>-1774.0170000000001</v>
      </c>
      <c r="G11" s="194">
        <v>-1620.145</v>
      </c>
      <c r="H11" s="194">
        <v>-1621.6890000000001</v>
      </c>
      <c r="I11" s="194">
        <v>-1901.616</v>
      </c>
      <c r="J11" s="194">
        <v>-1797.068</v>
      </c>
      <c r="K11" s="194">
        <v>-2018.829</v>
      </c>
      <c r="L11" s="194">
        <v>-2394.951</v>
      </c>
      <c r="M11" s="194">
        <v>-2358.5030000000002</v>
      </c>
      <c r="N11" s="277">
        <f t="shared" si="2"/>
        <v>-23110.051000000003</v>
      </c>
    </row>
    <row r="12" spans="1:14">
      <c r="A12" s="219" t="s">
        <v>62</v>
      </c>
      <c r="B12" s="360">
        <v>0</v>
      </c>
      <c r="C12" s="194">
        <v>0</v>
      </c>
      <c r="D12" s="194">
        <v>0</v>
      </c>
      <c r="E12" s="194">
        <v>0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277">
        <f t="shared" si="2"/>
        <v>0</v>
      </c>
    </row>
    <row r="13" spans="1:14">
      <c r="A13" s="219" t="s">
        <v>52</v>
      </c>
      <c r="B13" s="360">
        <v>-140.50299999999999</v>
      </c>
      <c r="C13" s="194">
        <v>-140.04499999999999</v>
      </c>
      <c r="D13" s="194">
        <v>-137.624</v>
      </c>
      <c r="E13" s="194">
        <v>-170.56899999999999</v>
      </c>
      <c r="F13" s="194">
        <v>-153.977</v>
      </c>
      <c r="G13" s="194">
        <v>-79.197999999999993</v>
      </c>
      <c r="H13" s="194">
        <v>-131.685</v>
      </c>
      <c r="I13" s="194">
        <v>-131.28399999999999</v>
      </c>
      <c r="J13" s="194">
        <v>-135.071</v>
      </c>
      <c r="K13" s="194">
        <v>-133.29300000000001</v>
      </c>
      <c r="L13" s="194">
        <v>-140.26599999999999</v>
      </c>
      <c r="M13" s="194">
        <v>-159.23599999999999</v>
      </c>
      <c r="N13" s="277">
        <f t="shared" si="2"/>
        <v>-1652.7509999999997</v>
      </c>
    </row>
    <row r="14" spans="1:14">
      <c r="A14" s="219" t="s">
        <v>291</v>
      </c>
      <c r="B14" s="360">
        <v>-9.0380000000000003</v>
      </c>
      <c r="C14" s="194">
        <v>-8.8680000000000003</v>
      </c>
      <c r="D14" s="194">
        <v>-21.902999999999999</v>
      </c>
      <c r="E14" s="194">
        <v>-22.6</v>
      </c>
      <c r="F14" s="194">
        <v>-14.231999999999999</v>
      </c>
      <c r="G14" s="194">
        <v>-23.696000000000002</v>
      </c>
      <c r="H14" s="194">
        <v>-34.399000000000001</v>
      </c>
      <c r="I14" s="194">
        <v>-28.306000000000001</v>
      </c>
      <c r="J14" s="194">
        <v>-12.24</v>
      </c>
      <c r="K14" s="194">
        <v>-17.146000000000001</v>
      </c>
      <c r="L14" s="194">
        <v>-9.7509999999999994</v>
      </c>
      <c r="M14" s="194">
        <v>-19.585999999999999</v>
      </c>
      <c r="N14" s="277">
        <f t="shared" si="2"/>
        <v>-221.76499999999999</v>
      </c>
    </row>
    <row r="15" spans="1:14">
      <c r="A15" s="172" t="s">
        <v>129</v>
      </c>
      <c r="B15" s="354">
        <v>-165.405</v>
      </c>
      <c r="C15" s="274">
        <v>-125.988</v>
      </c>
      <c r="D15" s="274">
        <v>-100.33199999999999</v>
      </c>
      <c r="E15" s="274">
        <v>-79.724999999999994</v>
      </c>
      <c r="F15" s="274">
        <v>-86.497</v>
      </c>
      <c r="G15" s="274">
        <v>-78.343000000000004</v>
      </c>
      <c r="H15" s="274">
        <v>-80.655000000000001</v>
      </c>
      <c r="I15" s="274">
        <v>-90.61</v>
      </c>
      <c r="J15" s="274">
        <v>-84.968000000000004</v>
      </c>
      <c r="K15" s="274">
        <v>-109.542</v>
      </c>
      <c r="L15" s="274">
        <v>-144.04499999999999</v>
      </c>
      <c r="M15" s="274">
        <v>-115.057</v>
      </c>
      <c r="N15" s="274">
        <f t="shared" si="2"/>
        <v>-1261.1669999999999</v>
      </c>
    </row>
    <row r="16" spans="1:14">
      <c r="B16" s="18"/>
      <c r="N16" s="10" t="s">
        <v>382</v>
      </c>
    </row>
    <row r="17" spans="1:14" ht="11.25" customHeight="1">
      <c r="B17" s="18"/>
      <c r="N17" s="12"/>
    </row>
    <row r="18" spans="1:14">
      <c r="A18" s="169"/>
      <c r="B18" s="166" t="s">
        <v>89</v>
      </c>
      <c r="C18" s="166" t="s">
        <v>90</v>
      </c>
      <c r="D18" s="166" t="s">
        <v>91</v>
      </c>
      <c r="E18" s="166" t="s">
        <v>92</v>
      </c>
      <c r="F18" s="166" t="s">
        <v>93</v>
      </c>
      <c r="G18" s="166" t="s">
        <v>94</v>
      </c>
      <c r="H18" s="166" t="s">
        <v>95</v>
      </c>
      <c r="I18" s="166" t="s">
        <v>96</v>
      </c>
      <c r="J18" s="166" t="s">
        <v>97</v>
      </c>
      <c r="K18" s="166" t="s">
        <v>98</v>
      </c>
      <c r="L18" s="166" t="s">
        <v>99</v>
      </c>
      <c r="M18" s="166" t="s">
        <v>100</v>
      </c>
      <c r="N18" s="169" t="s">
        <v>74</v>
      </c>
    </row>
    <row r="19" spans="1:14">
      <c r="A19" s="352" t="s">
        <v>622</v>
      </c>
      <c r="B19" s="359">
        <f>SUM(B20:B24)</f>
        <v>6504.9563428623696</v>
      </c>
      <c r="C19" s="359">
        <f t="shared" ref="C19:N19" si="3">SUM(C20:C24)</f>
        <v>5864.0442230707004</v>
      </c>
      <c r="D19" s="359">
        <f t="shared" si="3"/>
        <v>5846.1372390000006</v>
      </c>
      <c r="E19" s="359">
        <f t="shared" si="3"/>
        <v>4669.5131019999999</v>
      </c>
      <c r="F19" s="359">
        <f t="shared" si="3"/>
        <v>4739.1503450669297</v>
      </c>
      <c r="G19" s="359">
        <f t="shared" si="3"/>
        <v>4726.5534000000007</v>
      </c>
      <c r="H19" s="359">
        <f t="shared" si="3"/>
        <v>4646.7629209999996</v>
      </c>
      <c r="I19" s="359">
        <f t="shared" si="3"/>
        <v>4798.9633690000001</v>
      </c>
      <c r="J19" s="359">
        <f t="shared" si="3"/>
        <v>4974.5597850000004</v>
      </c>
      <c r="K19" s="359">
        <f t="shared" si="3"/>
        <v>5499.6025379999992</v>
      </c>
      <c r="L19" s="359">
        <f t="shared" si="3"/>
        <v>5772.7900520000003</v>
      </c>
      <c r="M19" s="359">
        <f t="shared" si="3"/>
        <v>5977.9724809999998</v>
      </c>
      <c r="N19" s="359">
        <f t="shared" si="3"/>
        <v>64021.005798000006</v>
      </c>
    </row>
    <row r="20" spans="1:14">
      <c r="A20" s="172" t="s">
        <v>44</v>
      </c>
      <c r="B20" s="379">
        <v>4134.3422899999996</v>
      </c>
      <c r="C20" s="374">
        <v>3626.4479259999998</v>
      </c>
      <c r="D20" s="374">
        <v>3492.8025539999999</v>
      </c>
      <c r="E20" s="374">
        <v>2694.7323819999997</v>
      </c>
      <c r="F20" s="374">
        <v>2902.0461519999999</v>
      </c>
      <c r="G20" s="374">
        <v>3004.9036719999999</v>
      </c>
      <c r="H20" s="374">
        <v>3000.7316719999999</v>
      </c>
      <c r="I20" s="374">
        <v>3091.9019540000004</v>
      </c>
      <c r="J20" s="374">
        <v>3197.1885580000003</v>
      </c>
      <c r="K20" s="374">
        <v>3523.8195099999998</v>
      </c>
      <c r="L20" s="374">
        <v>3660.3959450000002</v>
      </c>
      <c r="M20" s="374">
        <v>3744.599541</v>
      </c>
      <c r="N20" s="274">
        <f>SUM(B20:M20)</f>
        <v>40073.912156000006</v>
      </c>
    </row>
    <row r="21" spans="1:14">
      <c r="A21" s="219" t="s">
        <v>45</v>
      </c>
      <c r="B21" s="380">
        <v>735.18892400000004</v>
      </c>
      <c r="C21" s="375">
        <v>641.58435699999995</v>
      </c>
      <c r="D21" s="375">
        <v>647.56344100000001</v>
      </c>
      <c r="E21" s="375">
        <v>539.14286000000004</v>
      </c>
      <c r="F21" s="375">
        <v>554.9225449999999</v>
      </c>
      <c r="G21" s="375">
        <v>531.91335800000002</v>
      </c>
      <c r="H21" s="375">
        <v>445.48478299999999</v>
      </c>
      <c r="I21" s="375">
        <v>499.557954</v>
      </c>
      <c r="J21" s="375">
        <v>529.2556800000001</v>
      </c>
      <c r="K21" s="375">
        <v>554.15873299999998</v>
      </c>
      <c r="L21" s="375">
        <v>613.99885599999993</v>
      </c>
      <c r="M21" s="375">
        <v>628.3886839999999</v>
      </c>
      <c r="N21" s="277">
        <f t="shared" ref="N21:N37" si="4">SUM(B21:M21)</f>
        <v>6921.160175</v>
      </c>
    </row>
    <row r="22" spans="1:14">
      <c r="A22" s="219" t="s">
        <v>46</v>
      </c>
      <c r="B22" s="380">
        <v>1370.5720663103298</v>
      </c>
      <c r="C22" s="375">
        <v>1373.8020391564701</v>
      </c>
      <c r="D22" s="375">
        <v>1491.181711</v>
      </c>
      <c r="E22" s="375">
        <v>1242.733688</v>
      </c>
      <c r="F22" s="375">
        <v>1075.2738235332001</v>
      </c>
      <c r="G22" s="375">
        <v>1061.687686</v>
      </c>
      <c r="H22" s="375">
        <v>1001.517843</v>
      </c>
      <c r="I22" s="375">
        <v>1010.474101</v>
      </c>
      <c r="J22" s="375">
        <v>1055.1150949999999</v>
      </c>
      <c r="K22" s="375">
        <v>1205.087751</v>
      </c>
      <c r="L22" s="375">
        <v>1293.2095570000004</v>
      </c>
      <c r="M22" s="375">
        <v>1379.6030129999997</v>
      </c>
      <c r="N22" s="277">
        <f t="shared" si="4"/>
        <v>14560.258373999999</v>
      </c>
    </row>
    <row r="23" spans="1:14">
      <c r="A23" s="219" t="s">
        <v>47</v>
      </c>
      <c r="B23" s="380">
        <v>264.76923255203997</v>
      </c>
      <c r="C23" s="375">
        <v>222.09862691423001</v>
      </c>
      <c r="D23" s="375">
        <v>214.58953299999999</v>
      </c>
      <c r="E23" s="375">
        <v>192.72568699999999</v>
      </c>
      <c r="F23" s="375">
        <v>205.31435753372998</v>
      </c>
      <c r="G23" s="375">
        <v>127.018978</v>
      </c>
      <c r="H23" s="375">
        <v>198.82711600000002</v>
      </c>
      <c r="I23" s="375">
        <v>196.95111800000001</v>
      </c>
      <c r="J23" s="375">
        <v>192.82144299999999</v>
      </c>
      <c r="K23" s="375">
        <v>216.45031999999998</v>
      </c>
      <c r="L23" s="375">
        <v>205.09290799999999</v>
      </c>
      <c r="M23" s="375">
        <v>225.232429</v>
      </c>
      <c r="N23" s="277">
        <f t="shared" si="4"/>
        <v>2461.8917489999999</v>
      </c>
    </row>
    <row r="24" spans="1:14">
      <c r="A24" s="172" t="s">
        <v>61</v>
      </c>
      <c r="B24" s="379">
        <v>8.3830000000000002E-2</v>
      </c>
      <c r="C24" s="374">
        <v>0.111274</v>
      </c>
      <c r="D24" s="374">
        <v>0</v>
      </c>
      <c r="E24" s="374">
        <v>0.178485</v>
      </c>
      <c r="F24" s="374">
        <v>1.5934670000000002</v>
      </c>
      <c r="G24" s="374">
        <v>1.0297060000000002</v>
      </c>
      <c r="H24" s="374">
        <v>0.20150699999999999</v>
      </c>
      <c r="I24" s="374">
        <v>7.8242000000000006E-2</v>
      </c>
      <c r="J24" s="374">
        <v>0.17900899999999997</v>
      </c>
      <c r="K24" s="374">
        <v>8.6223999999999995E-2</v>
      </c>
      <c r="L24" s="374">
        <v>9.2786000000000007E-2</v>
      </c>
      <c r="M24" s="374">
        <v>0.148814</v>
      </c>
      <c r="N24" s="274">
        <f t="shared" si="4"/>
        <v>3.7833439999999996</v>
      </c>
    </row>
    <row r="25" spans="1:14">
      <c r="A25" s="352" t="s">
        <v>623</v>
      </c>
      <c r="B25" s="359">
        <f>SUM(B26:B37)</f>
        <v>-6504.9563430000007</v>
      </c>
      <c r="C25" s="359">
        <f t="shared" ref="C25:N25" si="5">SUM(C26:C37)</f>
        <v>-5864.0442229999999</v>
      </c>
      <c r="D25" s="359">
        <f t="shared" si="5"/>
        <v>-5846.1372389999997</v>
      </c>
      <c r="E25" s="359">
        <f t="shared" si="5"/>
        <v>-4669.5131020000008</v>
      </c>
      <c r="F25" s="359">
        <f t="shared" si="5"/>
        <v>-4739.1503449999982</v>
      </c>
      <c r="G25" s="359">
        <f t="shared" si="5"/>
        <v>-4726.5533999999998</v>
      </c>
      <c r="H25" s="359">
        <f t="shared" si="5"/>
        <v>-4646.7629209999986</v>
      </c>
      <c r="I25" s="359">
        <f t="shared" si="5"/>
        <v>-4798.9633690000001</v>
      </c>
      <c r="J25" s="359">
        <f t="shared" si="5"/>
        <v>-4974.5597850000031</v>
      </c>
      <c r="K25" s="359">
        <f t="shared" si="5"/>
        <v>-5499.6025380000019</v>
      </c>
      <c r="L25" s="359">
        <f t="shared" si="5"/>
        <v>-5772.7900519999994</v>
      </c>
      <c r="M25" s="359">
        <f t="shared" si="5"/>
        <v>-5977.9724810000025</v>
      </c>
      <c r="N25" s="359">
        <f t="shared" si="5"/>
        <v>-64021.005798000006</v>
      </c>
    </row>
    <row r="26" spans="1:14" ht="12" customHeight="1">
      <c r="A26" s="172" t="s">
        <v>48</v>
      </c>
      <c r="B26" s="379">
        <v>-7.3335020000000011</v>
      </c>
      <c r="C26" s="374">
        <v>-13.6341</v>
      </c>
      <c r="D26" s="374">
        <v>-14.419962999999989</v>
      </c>
      <c r="E26" s="374">
        <v>-15.904527000000012</v>
      </c>
      <c r="F26" s="374">
        <v>-7.4252719999999988</v>
      </c>
      <c r="G26" s="374">
        <v>-13.040206</v>
      </c>
      <c r="H26" s="374">
        <v>-10.273485000000012</v>
      </c>
      <c r="I26" s="374">
        <v>-7.4081220000000005</v>
      </c>
      <c r="J26" s="374">
        <v>-20.907328</v>
      </c>
      <c r="K26" s="374">
        <v>-4.1260150000000104</v>
      </c>
      <c r="L26" s="374">
        <v>-7.9287530000000004</v>
      </c>
      <c r="M26" s="374">
        <v>-25.184661999999999</v>
      </c>
      <c r="N26" s="274">
        <f t="shared" si="4"/>
        <v>-147.58593500000001</v>
      </c>
    </row>
    <row r="27" spans="1:14">
      <c r="A27" s="219" t="s">
        <v>49</v>
      </c>
      <c r="B27" s="380">
        <v>-735.18892400000004</v>
      </c>
      <c r="C27" s="375">
        <v>-641.58435699999995</v>
      </c>
      <c r="D27" s="375">
        <v>-647.56344100000001</v>
      </c>
      <c r="E27" s="375">
        <v>-539.14286000000004</v>
      </c>
      <c r="F27" s="375">
        <v>-554.9225449999999</v>
      </c>
      <c r="G27" s="375">
        <v>-531.9133589999999</v>
      </c>
      <c r="H27" s="375">
        <v>-445.48478299999999</v>
      </c>
      <c r="I27" s="375">
        <v>-499.557954</v>
      </c>
      <c r="J27" s="375">
        <v>-529.25567999999998</v>
      </c>
      <c r="K27" s="375">
        <v>-554.15872899999988</v>
      </c>
      <c r="L27" s="375">
        <v>-613.99886000000004</v>
      </c>
      <c r="M27" s="375">
        <v>-628.38868400000001</v>
      </c>
      <c r="N27" s="277">
        <f t="shared" si="4"/>
        <v>-6921.1601759999994</v>
      </c>
    </row>
    <row r="28" spans="1:14">
      <c r="A28" s="219" t="s">
        <v>60</v>
      </c>
      <c r="B28" s="380">
        <v>-44.936388000000001</v>
      </c>
      <c r="C28" s="375">
        <v>-41.537957999999996</v>
      </c>
      <c r="D28" s="375">
        <v>-33.139870999999999</v>
      </c>
      <c r="E28" s="375">
        <v>-24.807558999999998</v>
      </c>
      <c r="F28" s="375">
        <v>-20.880217999999999</v>
      </c>
      <c r="G28" s="375">
        <v>-46.349638999999996</v>
      </c>
      <c r="H28" s="375">
        <v>-27.200652999999999</v>
      </c>
      <c r="I28" s="375">
        <v>-33.775305999999993</v>
      </c>
      <c r="J28" s="375">
        <v>-24.944792999999997</v>
      </c>
      <c r="K28" s="375">
        <v>-37.311089000000003</v>
      </c>
      <c r="L28" s="375">
        <v>-45.084821000000005</v>
      </c>
      <c r="M28" s="375">
        <v>-30.917501000000001</v>
      </c>
      <c r="N28" s="277">
        <f t="shared" si="4"/>
        <v>-410.88579599999991</v>
      </c>
    </row>
    <row r="29" spans="1:14">
      <c r="A29" s="219" t="s">
        <v>50</v>
      </c>
      <c r="B29" s="380">
        <v>-664.79075643781994</v>
      </c>
      <c r="C29" s="375">
        <v>-620.92940259561999</v>
      </c>
      <c r="D29" s="375">
        <v>-631.03110801672005</v>
      </c>
      <c r="E29" s="375">
        <v>-496.37256199999996</v>
      </c>
      <c r="F29" s="375">
        <v>-505.91120594983994</v>
      </c>
      <c r="G29" s="375">
        <v>-562.72117199999991</v>
      </c>
      <c r="H29" s="375">
        <v>-576.75794599999995</v>
      </c>
      <c r="I29" s="375">
        <v>-600.78166799999997</v>
      </c>
      <c r="J29" s="375">
        <v>-638.61810600000001</v>
      </c>
      <c r="K29" s="375">
        <v>-632.06977700000004</v>
      </c>
      <c r="L29" s="375">
        <v>-596.34668499999998</v>
      </c>
      <c r="M29" s="375">
        <v>-586.47780999999998</v>
      </c>
      <c r="N29" s="277">
        <f t="shared" si="4"/>
        <v>-7112.8081989999991</v>
      </c>
    </row>
    <row r="30" spans="1:14">
      <c r="A30" s="219" t="s">
        <v>51</v>
      </c>
      <c r="B30" s="380">
        <v>-246.62149939348998</v>
      </c>
      <c r="C30" s="375">
        <v>-233.16820794176002</v>
      </c>
      <c r="D30" s="375">
        <v>-227.22590300000002</v>
      </c>
      <c r="E30" s="375">
        <v>-173.86354399999999</v>
      </c>
      <c r="F30" s="375">
        <v>-196.15789466474999</v>
      </c>
      <c r="G30" s="375">
        <v>-202.562659</v>
      </c>
      <c r="H30" s="375">
        <v>-205.38397800000004</v>
      </c>
      <c r="I30" s="375">
        <v>-224.28544099999999</v>
      </c>
      <c r="J30" s="375">
        <v>-223.003355</v>
      </c>
      <c r="K30" s="375">
        <v>-242.19628499999996</v>
      </c>
      <c r="L30" s="375">
        <v>-248.48824000000002</v>
      </c>
      <c r="M30" s="375">
        <v>-223.19930100000002</v>
      </c>
      <c r="N30" s="277">
        <f t="shared" si="4"/>
        <v>-2646.1563080000001</v>
      </c>
    </row>
    <row r="31" spans="1:14">
      <c r="A31" s="219" t="s">
        <v>52</v>
      </c>
      <c r="B31" s="380">
        <v>-7.2217859999999998</v>
      </c>
      <c r="C31" s="375">
        <v>-6.6778199999999996</v>
      </c>
      <c r="D31" s="375">
        <v>-7.5732299999999997</v>
      </c>
      <c r="E31" s="375">
        <v>-8.349145</v>
      </c>
      <c r="F31" s="375">
        <v>-0.76169500000000001</v>
      </c>
      <c r="G31" s="375">
        <v>-0.25496999999999997</v>
      </c>
      <c r="H31" s="375">
        <v>-0.165965</v>
      </c>
      <c r="I31" s="375">
        <v>-0.19838499999999998</v>
      </c>
      <c r="J31" s="375">
        <v>-0.186635</v>
      </c>
      <c r="K31" s="375">
        <v>-0.181476</v>
      </c>
      <c r="L31" s="375">
        <v>-0.20561299999999999</v>
      </c>
      <c r="M31" s="375">
        <v>-0.245333</v>
      </c>
      <c r="N31" s="277">
        <f t="shared" si="4"/>
        <v>-32.022052999999993</v>
      </c>
    </row>
    <row r="32" spans="1:14">
      <c r="A32" s="219" t="s">
        <v>53</v>
      </c>
      <c r="B32" s="380">
        <v>-127.92457709999999</v>
      </c>
      <c r="C32" s="375">
        <v>-120.01903799999999</v>
      </c>
      <c r="D32" s="375">
        <v>-130.202238725</v>
      </c>
      <c r="E32" s="375">
        <v>-112.67447800000001</v>
      </c>
      <c r="F32" s="375">
        <v>-137.443748175</v>
      </c>
      <c r="G32" s="375">
        <v>-130.00975199999999</v>
      </c>
      <c r="H32" s="375">
        <v>-132.895974</v>
      </c>
      <c r="I32" s="375">
        <v>-129.269656</v>
      </c>
      <c r="J32" s="375">
        <v>-129.56080700000001</v>
      </c>
      <c r="K32" s="375">
        <v>-132.258094</v>
      </c>
      <c r="L32" s="375">
        <v>-135.76242099999999</v>
      </c>
      <c r="M32" s="375">
        <v>-124.89013800000001</v>
      </c>
      <c r="N32" s="277">
        <f t="shared" si="4"/>
        <v>-1542.910922</v>
      </c>
    </row>
    <row r="33" spans="1:14">
      <c r="A33" s="219" t="s">
        <v>54</v>
      </c>
      <c r="B33" s="380">
        <v>-1757.6023737786902</v>
      </c>
      <c r="C33" s="375">
        <v>-1668.49908123512</v>
      </c>
      <c r="D33" s="375">
        <v>-1641.7748097582798</v>
      </c>
      <c r="E33" s="375">
        <v>-1272.673237</v>
      </c>
      <c r="F33" s="375">
        <v>-1356.0276882279102</v>
      </c>
      <c r="G33" s="375">
        <v>-1498.932024</v>
      </c>
      <c r="H33" s="375">
        <v>-1515.849185</v>
      </c>
      <c r="I33" s="375">
        <v>-1549.7613919999999</v>
      </c>
      <c r="J33" s="375">
        <v>-1610.8396100000011</v>
      </c>
      <c r="K33" s="375">
        <v>-1660.9673400000001</v>
      </c>
      <c r="L33" s="375">
        <v>-1625.5880960000002</v>
      </c>
      <c r="M33" s="375">
        <v>-1491.8034109999999</v>
      </c>
      <c r="N33" s="277">
        <f t="shared" si="4"/>
        <v>-18650.318248000003</v>
      </c>
    </row>
    <row r="34" spans="1:14">
      <c r="A34" s="219" t="s">
        <v>55</v>
      </c>
      <c r="B34" s="380">
        <v>-913.23675813282216</v>
      </c>
      <c r="C34" s="375">
        <v>-689.07351960502297</v>
      </c>
      <c r="D34" s="375">
        <v>-733.63895128813613</v>
      </c>
      <c r="E34" s="375">
        <v>-579.82378465398097</v>
      </c>
      <c r="F34" s="375">
        <v>-556.35057458516201</v>
      </c>
      <c r="G34" s="375">
        <v>-532.25864411458599</v>
      </c>
      <c r="H34" s="375">
        <v>-528.53760559983186</v>
      </c>
      <c r="I34" s="375">
        <v>-550.92040957027609</v>
      </c>
      <c r="J34" s="375">
        <v>-551.84859546630594</v>
      </c>
      <c r="K34" s="375">
        <v>-646.97335869980498</v>
      </c>
      <c r="L34" s="375">
        <v>-697.56732402060209</v>
      </c>
      <c r="M34" s="375">
        <v>-732.85795770742004</v>
      </c>
      <c r="N34" s="277">
        <f t="shared" si="4"/>
        <v>-7713.0874834439519</v>
      </c>
    </row>
    <row r="35" spans="1:14">
      <c r="A35" s="219" t="s">
        <v>56</v>
      </c>
      <c r="B35" s="380">
        <v>-1685.7364591571779</v>
      </c>
      <c r="C35" s="375">
        <v>-1552.5117586224771</v>
      </c>
      <c r="D35" s="375">
        <v>-1507.0184342118641</v>
      </c>
      <c r="E35" s="375">
        <v>-1229.9192313460201</v>
      </c>
      <c r="F35" s="375">
        <v>-1191.7989143973371</v>
      </c>
      <c r="G35" s="375">
        <v>-1006.488113885414</v>
      </c>
      <c r="H35" s="375">
        <v>-1002.2921054001671</v>
      </c>
      <c r="I35" s="375">
        <v>-999.6206244297241</v>
      </c>
      <c r="J35" s="375">
        <v>-1034.547385533695</v>
      </c>
      <c r="K35" s="375">
        <v>-1340.3052223001971</v>
      </c>
      <c r="L35" s="375">
        <v>-1530.7435909793971</v>
      </c>
      <c r="M35" s="375">
        <v>-1834.0458932925822</v>
      </c>
      <c r="N35" s="277">
        <f t="shared" si="4"/>
        <v>-15915.027733556053</v>
      </c>
    </row>
    <row r="36" spans="1:14">
      <c r="A36" s="219" t="s">
        <v>57</v>
      </c>
      <c r="B36" s="380">
        <v>-10.363939</v>
      </c>
      <c r="C36" s="375">
        <v>-8.5901250000000005</v>
      </c>
      <c r="D36" s="375">
        <v>-8.0277100000000008</v>
      </c>
      <c r="E36" s="375">
        <v>-5.5320390000000002</v>
      </c>
      <c r="F36" s="375">
        <v>-4.3954929999999992</v>
      </c>
      <c r="G36" s="375">
        <v>-3.4944500000000001</v>
      </c>
      <c r="H36" s="375">
        <v>-3.336522</v>
      </c>
      <c r="I36" s="375">
        <v>-3.3904239999999999</v>
      </c>
      <c r="J36" s="375">
        <v>-3.5396369999999999</v>
      </c>
      <c r="K36" s="375">
        <v>-5.4840650000000002</v>
      </c>
      <c r="L36" s="375">
        <v>-7.6405290000000008</v>
      </c>
      <c r="M36" s="375">
        <v>-9.3571720000000003</v>
      </c>
      <c r="N36" s="277">
        <f t="shared" si="4"/>
        <v>-73.152105000000006</v>
      </c>
    </row>
    <row r="37" spans="1:14">
      <c r="A37" s="172" t="s">
        <v>129</v>
      </c>
      <c r="B37" s="354">
        <v>-303.99938000000003</v>
      </c>
      <c r="C37" s="274">
        <v>-267.81885500000004</v>
      </c>
      <c r="D37" s="274">
        <v>-264.52157899999997</v>
      </c>
      <c r="E37" s="274">
        <v>-210.45013499999999</v>
      </c>
      <c r="F37" s="274">
        <v>-207.075096</v>
      </c>
      <c r="G37" s="274">
        <v>-198.52841100000001</v>
      </c>
      <c r="H37" s="274">
        <v>-198.58471899999998</v>
      </c>
      <c r="I37" s="274">
        <v>-199.993987</v>
      </c>
      <c r="J37" s="274">
        <v>-207.30785299999999</v>
      </c>
      <c r="K37" s="274">
        <v>-243.57108700000001</v>
      </c>
      <c r="L37" s="274">
        <v>-263.43511899999999</v>
      </c>
      <c r="M37" s="274">
        <v>-290.60461800000002</v>
      </c>
      <c r="N37" s="274">
        <f t="shared" si="4"/>
        <v>-2855.8908389999992</v>
      </c>
    </row>
    <row r="38" spans="1:14">
      <c r="N38" s="10" t="s">
        <v>375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6"/>
  <dimension ref="A1:N40"/>
  <sheetViews>
    <sheetView showGridLines="0" zoomScaleNormal="100" zoomScaleSheetLayoutView="100" workbookViewId="0"/>
  </sheetViews>
  <sheetFormatPr defaultRowHeight="12"/>
  <cols>
    <col min="1" max="1" width="5.7109375" style="3" customWidth="1"/>
    <col min="2" max="2" width="4" style="3" customWidth="1"/>
    <col min="3" max="3" width="10.5703125" style="3" customWidth="1"/>
    <col min="4" max="6" width="14" style="3" customWidth="1"/>
    <col min="7" max="7" width="14.28515625" style="3" customWidth="1"/>
    <col min="8" max="8" width="0.7109375" style="3" customWidth="1"/>
    <col min="9" max="9" width="10.5703125" style="3" customWidth="1"/>
    <col min="10" max="12" width="14" style="3" customWidth="1"/>
    <col min="13" max="13" width="14.28515625" style="3" customWidth="1"/>
    <col min="14" max="15" width="10.85546875" style="3" customWidth="1"/>
    <col min="16" max="19" width="9.140625" style="3" customWidth="1"/>
    <col min="20" max="16384" width="9.140625" style="3"/>
  </cols>
  <sheetData>
    <row r="1" spans="1:13" ht="18.75">
      <c r="A1" s="180" t="s">
        <v>583</v>
      </c>
      <c r="B1" s="43"/>
      <c r="M1" s="139" t="str">
        <f>'3.1'!N1</f>
        <v>2020</v>
      </c>
    </row>
    <row r="2" spans="1:13" ht="6" customHeight="1"/>
    <row r="3" spans="1:13" ht="12" customHeight="1">
      <c r="A3" s="535" t="s">
        <v>252</v>
      </c>
      <c r="B3" s="535"/>
      <c r="C3" s="533" t="s">
        <v>262</v>
      </c>
      <c r="D3" s="533"/>
      <c r="E3" s="533"/>
      <c r="F3" s="533"/>
      <c r="G3" s="533"/>
      <c r="I3" s="533" t="s">
        <v>260</v>
      </c>
      <c r="J3" s="533"/>
      <c r="K3" s="533"/>
      <c r="L3" s="533"/>
      <c r="M3" s="533"/>
    </row>
    <row r="4" spans="1:13">
      <c r="A4" s="536"/>
      <c r="B4" s="536"/>
      <c r="C4" s="231" t="s">
        <v>253</v>
      </c>
      <c r="D4" s="231" t="s">
        <v>254</v>
      </c>
      <c r="E4" s="231" t="s">
        <v>647</v>
      </c>
      <c r="F4" s="231" t="s">
        <v>255</v>
      </c>
      <c r="G4" s="210" t="s">
        <v>74</v>
      </c>
      <c r="I4" s="231" t="s">
        <v>253</v>
      </c>
      <c r="J4" s="231" t="s">
        <v>254</v>
      </c>
      <c r="K4" s="231" t="s">
        <v>647</v>
      </c>
      <c r="L4" s="231" t="s">
        <v>255</v>
      </c>
      <c r="M4" s="210" t="s">
        <v>74</v>
      </c>
    </row>
    <row r="5" spans="1:13">
      <c r="A5" s="537" t="s">
        <v>74</v>
      </c>
      <c r="B5" s="537"/>
      <c r="C5" s="301">
        <f>SUM(C6,C10,C17)</f>
        <v>4519</v>
      </c>
      <c r="D5" s="301">
        <f>SUM(D6,D10,D17)</f>
        <v>91274</v>
      </c>
      <c r="E5" s="301">
        <f>SUM(E6,E10,E17)</f>
        <v>35222.639999999999</v>
      </c>
      <c r="F5" s="301">
        <f>SUM(F6,F10,F17)</f>
        <v>306.58000000000004</v>
      </c>
      <c r="G5" s="302">
        <f t="shared" ref="G5:G17" si="0">SUM(C5:F5)</f>
        <v>131322.22</v>
      </c>
      <c r="I5" s="301">
        <f>SUM(I6,I10,I17)</f>
        <v>0</v>
      </c>
      <c r="J5" s="301">
        <f>SUM(J6,J10,J17)</f>
        <v>70827</v>
      </c>
      <c r="K5" s="301">
        <f>SUM(K6,K10,K17)</f>
        <v>28872.41</v>
      </c>
      <c r="L5" s="301">
        <f>SUM(L6,L10,L17)</f>
        <v>12115.32</v>
      </c>
      <c r="M5" s="302">
        <f t="shared" ref="M5:M17" si="1">SUM(I5:L5)</f>
        <v>111814.73000000001</v>
      </c>
    </row>
    <row r="6" spans="1:13">
      <c r="A6" s="303" t="s">
        <v>177</v>
      </c>
      <c r="B6" s="304"/>
      <c r="C6" s="305">
        <f>SUM(C7:C9)</f>
        <v>4519</v>
      </c>
      <c r="D6" s="305">
        <f>SUM(D7:D9)</f>
        <v>5384</v>
      </c>
      <c r="E6" s="305">
        <f>SUM(E7:E9)</f>
        <v>2397.7800000000002</v>
      </c>
      <c r="F6" s="305">
        <f>SUM(F7:F9)</f>
        <v>136.81</v>
      </c>
      <c r="G6" s="306">
        <f t="shared" si="0"/>
        <v>12437.59</v>
      </c>
      <c r="I6" s="305">
        <f>SUM(I7:I9)</f>
        <v>0</v>
      </c>
      <c r="J6" s="305">
        <f>SUM(J7:J9)</f>
        <v>33</v>
      </c>
      <c r="K6" s="305">
        <f>SUM(K7:K9)</f>
        <v>14.33</v>
      </c>
      <c r="L6" s="305">
        <f>SUM(L7:L9)</f>
        <v>82.76</v>
      </c>
      <c r="M6" s="306">
        <f t="shared" si="1"/>
        <v>130.09</v>
      </c>
    </row>
    <row r="7" spans="1:13">
      <c r="A7" s="307"/>
      <c r="B7" s="308">
        <v>400</v>
      </c>
      <c r="C7" s="309">
        <v>3212</v>
      </c>
      <c r="D7" s="309">
        <v>0</v>
      </c>
      <c r="E7" s="309">
        <v>0</v>
      </c>
      <c r="F7" s="309">
        <v>0</v>
      </c>
      <c r="G7" s="310">
        <f t="shared" si="0"/>
        <v>3212</v>
      </c>
      <c r="I7" s="319">
        <v>0</v>
      </c>
      <c r="J7" s="320">
        <v>0</v>
      </c>
      <c r="K7" s="320">
        <v>0</v>
      </c>
      <c r="L7" s="320">
        <v>0</v>
      </c>
      <c r="M7" s="310">
        <f t="shared" si="1"/>
        <v>0</v>
      </c>
    </row>
    <row r="8" spans="1:13">
      <c r="A8" s="307"/>
      <c r="B8" s="311">
        <v>220</v>
      </c>
      <c r="C8" s="355">
        <v>1262</v>
      </c>
      <c r="D8" s="355">
        <v>0</v>
      </c>
      <c r="E8" s="355">
        <v>0</v>
      </c>
      <c r="F8" s="355">
        <v>0</v>
      </c>
      <c r="G8" s="361">
        <f t="shared" si="0"/>
        <v>1262</v>
      </c>
      <c r="I8" s="321">
        <v>0</v>
      </c>
      <c r="J8" s="355">
        <v>0</v>
      </c>
      <c r="K8" s="355">
        <v>0</v>
      </c>
      <c r="L8" s="355">
        <v>0</v>
      </c>
      <c r="M8" s="361">
        <f t="shared" si="1"/>
        <v>0</v>
      </c>
    </row>
    <row r="9" spans="1:13">
      <c r="A9" s="307"/>
      <c r="B9" s="308">
        <v>110</v>
      </c>
      <c r="C9" s="416">
        <v>45</v>
      </c>
      <c r="D9" s="312">
        <v>5384</v>
      </c>
      <c r="E9" s="416">
        <v>2397.7800000000002</v>
      </c>
      <c r="F9" s="312">
        <v>136.81</v>
      </c>
      <c r="G9" s="310">
        <f t="shared" si="0"/>
        <v>7963.5900000000011</v>
      </c>
      <c r="I9" s="319">
        <v>0</v>
      </c>
      <c r="J9" s="320">
        <v>33</v>
      </c>
      <c r="K9" s="320">
        <v>14.33</v>
      </c>
      <c r="L9" s="320">
        <v>82.76</v>
      </c>
      <c r="M9" s="310">
        <f t="shared" si="1"/>
        <v>130.09</v>
      </c>
    </row>
    <row r="10" spans="1:13">
      <c r="A10" s="303" t="s">
        <v>176</v>
      </c>
      <c r="B10" s="304"/>
      <c r="C10" s="313">
        <f>SUM(C11:C16)</f>
        <v>0</v>
      </c>
      <c r="D10" s="313">
        <f>SUM(D11:D16)</f>
        <v>40159</v>
      </c>
      <c r="E10" s="313">
        <f>SUM(E11:E16)</f>
        <v>17957.64</v>
      </c>
      <c r="F10" s="313">
        <f>SUM(F11:F16)</f>
        <v>91.67</v>
      </c>
      <c r="G10" s="306">
        <f t="shared" si="0"/>
        <v>58208.31</v>
      </c>
      <c r="I10" s="313">
        <f>SUM(I11:I16)</f>
        <v>0</v>
      </c>
      <c r="J10" s="313">
        <f>SUM(J11:J16)</f>
        <v>10973</v>
      </c>
      <c r="K10" s="313">
        <f>SUM(K11:K16)</f>
        <v>3981.14</v>
      </c>
      <c r="L10" s="313">
        <f>SUM(L11:L16)</f>
        <v>3814.26</v>
      </c>
      <c r="M10" s="306">
        <f t="shared" si="1"/>
        <v>18768.400000000001</v>
      </c>
    </row>
    <row r="11" spans="1:13">
      <c r="A11" s="307"/>
      <c r="B11" s="308">
        <v>35</v>
      </c>
      <c r="C11" s="416">
        <v>0</v>
      </c>
      <c r="D11" s="312">
        <v>9796</v>
      </c>
      <c r="E11" s="416">
        <v>0</v>
      </c>
      <c r="F11" s="312">
        <v>0</v>
      </c>
      <c r="G11" s="310">
        <f t="shared" si="0"/>
        <v>9796</v>
      </c>
      <c r="I11" s="416">
        <v>0</v>
      </c>
      <c r="J11" s="312">
        <v>1273</v>
      </c>
      <c r="K11" s="416">
        <v>0</v>
      </c>
      <c r="L11" s="312">
        <v>0</v>
      </c>
      <c r="M11" s="310">
        <f t="shared" si="1"/>
        <v>1273</v>
      </c>
    </row>
    <row r="12" spans="1:13">
      <c r="A12" s="307"/>
      <c r="B12" s="311">
        <v>22</v>
      </c>
      <c r="C12" s="314">
        <v>0</v>
      </c>
      <c r="D12" s="315">
        <v>30227</v>
      </c>
      <c r="E12" s="314">
        <v>17957.64</v>
      </c>
      <c r="F12" s="315">
        <v>91.67</v>
      </c>
      <c r="G12" s="361">
        <f t="shared" si="0"/>
        <v>48276.31</v>
      </c>
      <c r="I12" s="322">
        <v>0</v>
      </c>
      <c r="J12" s="315">
        <v>8156</v>
      </c>
      <c r="K12" s="314">
        <v>3981.14</v>
      </c>
      <c r="L12" s="315">
        <v>3814.26</v>
      </c>
      <c r="M12" s="361">
        <f t="shared" si="1"/>
        <v>15951.4</v>
      </c>
    </row>
    <row r="13" spans="1:13">
      <c r="A13" s="307"/>
      <c r="B13" s="311">
        <v>10</v>
      </c>
      <c r="C13" s="314">
        <v>0</v>
      </c>
      <c r="D13" s="315">
        <v>136</v>
      </c>
      <c r="E13" s="314">
        <v>0</v>
      </c>
      <c r="F13" s="315">
        <v>0</v>
      </c>
      <c r="G13" s="361">
        <f t="shared" si="0"/>
        <v>136</v>
      </c>
      <c r="I13" s="322">
        <v>0</v>
      </c>
      <c r="J13" s="315">
        <v>1420</v>
      </c>
      <c r="K13" s="314">
        <v>0</v>
      </c>
      <c r="L13" s="315">
        <v>0</v>
      </c>
      <c r="M13" s="361">
        <f t="shared" si="1"/>
        <v>1420</v>
      </c>
    </row>
    <row r="14" spans="1:13">
      <c r="A14" s="307"/>
      <c r="B14" s="311">
        <v>6</v>
      </c>
      <c r="C14" s="314">
        <v>0</v>
      </c>
      <c r="D14" s="315">
        <v>0</v>
      </c>
      <c r="E14" s="314">
        <v>0</v>
      </c>
      <c r="F14" s="315">
        <v>0</v>
      </c>
      <c r="G14" s="361">
        <f t="shared" si="0"/>
        <v>0</v>
      </c>
      <c r="I14" s="322">
        <v>0</v>
      </c>
      <c r="J14" s="315">
        <v>124</v>
      </c>
      <c r="K14" s="314">
        <v>0</v>
      </c>
      <c r="L14" s="315">
        <v>0</v>
      </c>
      <c r="M14" s="361">
        <f t="shared" si="1"/>
        <v>124</v>
      </c>
    </row>
    <row r="15" spans="1:13">
      <c r="A15" s="307"/>
      <c r="B15" s="311">
        <v>5</v>
      </c>
      <c r="C15" s="314">
        <v>0</v>
      </c>
      <c r="D15" s="315">
        <v>0</v>
      </c>
      <c r="E15" s="314">
        <v>0</v>
      </c>
      <c r="F15" s="315">
        <v>0</v>
      </c>
      <c r="G15" s="361">
        <f t="shared" si="0"/>
        <v>0</v>
      </c>
      <c r="I15" s="322">
        <v>0</v>
      </c>
      <c r="J15" s="315">
        <v>0</v>
      </c>
      <c r="K15" s="314">
        <v>0</v>
      </c>
      <c r="L15" s="315">
        <v>0</v>
      </c>
      <c r="M15" s="361">
        <f t="shared" si="1"/>
        <v>0</v>
      </c>
    </row>
    <row r="16" spans="1:13">
      <c r="A16" s="307"/>
      <c r="B16" s="308">
        <v>3</v>
      </c>
      <c r="C16" s="416">
        <v>0</v>
      </c>
      <c r="D16" s="312">
        <v>0</v>
      </c>
      <c r="E16" s="416">
        <v>0</v>
      </c>
      <c r="F16" s="312">
        <v>0</v>
      </c>
      <c r="G16" s="310">
        <f t="shared" si="0"/>
        <v>0</v>
      </c>
      <c r="I16" s="416">
        <v>0</v>
      </c>
      <c r="J16" s="312">
        <v>0</v>
      </c>
      <c r="K16" s="416">
        <v>0</v>
      </c>
      <c r="L16" s="312">
        <v>0</v>
      </c>
      <c r="M16" s="310">
        <f t="shared" si="1"/>
        <v>0</v>
      </c>
    </row>
    <row r="17" spans="1:14">
      <c r="A17" s="303" t="s">
        <v>175</v>
      </c>
      <c r="B17" s="316"/>
      <c r="C17" s="317">
        <v>0</v>
      </c>
      <c r="D17" s="318">
        <v>45731</v>
      </c>
      <c r="E17" s="318">
        <v>14867.22</v>
      </c>
      <c r="F17" s="318">
        <v>78.099999999999994</v>
      </c>
      <c r="G17" s="306">
        <f t="shared" si="0"/>
        <v>60676.32</v>
      </c>
      <c r="I17" s="317">
        <v>0</v>
      </c>
      <c r="J17" s="318">
        <v>59821</v>
      </c>
      <c r="K17" s="318">
        <v>24876.94</v>
      </c>
      <c r="L17" s="318">
        <v>8218.2999999999993</v>
      </c>
      <c r="M17" s="306">
        <f t="shared" si="1"/>
        <v>92916.24</v>
      </c>
    </row>
    <row r="18" spans="1:14" ht="3.75" customHeight="1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</row>
    <row r="19" spans="1:14" ht="12" customHeight="1">
      <c r="A19" s="535" t="s">
        <v>252</v>
      </c>
      <c r="B19" s="535"/>
      <c r="C19" s="533" t="s">
        <v>261</v>
      </c>
      <c r="D19" s="533"/>
      <c r="E19" s="533"/>
      <c r="F19" s="533"/>
      <c r="G19" s="533"/>
      <c r="H19" s="40"/>
    </row>
    <row r="20" spans="1:14">
      <c r="A20" s="536"/>
      <c r="B20" s="536"/>
      <c r="C20" s="231" t="s">
        <v>253</v>
      </c>
      <c r="D20" s="231" t="s">
        <v>254</v>
      </c>
      <c r="E20" s="231" t="s">
        <v>647</v>
      </c>
      <c r="F20" s="231" t="s">
        <v>255</v>
      </c>
      <c r="G20" s="210" t="s">
        <v>74</v>
      </c>
      <c r="H20" s="40"/>
    </row>
    <row r="21" spans="1:14">
      <c r="A21" s="534" t="s">
        <v>74</v>
      </c>
      <c r="B21" s="534"/>
      <c r="C21" s="301">
        <f>SUM(C22,C26,C33)</f>
        <v>5775</v>
      </c>
      <c r="D21" s="301">
        <f>SUM(D22,D26,D33)</f>
        <v>95856</v>
      </c>
      <c r="E21" s="301">
        <f>SUM(E22,E26,E33)</f>
        <v>37349.659999999996</v>
      </c>
      <c r="F21" s="301">
        <f>SUM(F22,F26,F33)</f>
        <v>471.46000000000004</v>
      </c>
      <c r="G21" s="302">
        <f t="shared" ref="G21:G33" si="2">SUM(C21:F21)</f>
        <v>139452.12</v>
      </c>
      <c r="H21" s="40"/>
    </row>
    <row r="22" spans="1:14">
      <c r="A22" s="303" t="s">
        <v>177</v>
      </c>
      <c r="B22" s="303"/>
      <c r="C22" s="305">
        <f>SUM(C23:C25)</f>
        <v>5775</v>
      </c>
      <c r="D22" s="305">
        <f>SUM(D23:D25)</f>
        <v>9966</v>
      </c>
      <c r="E22" s="305">
        <f>SUM(E23:E25)</f>
        <v>4043.35</v>
      </c>
      <c r="F22" s="305">
        <f>SUM(F23:F25)</f>
        <v>286.39</v>
      </c>
      <c r="G22" s="306">
        <f t="shared" si="2"/>
        <v>20070.739999999998</v>
      </c>
      <c r="H22" s="40"/>
    </row>
    <row r="23" spans="1:14">
      <c r="A23" s="307"/>
      <c r="B23" s="323">
        <v>400</v>
      </c>
      <c r="C23" s="320">
        <v>3867</v>
      </c>
      <c r="D23" s="320">
        <v>0</v>
      </c>
      <c r="E23" s="320">
        <v>0</v>
      </c>
      <c r="F23" s="320">
        <v>0</v>
      </c>
      <c r="G23" s="310">
        <f t="shared" si="2"/>
        <v>3867</v>
      </c>
      <c r="H23" s="40"/>
    </row>
    <row r="24" spans="1:14">
      <c r="A24" s="307"/>
      <c r="B24" s="324">
        <v>220</v>
      </c>
      <c r="C24" s="355">
        <v>1824</v>
      </c>
      <c r="D24" s="355">
        <v>0</v>
      </c>
      <c r="E24" s="355">
        <v>0</v>
      </c>
      <c r="F24" s="355">
        <v>0</v>
      </c>
      <c r="G24" s="361">
        <f t="shared" si="2"/>
        <v>1824</v>
      </c>
      <c r="H24" s="40"/>
    </row>
    <row r="25" spans="1:14">
      <c r="A25" s="307"/>
      <c r="B25" s="323">
        <v>110</v>
      </c>
      <c r="C25" s="320">
        <v>84</v>
      </c>
      <c r="D25" s="320">
        <v>9966</v>
      </c>
      <c r="E25" s="320">
        <v>4043.35</v>
      </c>
      <c r="F25" s="320">
        <v>286.39</v>
      </c>
      <c r="G25" s="310">
        <f t="shared" si="2"/>
        <v>14379.74</v>
      </c>
      <c r="H25" s="40"/>
    </row>
    <row r="26" spans="1:14">
      <c r="A26" s="303" t="s">
        <v>176</v>
      </c>
      <c r="B26" s="303"/>
      <c r="C26" s="313">
        <f>SUM(C27:C32)</f>
        <v>0</v>
      </c>
      <c r="D26" s="313">
        <f>SUM(D27:D32)</f>
        <v>40159</v>
      </c>
      <c r="E26" s="313">
        <f>SUM(E27:E32)</f>
        <v>18439.09</v>
      </c>
      <c r="F26" s="313">
        <f>SUM(F27:F32)</f>
        <v>106.97</v>
      </c>
      <c r="G26" s="306">
        <f t="shared" si="2"/>
        <v>58705.06</v>
      </c>
      <c r="H26" s="40"/>
    </row>
    <row r="27" spans="1:14">
      <c r="A27" s="307"/>
      <c r="B27" s="323">
        <v>35</v>
      </c>
      <c r="C27" s="416">
        <v>0</v>
      </c>
      <c r="D27" s="312">
        <v>9796</v>
      </c>
      <c r="E27" s="416">
        <v>0</v>
      </c>
      <c r="F27" s="312">
        <v>0</v>
      </c>
      <c r="G27" s="310">
        <f t="shared" si="2"/>
        <v>9796</v>
      </c>
      <c r="H27" s="40"/>
    </row>
    <row r="28" spans="1:14">
      <c r="A28" s="307"/>
      <c r="B28" s="324">
        <v>22</v>
      </c>
      <c r="C28" s="314">
        <v>0</v>
      </c>
      <c r="D28" s="315">
        <v>30227</v>
      </c>
      <c r="E28" s="314">
        <v>18439.09</v>
      </c>
      <c r="F28" s="315">
        <v>106.97</v>
      </c>
      <c r="G28" s="361">
        <f t="shared" si="2"/>
        <v>48773.06</v>
      </c>
      <c r="H28" s="40"/>
    </row>
    <row r="29" spans="1:14">
      <c r="A29" s="307"/>
      <c r="B29" s="324">
        <v>10</v>
      </c>
      <c r="C29" s="314">
        <v>0</v>
      </c>
      <c r="D29" s="315">
        <v>136</v>
      </c>
      <c r="E29" s="314">
        <v>0</v>
      </c>
      <c r="F29" s="315">
        <v>0</v>
      </c>
      <c r="G29" s="361">
        <f t="shared" si="2"/>
        <v>136</v>
      </c>
      <c r="H29" s="40"/>
    </row>
    <row r="30" spans="1:14">
      <c r="A30" s="307"/>
      <c r="B30" s="324">
        <v>6</v>
      </c>
      <c r="C30" s="314">
        <v>0</v>
      </c>
      <c r="D30" s="315">
        <v>0</v>
      </c>
      <c r="E30" s="314">
        <v>0</v>
      </c>
      <c r="F30" s="315">
        <v>0</v>
      </c>
      <c r="G30" s="361">
        <f t="shared" si="2"/>
        <v>0</v>
      </c>
      <c r="H30" s="40"/>
    </row>
    <row r="31" spans="1:14">
      <c r="A31" s="307"/>
      <c r="B31" s="324">
        <v>5</v>
      </c>
      <c r="C31" s="314">
        <v>0</v>
      </c>
      <c r="D31" s="315">
        <v>0</v>
      </c>
      <c r="E31" s="314">
        <v>0</v>
      </c>
      <c r="F31" s="315">
        <v>0</v>
      </c>
      <c r="G31" s="361">
        <f t="shared" si="2"/>
        <v>0</v>
      </c>
      <c r="H31" s="40"/>
    </row>
    <row r="32" spans="1:14">
      <c r="A32" s="307"/>
      <c r="B32" s="323">
        <v>3</v>
      </c>
      <c r="C32" s="416">
        <v>0</v>
      </c>
      <c r="D32" s="312">
        <v>0</v>
      </c>
      <c r="E32" s="416">
        <v>0</v>
      </c>
      <c r="F32" s="312">
        <v>0</v>
      </c>
      <c r="G32" s="310">
        <f t="shared" si="2"/>
        <v>0</v>
      </c>
      <c r="H32" s="40"/>
    </row>
    <row r="33" spans="1:12">
      <c r="A33" s="325" t="s">
        <v>175</v>
      </c>
      <c r="B33" s="326"/>
      <c r="C33" s="317">
        <v>0</v>
      </c>
      <c r="D33" s="318">
        <v>45731</v>
      </c>
      <c r="E33" s="318">
        <v>14867.22</v>
      </c>
      <c r="F33" s="318">
        <v>78.099999999999994</v>
      </c>
      <c r="G33" s="306">
        <f t="shared" si="2"/>
        <v>60676.32</v>
      </c>
      <c r="H33" s="40"/>
    </row>
    <row r="34" spans="1:12">
      <c r="G34" s="10" t="s">
        <v>384</v>
      </c>
    </row>
    <row r="37" spans="1:12">
      <c r="A37" s="48" t="s">
        <v>288</v>
      </c>
      <c r="B37" s="48"/>
      <c r="C37" s="48"/>
      <c r="D37" s="48" t="s">
        <v>647</v>
      </c>
      <c r="E37" s="48"/>
      <c r="F37" s="48"/>
      <c r="G37" s="48" t="s">
        <v>289</v>
      </c>
      <c r="H37" s="48"/>
      <c r="I37" s="48"/>
      <c r="J37" s="48" t="s">
        <v>290</v>
      </c>
      <c r="K37" s="48"/>
      <c r="L37" s="48"/>
    </row>
    <row r="38" spans="1:12">
      <c r="A38" s="48" t="s">
        <v>175</v>
      </c>
      <c r="B38" s="48" t="s">
        <v>176</v>
      </c>
      <c r="C38" s="48" t="s">
        <v>177</v>
      </c>
      <c r="D38" s="48" t="s">
        <v>175</v>
      </c>
      <c r="E38" s="48" t="s">
        <v>176</v>
      </c>
      <c r="F38" s="48" t="s">
        <v>177</v>
      </c>
      <c r="G38" s="48" t="s">
        <v>175</v>
      </c>
      <c r="H38" s="48" t="s">
        <v>176</v>
      </c>
      <c r="I38" s="48" t="s">
        <v>177</v>
      </c>
      <c r="J38" s="48" t="s">
        <v>175</v>
      </c>
      <c r="K38" s="48" t="s">
        <v>176</v>
      </c>
      <c r="L38" s="48" t="s">
        <v>177</v>
      </c>
    </row>
    <row r="39" spans="1:12">
      <c r="A39" s="48" t="s">
        <v>253</v>
      </c>
      <c r="B39" s="48"/>
      <c r="C39" s="48"/>
    </row>
    <row r="40" spans="1:12">
      <c r="A40" s="48" t="s">
        <v>175</v>
      </c>
      <c r="B40" s="48" t="s">
        <v>176</v>
      </c>
      <c r="C40" s="48" t="s">
        <v>177</v>
      </c>
    </row>
  </sheetData>
  <mergeCells count="7">
    <mergeCell ref="I3:M3"/>
    <mergeCell ref="A21:B21"/>
    <mergeCell ref="A19:B20"/>
    <mergeCell ref="A3:B4"/>
    <mergeCell ref="A5:B5"/>
    <mergeCell ref="C3:G3"/>
    <mergeCell ref="C19:G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8"/>
  <dimension ref="A1:M36"/>
  <sheetViews>
    <sheetView showGridLines="0" zoomScaleNormal="100" workbookViewId="0"/>
  </sheetViews>
  <sheetFormatPr defaultRowHeight="12"/>
  <cols>
    <col min="1" max="1" width="5.7109375" style="3" customWidth="1"/>
    <col min="2" max="2" width="3.42578125" style="3" customWidth="1"/>
    <col min="3" max="3" width="10.85546875" style="3" customWidth="1"/>
    <col min="4" max="6" width="14" style="3" customWidth="1"/>
    <col min="7" max="7" width="14.28515625" style="3" customWidth="1"/>
    <col min="8" max="8" width="0.7109375" style="3" customWidth="1"/>
    <col min="9" max="9" width="10.85546875" style="3" customWidth="1"/>
    <col min="10" max="12" width="14" style="3" customWidth="1"/>
    <col min="13" max="13" width="14.28515625" style="3" customWidth="1"/>
    <col min="14" max="17" width="9.140625" style="3" customWidth="1"/>
    <col min="18" max="16384" width="9.140625" style="3"/>
  </cols>
  <sheetData>
    <row r="1" spans="1:13" ht="18.75">
      <c r="A1" s="180" t="s">
        <v>584</v>
      </c>
      <c r="B1" s="43"/>
      <c r="M1" s="139" t="str">
        <f>'3.1'!N1</f>
        <v>2020</v>
      </c>
    </row>
    <row r="2" spans="1:13" ht="6" customHeight="1"/>
    <row r="3" spans="1:13" ht="12" customHeight="1">
      <c r="A3" s="535" t="s">
        <v>252</v>
      </c>
      <c r="B3" s="535"/>
      <c r="C3" s="541" t="s">
        <v>361</v>
      </c>
      <c r="D3" s="541"/>
      <c r="E3" s="541"/>
      <c r="F3" s="541"/>
      <c r="G3" s="541"/>
      <c r="H3" s="40"/>
      <c r="I3" s="533" t="s">
        <v>362</v>
      </c>
      <c r="J3" s="533"/>
      <c r="K3" s="533"/>
      <c r="L3" s="533"/>
      <c r="M3" s="533"/>
    </row>
    <row r="4" spans="1:13">
      <c r="A4" s="536"/>
      <c r="B4" s="536"/>
      <c r="C4" s="342" t="s">
        <v>253</v>
      </c>
      <c r="D4" s="342" t="s">
        <v>254</v>
      </c>
      <c r="E4" s="342" t="s">
        <v>647</v>
      </c>
      <c r="F4" s="342" t="s">
        <v>255</v>
      </c>
      <c r="G4" s="210" t="s">
        <v>74</v>
      </c>
      <c r="H4" s="40"/>
      <c r="I4" s="231" t="s">
        <v>253</v>
      </c>
      <c r="J4" s="231" t="s">
        <v>254</v>
      </c>
      <c r="K4" s="231" t="s">
        <v>647</v>
      </c>
      <c r="L4" s="231" t="s">
        <v>255</v>
      </c>
      <c r="M4" s="210" t="s">
        <v>74</v>
      </c>
    </row>
    <row r="5" spans="1:13" ht="13.5" customHeight="1">
      <c r="A5" s="537" t="s">
        <v>74</v>
      </c>
      <c r="B5" s="537"/>
      <c r="C5" s="327">
        <f>SUM(C6:C11)</f>
        <v>75</v>
      </c>
      <c r="D5" s="327">
        <f>SUM(D6:D11)</f>
        <v>47947</v>
      </c>
      <c r="E5" s="327">
        <f>SUM(E6:E11)</f>
        <v>19935</v>
      </c>
      <c r="F5" s="327">
        <f>SUM(F6:F11)</f>
        <v>3673</v>
      </c>
      <c r="G5" s="302">
        <f t="shared" ref="G5:G11" si="0">SUM(C5:F5)</f>
        <v>71630</v>
      </c>
      <c r="H5" s="40"/>
      <c r="I5" s="301">
        <f>SUM(I6:I11)</f>
        <v>23350</v>
      </c>
      <c r="J5" s="301">
        <f>SUM(J6:J11)</f>
        <v>32182.39</v>
      </c>
      <c r="K5" s="301">
        <f>SUM(K6:K11)</f>
        <v>11899</v>
      </c>
      <c r="L5" s="301">
        <f>SUM(L6:L11)</f>
        <v>5279.8600000000006</v>
      </c>
      <c r="M5" s="302">
        <f t="shared" ref="M5:M11" si="1">SUM(I5:L5)</f>
        <v>72711.25</v>
      </c>
    </row>
    <row r="6" spans="1:13">
      <c r="A6" s="542" t="s">
        <v>363</v>
      </c>
      <c r="B6" s="542"/>
      <c r="C6" s="328">
        <v>4</v>
      </c>
      <c r="D6" s="328">
        <v>0</v>
      </c>
      <c r="E6" s="328">
        <v>0</v>
      </c>
      <c r="F6" s="328">
        <v>0</v>
      </c>
      <c r="G6" s="310">
        <f t="shared" si="0"/>
        <v>4</v>
      </c>
      <c r="H6" s="40"/>
      <c r="I6" s="309">
        <v>2000</v>
      </c>
      <c r="J6" s="309">
        <v>0</v>
      </c>
      <c r="K6" s="309">
        <v>0</v>
      </c>
      <c r="L6" s="309">
        <v>0</v>
      </c>
      <c r="M6" s="310">
        <f t="shared" si="1"/>
        <v>2000</v>
      </c>
    </row>
    <row r="7" spans="1:13">
      <c r="A7" s="542" t="s">
        <v>364</v>
      </c>
      <c r="B7" s="543"/>
      <c r="C7" s="329">
        <v>51</v>
      </c>
      <c r="D7" s="330">
        <v>0</v>
      </c>
      <c r="E7" s="331">
        <v>0</v>
      </c>
      <c r="F7" s="330">
        <v>0</v>
      </c>
      <c r="G7" s="361">
        <f t="shared" si="0"/>
        <v>51</v>
      </c>
      <c r="H7" s="40"/>
      <c r="I7" s="334">
        <v>17350</v>
      </c>
      <c r="J7" s="355">
        <v>0</v>
      </c>
      <c r="K7" s="355">
        <v>0</v>
      </c>
      <c r="L7" s="355">
        <v>0</v>
      </c>
      <c r="M7" s="361">
        <f t="shared" si="1"/>
        <v>17350</v>
      </c>
    </row>
    <row r="8" spans="1:13">
      <c r="A8" s="542" t="s">
        <v>365</v>
      </c>
      <c r="B8" s="542"/>
      <c r="C8" s="328">
        <v>20</v>
      </c>
      <c r="D8" s="328">
        <v>0</v>
      </c>
      <c r="E8" s="328">
        <v>0</v>
      </c>
      <c r="F8" s="328">
        <v>0</v>
      </c>
      <c r="G8" s="310">
        <f t="shared" si="0"/>
        <v>20</v>
      </c>
      <c r="H8" s="40"/>
      <c r="I8" s="416">
        <v>4000</v>
      </c>
      <c r="J8" s="312">
        <v>0</v>
      </c>
      <c r="K8" s="416">
        <v>0</v>
      </c>
      <c r="L8" s="312">
        <v>0</v>
      </c>
      <c r="M8" s="310">
        <f t="shared" si="1"/>
        <v>4000</v>
      </c>
    </row>
    <row r="9" spans="1:13">
      <c r="A9" s="542" t="s">
        <v>366</v>
      </c>
      <c r="B9" s="543"/>
      <c r="C9" s="331">
        <v>0</v>
      </c>
      <c r="D9" s="330">
        <v>449</v>
      </c>
      <c r="E9" s="331">
        <v>175</v>
      </c>
      <c r="F9" s="330">
        <v>60</v>
      </c>
      <c r="G9" s="361">
        <f t="shared" si="0"/>
        <v>684</v>
      </c>
      <c r="H9" s="40"/>
      <c r="I9" s="322">
        <v>0</v>
      </c>
      <c r="J9" s="315">
        <v>16704</v>
      </c>
      <c r="K9" s="314">
        <v>5952</v>
      </c>
      <c r="L9" s="315">
        <v>3067</v>
      </c>
      <c r="M9" s="361">
        <f t="shared" si="1"/>
        <v>25723</v>
      </c>
    </row>
    <row r="10" spans="1:13">
      <c r="A10" s="542" t="s">
        <v>367</v>
      </c>
      <c r="B10" s="543"/>
      <c r="C10" s="331">
        <v>0</v>
      </c>
      <c r="D10" s="330">
        <v>89</v>
      </c>
      <c r="E10" s="331">
        <v>0</v>
      </c>
      <c r="F10" s="330">
        <v>0</v>
      </c>
      <c r="G10" s="361">
        <f t="shared" si="0"/>
        <v>89</v>
      </c>
      <c r="H10" s="40"/>
      <c r="I10" s="322">
        <v>0</v>
      </c>
      <c r="J10" s="315">
        <v>804</v>
      </c>
      <c r="K10" s="314">
        <v>0</v>
      </c>
      <c r="L10" s="315">
        <v>0</v>
      </c>
      <c r="M10" s="361">
        <f t="shared" si="1"/>
        <v>804</v>
      </c>
    </row>
    <row r="11" spans="1:13" ht="13.5" customHeight="1">
      <c r="A11" s="542" t="s">
        <v>368</v>
      </c>
      <c r="B11" s="542"/>
      <c r="C11" s="332">
        <v>0</v>
      </c>
      <c r="D11" s="333">
        <v>47409</v>
      </c>
      <c r="E11" s="332">
        <v>19760</v>
      </c>
      <c r="F11" s="333">
        <v>3613</v>
      </c>
      <c r="G11" s="310">
        <f t="shared" si="0"/>
        <v>70782</v>
      </c>
      <c r="H11" s="40"/>
      <c r="I11" s="416">
        <v>0</v>
      </c>
      <c r="J11" s="312">
        <v>14674.39</v>
      </c>
      <c r="K11" s="416">
        <v>5947</v>
      </c>
      <c r="L11" s="312">
        <v>2212.86</v>
      </c>
      <c r="M11" s="310">
        <f t="shared" si="1"/>
        <v>22834.25</v>
      </c>
    </row>
    <row r="12" spans="1:13" ht="4.5" customHeight="1"/>
    <row r="13" spans="1:13" ht="12" customHeight="1">
      <c r="A13" s="535" t="s">
        <v>252</v>
      </c>
      <c r="B13" s="535"/>
      <c r="C13" s="541" t="s">
        <v>389</v>
      </c>
      <c r="D13" s="541"/>
      <c r="E13" s="541"/>
      <c r="F13" s="541"/>
      <c r="G13" s="541"/>
    </row>
    <row r="14" spans="1:13">
      <c r="A14" s="536"/>
      <c r="B14" s="536"/>
      <c r="C14" s="342" t="s">
        <v>253</v>
      </c>
      <c r="D14" s="342" t="s">
        <v>254</v>
      </c>
      <c r="E14" s="342" t="s">
        <v>647</v>
      </c>
      <c r="F14" s="342" t="s">
        <v>255</v>
      </c>
      <c r="G14" s="210" t="s">
        <v>74</v>
      </c>
    </row>
    <row r="15" spans="1:13">
      <c r="A15" s="537" t="s">
        <v>74</v>
      </c>
      <c r="B15" s="537"/>
      <c r="C15" s="327">
        <f>SUM(C16,C20,C27)</f>
        <v>0</v>
      </c>
      <c r="D15" s="327">
        <f>SUM(D16,D20,D27)</f>
        <v>3726896</v>
      </c>
      <c r="E15" s="327">
        <f>SUM(E16,E20,E27)</f>
        <v>1553470</v>
      </c>
      <c r="F15" s="327">
        <f>SUM(F16,F20,F27)</f>
        <v>816979</v>
      </c>
      <c r="G15" s="302">
        <f t="shared" ref="G15:G27" si="2">SUM(C15:F15)</f>
        <v>6097345</v>
      </c>
      <c r="H15" s="48"/>
      <c r="I15" s="48"/>
      <c r="J15" s="48"/>
      <c r="K15" s="48"/>
      <c r="L15" s="48"/>
    </row>
    <row r="16" spans="1:13">
      <c r="A16" s="303" t="s">
        <v>177</v>
      </c>
      <c r="B16" s="304"/>
      <c r="C16" s="335">
        <f>SUM(C17:C19)</f>
        <v>0</v>
      </c>
      <c r="D16" s="335">
        <f>SUM(D17:D19)</f>
        <v>108</v>
      </c>
      <c r="E16" s="335">
        <f>SUM(E17:E19)</f>
        <v>35</v>
      </c>
      <c r="F16" s="335">
        <f>SUM(F17:F19)</f>
        <v>4</v>
      </c>
      <c r="G16" s="306">
        <f t="shared" si="2"/>
        <v>147</v>
      </c>
      <c r="H16" s="48"/>
      <c r="I16" s="48"/>
      <c r="J16" s="48"/>
      <c r="K16" s="48"/>
      <c r="L16" s="48"/>
      <c r="M16" s="48"/>
    </row>
    <row r="17" spans="1:7">
      <c r="A17" s="307"/>
      <c r="B17" s="308">
        <v>400</v>
      </c>
      <c r="C17" s="328">
        <v>0</v>
      </c>
      <c r="D17" s="328">
        <v>0</v>
      </c>
      <c r="E17" s="328">
        <v>0</v>
      </c>
      <c r="F17" s="328">
        <v>0</v>
      </c>
      <c r="G17" s="310">
        <f t="shared" si="2"/>
        <v>0</v>
      </c>
    </row>
    <row r="18" spans="1:7">
      <c r="A18" s="307"/>
      <c r="B18" s="311">
        <v>220</v>
      </c>
      <c r="C18" s="329">
        <v>0</v>
      </c>
      <c r="D18" s="330">
        <v>0</v>
      </c>
      <c r="E18" s="331">
        <v>0</v>
      </c>
      <c r="F18" s="330">
        <v>0</v>
      </c>
      <c r="G18" s="361">
        <f t="shared" si="2"/>
        <v>0</v>
      </c>
    </row>
    <row r="19" spans="1:7">
      <c r="A19" s="307"/>
      <c r="B19" s="308">
        <v>110</v>
      </c>
      <c r="C19" s="333">
        <v>0</v>
      </c>
      <c r="D19" s="333">
        <v>108</v>
      </c>
      <c r="E19" s="333">
        <v>35</v>
      </c>
      <c r="F19" s="333">
        <v>4</v>
      </c>
      <c r="G19" s="310">
        <f t="shared" si="2"/>
        <v>147</v>
      </c>
    </row>
    <row r="20" spans="1:7">
      <c r="A20" s="303" t="s">
        <v>176</v>
      </c>
      <c r="B20" s="304"/>
      <c r="C20" s="336">
        <f>SUM(C21:C26)</f>
        <v>0</v>
      </c>
      <c r="D20" s="336">
        <f>SUM(D21:D26)</f>
        <v>14615</v>
      </c>
      <c r="E20" s="336">
        <f>SUM(E21:E26)</f>
        <v>7861</v>
      </c>
      <c r="F20" s="336">
        <f>SUM(F21:F26)</f>
        <v>2073</v>
      </c>
      <c r="G20" s="306">
        <f t="shared" si="2"/>
        <v>24549</v>
      </c>
    </row>
    <row r="21" spans="1:7">
      <c r="A21" s="307"/>
      <c r="B21" s="308">
        <v>35</v>
      </c>
      <c r="C21" s="328">
        <v>0</v>
      </c>
      <c r="D21" s="328">
        <v>2926</v>
      </c>
      <c r="E21" s="328">
        <v>0</v>
      </c>
      <c r="F21" s="328">
        <v>0</v>
      </c>
      <c r="G21" s="310">
        <f t="shared" si="2"/>
        <v>2926</v>
      </c>
    </row>
    <row r="22" spans="1:7">
      <c r="A22" s="307"/>
      <c r="B22" s="311">
        <v>22</v>
      </c>
      <c r="C22" s="331">
        <v>0</v>
      </c>
      <c r="D22" s="330">
        <v>10995</v>
      </c>
      <c r="E22" s="331">
        <v>7861</v>
      </c>
      <c r="F22" s="330">
        <v>2073</v>
      </c>
      <c r="G22" s="361">
        <f t="shared" si="2"/>
        <v>20929</v>
      </c>
    </row>
    <row r="23" spans="1:7">
      <c r="A23" s="307"/>
      <c r="B23" s="311">
        <v>10</v>
      </c>
      <c r="C23" s="331">
        <v>0</v>
      </c>
      <c r="D23" s="330">
        <v>559</v>
      </c>
      <c r="E23" s="331">
        <v>0</v>
      </c>
      <c r="F23" s="330">
        <v>0</v>
      </c>
      <c r="G23" s="361">
        <f t="shared" si="2"/>
        <v>559</v>
      </c>
    </row>
    <row r="24" spans="1:7">
      <c r="A24" s="307"/>
      <c r="B24" s="311">
        <v>6</v>
      </c>
      <c r="C24" s="331">
        <v>0</v>
      </c>
      <c r="D24" s="330">
        <v>131</v>
      </c>
      <c r="E24" s="331">
        <v>0</v>
      </c>
      <c r="F24" s="330">
        <v>0</v>
      </c>
      <c r="G24" s="361">
        <f t="shared" si="2"/>
        <v>131</v>
      </c>
    </row>
    <row r="25" spans="1:7">
      <c r="A25" s="307"/>
      <c r="B25" s="311">
        <v>5</v>
      </c>
      <c r="C25" s="331">
        <v>0</v>
      </c>
      <c r="D25" s="330">
        <v>0</v>
      </c>
      <c r="E25" s="331">
        <v>0</v>
      </c>
      <c r="F25" s="330">
        <v>0</v>
      </c>
      <c r="G25" s="361">
        <f t="shared" si="2"/>
        <v>0</v>
      </c>
    </row>
    <row r="26" spans="1:7">
      <c r="A26" s="307"/>
      <c r="B26" s="308">
        <v>3</v>
      </c>
      <c r="C26" s="332">
        <v>0</v>
      </c>
      <c r="D26" s="333">
        <v>4</v>
      </c>
      <c r="E26" s="332">
        <v>0</v>
      </c>
      <c r="F26" s="333">
        <v>0</v>
      </c>
      <c r="G26" s="310">
        <f t="shared" si="2"/>
        <v>4</v>
      </c>
    </row>
    <row r="27" spans="1:7">
      <c r="A27" s="303" t="s">
        <v>175</v>
      </c>
      <c r="B27" s="316"/>
      <c r="C27" s="336">
        <v>0</v>
      </c>
      <c r="D27" s="356">
        <v>3712173</v>
      </c>
      <c r="E27" s="336">
        <v>1545574</v>
      </c>
      <c r="F27" s="356">
        <v>814902</v>
      </c>
      <c r="G27" s="306">
        <f t="shared" si="2"/>
        <v>6072649</v>
      </c>
    </row>
    <row r="28" spans="1:7" ht="4.5" customHeight="1"/>
    <row r="29" spans="1:7">
      <c r="A29" s="539" t="s">
        <v>387</v>
      </c>
      <c r="B29" s="539"/>
      <c r="C29" s="538" t="s">
        <v>388</v>
      </c>
      <c r="D29" s="538"/>
      <c r="E29" s="538"/>
      <c r="F29" s="538"/>
      <c r="G29" s="538"/>
    </row>
    <row r="30" spans="1:7">
      <c r="A30" s="540"/>
      <c r="B30" s="540"/>
      <c r="C30" s="340" t="s">
        <v>253</v>
      </c>
      <c r="D30" s="340" t="s">
        <v>254</v>
      </c>
      <c r="E30" s="340" t="s">
        <v>647</v>
      </c>
      <c r="F30" s="340" t="s">
        <v>255</v>
      </c>
      <c r="G30" s="341" t="s">
        <v>74</v>
      </c>
    </row>
    <row r="31" spans="1:7" ht="13.5" customHeight="1">
      <c r="A31" s="544" t="s">
        <v>74</v>
      </c>
      <c r="B31" s="544"/>
      <c r="C31" s="357">
        <f>SUM(C32:C35)</f>
        <v>0</v>
      </c>
      <c r="D31" s="357">
        <f>SUM(D32:D35)</f>
        <v>3726896</v>
      </c>
      <c r="E31" s="357">
        <f>SUM(E32:E35)</f>
        <v>1553470</v>
      </c>
      <c r="F31" s="357">
        <f>SUM(F32:F35)</f>
        <v>816979</v>
      </c>
      <c r="G31" s="357">
        <f>SUM(G32:G35)</f>
        <v>6097345</v>
      </c>
    </row>
    <row r="32" spans="1:7">
      <c r="A32" s="545" t="s">
        <v>13</v>
      </c>
      <c r="B32" s="545"/>
      <c r="C32" s="337">
        <v>0</v>
      </c>
      <c r="D32" s="338">
        <v>108</v>
      </c>
      <c r="E32" s="338">
        <v>35</v>
      </c>
      <c r="F32" s="338">
        <v>4</v>
      </c>
      <c r="G32" s="338">
        <f>SUM(C32:F32)</f>
        <v>147</v>
      </c>
    </row>
    <row r="33" spans="1:7">
      <c r="A33" s="545" t="s">
        <v>14</v>
      </c>
      <c r="B33" s="546"/>
      <c r="C33" s="358">
        <v>0</v>
      </c>
      <c r="D33" s="419">
        <v>14615</v>
      </c>
      <c r="E33" s="419">
        <v>7861</v>
      </c>
      <c r="F33" s="419">
        <v>2073</v>
      </c>
      <c r="G33" s="339">
        <f>SUM(C33:F33)</f>
        <v>24549</v>
      </c>
    </row>
    <row r="34" spans="1:7">
      <c r="A34" s="545" t="s">
        <v>171</v>
      </c>
      <c r="B34" s="546"/>
      <c r="C34" s="358">
        <v>0</v>
      </c>
      <c r="D34" s="419">
        <v>439857</v>
      </c>
      <c r="E34" s="419">
        <v>183201</v>
      </c>
      <c r="F34" s="419">
        <v>126641</v>
      </c>
      <c r="G34" s="339">
        <f>SUM(C34:F34)</f>
        <v>749699</v>
      </c>
    </row>
    <row r="35" spans="1:7" ht="13.5" customHeight="1">
      <c r="A35" s="545" t="s">
        <v>169</v>
      </c>
      <c r="B35" s="545"/>
      <c r="C35" s="337">
        <v>0</v>
      </c>
      <c r="D35" s="338">
        <v>3272316</v>
      </c>
      <c r="E35" s="338">
        <v>1362373</v>
      </c>
      <c r="F35" s="338">
        <v>688261</v>
      </c>
      <c r="G35" s="338">
        <f>SUM(C35:F35)</f>
        <v>5322950</v>
      </c>
    </row>
    <row r="36" spans="1:7">
      <c r="G36" s="10" t="s">
        <v>384</v>
      </c>
    </row>
  </sheetData>
  <mergeCells count="20">
    <mergeCell ref="A31:B31"/>
    <mergeCell ref="A32:B32"/>
    <mergeCell ref="A33:B33"/>
    <mergeCell ref="A34:B34"/>
    <mergeCell ref="A35:B35"/>
    <mergeCell ref="C29:G29"/>
    <mergeCell ref="A29:B30"/>
    <mergeCell ref="C3:G3"/>
    <mergeCell ref="I3:M3"/>
    <mergeCell ref="A13:B14"/>
    <mergeCell ref="C13:G13"/>
    <mergeCell ref="A15:B15"/>
    <mergeCell ref="A3:B4"/>
    <mergeCell ref="A5:B5"/>
    <mergeCell ref="A6:B6"/>
    <mergeCell ref="A7:B7"/>
    <mergeCell ref="A8:B8"/>
    <mergeCell ref="A9:B9"/>
    <mergeCell ref="A10:B10"/>
    <mergeCell ref="A11:B1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O60"/>
  <sheetViews>
    <sheetView showGridLines="0" zoomScaleNormal="100" zoomScaleSheetLayoutView="100" zoomScalePageLayoutView="70" workbookViewId="0"/>
  </sheetViews>
  <sheetFormatPr defaultRowHeight="12"/>
  <cols>
    <col min="1" max="1" width="14.85546875" style="50" customWidth="1"/>
    <col min="2" max="2" width="11.28515625" style="50" customWidth="1"/>
    <col min="3" max="13" width="9.140625" style="50" customWidth="1"/>
    <col min="14" max="16384" width="9.140625" style="50"/>
  </cols>
  <sheetData>
    <row r="1" spans="1:15" s="59" customFormat="1" ht="18.75">
      <c r="A1" s="128" t="s">
        <v>213</v>
      </c>
    </row>
    <row r="2" spans="1:15" s="168" customFormat="1" ht="6" customHeight="1"/>
    <row r="3" spans="1:15" s="60" customFormat="1" ht="24.75" customHeight="1">
      <c r="A3" s="451" t="s">
        <v>244</v>
      </c>
      <c r="B3" s="62" t="s">
        <v>306</v>
      </c>
      <c r="C3" s="448"/>
      <c r="D3" s="448"/>
      <c r="E3" s="448"/>
      <c r="F3" s="448"/>
      <c r="G3" s="448"/>
      <c r="H3" s="448"/>
      <c r="I3" s="449"/>
      <c r="J3" s="449"/>
      <c r="K3" s="449"/>
    </row>
    <row r="4" spans="1:15" s="60" customFormat="1" ht="24.75" customHeight="1">
      <c r="A4" s="451" t="s">
        <v>280</v>
      </c>
      <c r="B4" s="62" t="s">
        <v>281</v>
      </c>
      <c r="C4" s="448"/>
      <c r="D4" s="448"/>
      <c r="E4" s="448"/>
      <c r="F4" s="448"/>
      <c r="G4" s="448"/>
      <c r="H4" s="448"/>
      <c r="I4" s="449"/>
      <c r="J4" s="449"/>
      <c r="K4" s="449"/>
    </row>
    <row r="5" spans="1:15" s="60" customFormat="1" ht="24.75" customHeight="1">
      <c r="A5" s="451" t="s">
        <v>253</v>
      </c>
      <c r="B5" s="62" t="s">
        <v>606</v>
      </c>
      <c r="C5" s="448"/>
      <c r="D5" s="448"/>
      <c r="E5" s="448"/>
      <c r="F5" s="448"/>
      <c r="G5" s="448"/>
      <c r="H5" s="448"/>
      <c r="I5" s="449"/>
      <c r="J5" s="449"/>
      <c r="K5" s="449"/>
    </row>
    <row r="6" spans="1:15" s="60" customFormat="1" ht="24.75" customHeight="1">
      <c r="A6" s="451" t="s">
        <v>254</v>
      </c>
      <c r="B6" s="62" t="s">
        <v>607</v>
      </c>
      <c r="C6" s="448"/>
      <c r="D6" s="448"/>
      <c r="E6" s="448"/>
      <c r="F6" s="448"/>
      <c r="G6" s="448"/>
      <c r="H6" s="448"/>
      <c r="I6" s="449"/>
      <c r="J6" s="449"/>
      <c r="K6" s="449"/>
    </row>
    <row r="7" spans="1:15" s="60" customFormat="1" ht="24.75" customHeight="1">
      <c r="A7" s="451" t="s">
        <v>225</v>
      </c>
      <c r="B7" s="62" t="s">
        <v>226</v>
      </c>
      <c r="C7" s="448"/>
      <c r="D7" s="448"/>
      <c r="E7" s="448"/>
      <c r="F7" s="448"/>
      <c r="G7" s="448"/>
      <c r="H7" s="448"/>
      <c r="I7" s="449"/>
      <c r="J7" s="449"/>
      <c r="K7" s="449"/>
      <c r="N7" s="450"/>
    </row>
    <row r="8" spans="1:15" s="60" customFormat="1" ht="24.75" customHeight="1">
      <c r="A8" s="451" t="s">
        <v>647</v>
      </c>
      <c r="B8" s="62" t="s">
        <v>648</v>
      </c>
      <c r="C8" s="448"/>
      <c r="D8" s="448"/>
      <c r="E8" s="448"/>
      <c r="F8" s="448"/>
      <c r="G8" s="448"/>
      <c r="H8" s="448"/>
      <c r="I8" s="436"/>
    </row>
    <row r="9" spans="1:15" s="60" customFormat="1" ht="24.75" customHeight="1">
      <c r="A9" s="451" t="s">
        <v>143</v>
      </c>
      <c r="B9" s="62" t="s">
        <v>144</v>
      </c>
      <c r="C9" s="448"/>
      <c r="D9" s="448"/>
      <c r="E9" s="448"/>
      <c r="F9" s="448"/>
      <c r="G9" s="448"/>
      <c r="H9" s="448"/>
    </row>
    <row r="10" spans="1:15" s="60" customFormat="1" ht="24.75" customHeight="1">
      <c r="A10" s="451" t="s">
        <v>66</v>
      </c>
      <c r="B10" s="62" t="s">
        <v>155</v>
      </c>
      <c r="C10" s="448"/>
      <c r="D10" s="448"/>
      <c r="E10" s="448"/>
      <c r="F10" s="448"/>
      <c r="G10" s="448"/>
      <c r="H10" s="448"/>
    </row>
    <row r="11" spans="1:15" s="60" customFormat="1" ht="24.75" customHeight="1">
      <c r="A11" s="451" t="s">
        <v>12</v>
      </c>
      <c r="B11" s="62" t="s">
        <v>152</v>
      </c>
      <c r="C11" s="448"/>
      <c r="D11" s="448"/>
      <c r="E11" s="448"/>
      <c r="F11" s="448"/>
      <c r="G11" s="448"/>
      <c r="H11" s="448"/>
    </row>
    <row r="12" spans="1:15" s="60" customFormat="1" ht="24.75" customHeight="1">
      <c r="A12" s="451" t="s">
        <v>157</v>
      </c>
      <c r="B12" s="62" t="s">
        <v>158</v>
      </c>
      <c r="C12" s="448"/>
      <c r="D12" s="448"/>
      <c r="E12" s="448"/>
      <c r="F12" s="448"/>
      <c r="G12" s="448"/>
      <c r="H12" s="448"/>
    </row>
    <row r="13" spans="1:15" s="60" customFormat="1" ht="24.75" customHeight="1">
      <c r="A13" s="451" t="s">
        <v>165</v>
      </c>
      <c r="B13" s="62" t="s">
        <v>166</v>
      </c>
      <c r="C13" s="448"/>
      <c r="D13" s="448"/>
      <c r="E13" s="448"/>
      <c r="F13" s="448"/>
      <c r="G13" s="448"/>
      <c r="H13" s="448"/>
      <c r="K13" s="436"/>
      <c r="L13" s="436"/>
      <c r="M13" s="436"/>
      <c r="N13" s="436"/>
      <c r="O13" s="436"/>
    </row>
    <row r="14" spans="1:15" s="60" customFormat="1" ht="24.75" customHeight="1">
      <c r="A14" s="451" t="s">
        <v>169</v>
      </c>
      <c r="B14" s="62" t="s">
        <v>170</v>
      </c>
      <c r="C14" s="448"/>
      <c r="D14" s="448"/>
      <c r="E14" s="448"/>
      <c r="F14" s="448"/>
      <c r="G14" s="448"/>
      <c r="H14" s="448"/>
      <c r="K14" s="436"/>
      <c r="L14" s="436"/>
      <c r="M14" s="436"/>
      <c r="N14" s="436"/>
      <c r="O14" s="436"/>
    </row>
    <row r="15" spans="1:15" s="60" customFormat="1" ht="24.75" customHeight="1">
      <c r="A15" s="451" t="s">
        <v>171</v>
      </c>
      <c r="B15" s="62" t="s">
        <v>172</v>
      </c>
      <c r="C15" s="448"/>
      <c r="D15" s="448"/>
      <c r="E15" s="448"/>
      <c r="F15" s="448"/>
      <c r="G15" s="448"/>
      <c r="H15" s="448"/>
      <c r="K15" s="436"/>
      <c r="L15" s="436"/>
      <c r="M15" s="436"/>
      <c r="N15" s="436"/>
      <c r="O15" s="436"/>
    </row>
    <row r="16" spans="1:15" s="60" customFormat="1" ht="24.75" customHeight="1">
      <c r="A16" s="451" t="s">
        <v>175</v>
      </c>
      <c r="B16" s="62" t="s">
        <v>314</v>
      </c>
      <c r="C16" s="448"/>
      <c r="D16" s="448"/>
      <c r="E16" s="448"/>
      <c r="F16" s="448"/>
      <c r="G16" s="448"/>
      <c r="H16" s="448"/>
      <c r="K16" s="436"/>
      <c r="L16" s="436"/>
      <c r="M16" s="436"/>
      <c r="N16" s="436"/>
      <c r="O16" s="436"/>
    </row>
    <row r="17" spans="1:15" s="60" customFormat="1" ht="24.75" customHeight="1">
      <c r="A17" s="451" t="s">
        <v>311</v>
      </c>
      <c r="B17" s="62" t="s">
        <v>312</v>
      </c>
      <c r="C17" s="448"/>
      <c r="D17" s="448"/>
      <c r="E17" s="448"/>
      <c r="F17" s="448"/>
      <c r="G17" s="448"/>
      <c r="H17" s="448"/>
      <c r="K17" s="436"/>
      <c r="L17" s="436"/>
      <c r="M17" s="436"/>
      <c r="N17" s="436"/>
      <c r="O17" s="436"/>
    </row>
    <row r="18" spans="1:15" s="60" customFormat="1" ht="24.75" customHeight="1">
      <c r="A18" s="451" t="s">
        <v>203</v>
      </c>
      <c r="B18" s="62" t="s">
        <v>204</v>
      </c>
      <c r="C18" s="448"/>
      <c r="D18" s="448"/>
      <c r="E18" s="448"/>
      <c r="F18" s="448"/>
      <c r="G18" s="448"/>
      <c r="H18" s="448"/>
      <c r="K18" s="436"/>
      <c r="L18" s="436"/>
      <c r="M18" s="436"/>
      <c r="N18" s="436"/>
      <c r="O18" s="436"/>
    </row>
    <row r="19" spans="1:15" s="60" customFormat="1" ht="24.75" customHeight="1">
      <c r="A19" s="451" t="s">
        <v>145</v>
      </c>
      <c r="B19" s="62" t="s">
        <v>146</v>
      </c>
      <c r="C19" s="448"/>
      <c r="D19" s="448"/>
      <c r="E19" s="448"/>
      <c r="F19" s="448"/>
      <c r="G19" s="448"/>
      <c r="H19" s="448"/>
      <c r="K19" s="436"/>
      <c r="L19" s="436"/>
      <c r="M19" s="436"/>
      <c r="N19" s="436"/>
      <c r="O19" s="436"/>
    </row>
    <row r="20" spans="1:15" s="60" customFormat="1" ht="24.75" customHeight="1">
      <c r="A20" s="451" t="s">
        <v>147</v>
      </c>
      <c r="B20" s="62" t="s">
        <v>148</v>
      </c>
      <c r="C20" s="448"/>
      <c r="D20" s="448"/>
      <c r="E20" s="448"/>
      <c r="F20" s="448"/>
      <c r="G20" s="448"/>
      <c r="H20" s="448"/>
    </row>
    <row r="21" spans="1:15" s="60" customFormat="1" ht="24.75" customHeight="1">
      <c r="A21" s="451" t="s">
        <v>161</v>
      </c>
      <c r="B21" s="62" t="s">
        <v>162</v>
      </c>
    </row>
    <row r="22" spans="1:15" s="60" customFormat="1" ht="24.75" customHeight="1">
      <c r="A22" s="451" t="s">
        <v>255</v>
      </c>
      <c r="B22" s="62" t="s">
        <v>608</v>
      </c>
    </row>
    <row r="23" spans="1:15" s="60" customFormat="1" ht="24.75" customHeight="1">
      <c r="A23" s="451" t="s">
        <v>159</v>
      </c>
      <c r="B23" s="62" t="s">
        <v>160</v>
      </c>
    </row>
    <row r="24" spans="1:15" s="60" customFormat="1" ht="24.75" customHeight="1">
      <c r="A24" s="451" t="s">
        <v>43</v>
      </c>
      <c r="B24" s="62" t="s">
        <v>149</v>
      </c>
    </row>
    <row r="25" spans="1:15" s="60" customFormat="1" ht="24.75" customHeight="1">
      <c r="A25" s="451" t="s">
        <v>64</v>
      </c>
      <c r="B25" s="62" t="s">
        <v>156</v>
      </c>
    </row>
    <row r="26" spans="1:15" s="60" customFormat="1" ht="24.75" customHeight="1">
      <c r="A26" s="451" t="s">
        <v>163</v>
      </c>
      <c r="B26" s="62" t="s">
        <v>164</v>
      </c>
    </row>
    <row r="27" spans="1:15" s="60" customFormat="1" ht="24.75" customHeight="1">
      <c r="A27" s="451" t="s">
        <v>282</v>
      </c>
      <c r="B27" s="62" t="s">
        <v>283</v>
      </c>
    </row>
    <row r="28" spans="1:15" s="60" customFormat="1" ht="24.75" customHeight="1">
      <c r="A28" s="451" t="s">
        <v>284</v>
      </c>
      <c r="B28" s="62" t="s">
        <v>285</v>
      </c>
    </row>
    <row r="29" spans="1:15" s="60" customFormat="1" ht="24.75" customHeight="1">
      <c r="A29" s="451" t="s">
        <v>150</v>
      </c>
      <c r="B29" s="62" t="s">
        <v>151</v>
      </c>
    </row>
    <row r="30" spans="1:15" s="60" customFormat="1" ht="24.75" customHeight="1">
      <c r="A30" s="451" t="s">
        <v>176</v>
      </c>
      <c r="B30" s="62" t="s">
        <v>173</v>
      </c>
    </row>
    <row r="31" spans="1:15" s="60" customFormat="1" ht="24.75" customHeight="1">
      <c r="A31" s="451" t="s">
        <v>167</v>
      </c>
      <c r="B31" s="62" t="s">
        <v>168</v>
      </c>
    </row>
    <row r="32" spans="1:15" s="60" customFormat="1" ht="24.75" customHeight="1">
      <c r="A32" s="451" t="s">
        <v>153</v>
      </c>
      <c r="B32" s="62" t="s">
        <v>154</v>
      </c>
    </row>
    <row r="33" spans="1:10" s="60" customFormat="1" ht="24.75" customHeight="1">
      <c r="A33" s="451" t="s">
        <v>177</v>
      </c>
      <c r="B33" s="62" t="s">
        <v>174</v>
      </c>
      <c r="C33" s="62"/>
    </row>
    <row r="34" spans="1:10" s="60" customFormat="1" ht="21" customHeight="1">
      <c r="A34" s="62"/>
      <c r="B34" s="62"/>
      <c r="C34" s="62"/>
    </row>
    <row r="35" spans="1:10" s="60" customFormat="1" ht="15">
      <c r="A35" s="449" t="s">
        <v>486</v>
      </c>
    </row>
    <row r="36" spans="1:10" s="62" customFormat="1" ht="24.75" customHeight="1">
      <c r="A36" s="62" t="s">
        <v>487</v>
      </c>
    </row>
    <row r="37" spans="1:10" s="60" customFormat="1" ht="15">
      <c r="A37" s="449" t="s">
        <v>263</v>
      </c>
    </row>
    <row r="38" spans="1:10" s="62" customFormat="1" ht="24.75" customHeight="1">
      <c r="A38" s="62" t="s">
        <v>264</v>
      </c>
    </row>
    <row r="39" spans="1:10" s="61" customFormat="1" ht="15">
      <c r="A39" s="449" t="s">
        <v>179</v>
      </c>
    </row>
    <row r="40" spans="1:10" s="62" customFormat="1" ht="39.75" customHeight="1">
      <c r="A40" s="497" t="s">
        <v>286</v>
      </c>
      <c r="B40" s="497"/>
      <c r="C40" s="497"/>
      <c r="D40" s="497"/>
      <c r="E40" s="497"/>
      <c r="F40" s="497"/>
      <c r="G40" s="497"/>
      <c r="H40" s="497"/>
      <c r="I40" s="497"/>
      <c r="J40" s="497"/>
    </row>
    <row r="41" spans="1:10" s="61" customFormat="1" ht="15">
      <c r="A41" s="449" t="s">
        <v>200</v>
      </c>
    </row>
    <row r="42" spans="1:10" s="62" customFormat="1" ht="24.75" customHeight="1">
      <c r="A42" s="62" t="s">
        <v>228</v>
      </c>
    </row>
    <row r="43" spans="1:10" s="61" customFormat="1" ht="15">
      <c r="A43" s="449" t="s">
        <v>594</v>
      </c>
    </row>
    <row r="44" spans="1:10" s="62" customFormat="1" ht="54.75" customHeight="1">
      <c r="A44" s="497" t="s">
        <v>603</v>
      </c>
      <c r="B44" s="497"/>
      <c r="C44" s="497"/>
      <c r="D44" s="497"/>
      <c r="E44" s="497"/>
      <c r="F44" s="497"/>
      <c r="G44" s="497"/>
      <c r="H44" s="497"/>
      <c r="I44" s="497"/>
      <c r="J44" s="497"/>
    </row>
    <row r="45" spans="1:10" s="61" customFormat="1" ht="15">
      <c r="A45" s="449" t="s">
        <v>595</v>
      </c>
    </row>
    <row r="46" spans="1:10" s="62" customFormat="1" ht="24.75" customHeight="1">
      <c r="A46" s="62" t="s">
        <v>601</v>
      </c>
    </row>
    <row r="47" spans="1:10" s="61" customFormat="1" ht="18">
      <c r="A47" s="449" t="s">
        <v>596</v>
      </c>
    </row>
    <row r="48" spans="1:10" s="60" customFormat="1" ht="69.75" customHeight="1">
      <c r="A48" s="497" t="s">
        <v>615</v>
      </c>
      <c r="B48" s="497"/>
      <c r="C48" s="497"/>
      <c r="D48" s="497"/>
      <c r="E48" s="497"/>
      <c r="F48" s="497"/>
      <c r="G48" s="497"/>
      <c r="H48" s="497"/>
      <c r="I48" s="497"/>
      <c r="J48" s="497"/>
    </row>
    <row r="49" spans="1:10" s="61" customFormat="1" ht="18">
      <c r="A49" s="449" t="s">
        <v>597</v>
      </c>
    </row>
    <row r="50" spans="1:10" s="62" customFormat="1" ht="24.75" customHeight="1">
      <c r="A50" s="62" t="s">
        <v>612</v>
      </c>
    </row>
    <row r="51" spans="1:10" s="61" customFormat="1" ht="15">
      <c r="A51" s="449" t="s">
        <v>598</v>
      </c>
    </row>
    <row r="52" spans="1:10" s="62" customFormat="1" ht="24.75" customHeight="1">
      <c r="A52" s="62" t="s">
        <v>611</v>
      </c>
    </row>
    <row r="53" spans="1:10" s="61" customFormat="1" ht="15">
      <c r="A53" s="449" t="s">
        <v>599</v>
      </c>
    </row>
    <row r="54" spans="1:10" s="62" customFormat="1" ht="24.75" customHeight="1">
      <c r="A54" s="62" t="s">
        <v>610</v>
      </c>
    </row>
    <row r="55" spans="1:10" s="61" customFormat="1" ht="15">
      <c r="A55" s="449" t="s">
        <v>178</v>
      </c>
    </row>
    <row r="56" spans="1:10" s="62" customFormat="1" ht="24.75" customHeight="1">
      <c r="A56" s="62" t="s">
        <v>227</v>
      </c>
    </row>
    <row r="57" spans="1:10" s="61" customFormat="1" ht="15">
      <c r="A57" s="449" t="s">
        <v>600</v>
      </c>
    </row>
    <row r="58" spans="1:10" s="62" customFormat="1" ht="24.75" customHeight="1">
      <c r="A58" s="62" t="s">
        <v>602</v>
      </c>
    </row>
    <row r="59" spans="1:10" s="60" customFormat="1" ht="15">
      <c r="A59" s="449" t="s">
        <v>265</v>
      </c>
    </row>
    <row r="60" spans="1:10" s="60" customFormat="1" ht="39.75" customHeight="1">
      <c r="A60" s="498" t="s">
        <v>650</v>
      </c>
      <c r="B60" s="498"/>
      <c r="C60" s="498"/>
      <c r="D60" s="498"/>
      <c r="E60" s="498"/>
      <c r="F60" s="498"/>
      <c r="G60" s="498"/>
      <c r="H60" s="498"/>
      <c r="I60" s="498"/>
      <c r="J60" s="498"/>
    </row>
  </sheetData>
  <sortState ref="A3:B33">
    <sortCondition ref="A33"/>
  </sortState>
  <mergeCells count="4">
    <mergeCell ref="A48:J48"/>
    <mergeCell ref="A60:J60"/>
    <mergeCell ref="A44:J44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9"/>
  <dimension ref="A1:O46"/>
  <sheetViews>
    <sheetView showGridLines="0" zoomScaleNormal="100" zoomScaleSheetLayoutView="130" workbookViewId="0"/>
  </sheetViews>
  <sheetFormatPr defaultRowHeight="12"/>
  <cols>
    <col min="1" max="1" width="22.42578125" style="3" customWidth="1"/>
    <col min="2" max="2" width="7.85546875" style="3" bestFit="1" customWidth="1"/>
    <col min="3" max="8" width="7.85546875" style="3" customWidth="1"/>
    <col min="9" max="14" width="9.140625" style="3"/>
    <col min="15" max="15" width="11.85546875" style="3" customWidth="1"/>
    <col min="16" max="16" width="9.140625" style="3" customWidth="1"/>
    <col min="17" max="16384" width="9.140625" style="3"/>
  </cols>
  <sheetData>
    <row r="1" spans="1:15" ht="15.75">
      <c r="A1" s="180" t="s">
        <v>585</v>
      </c>
      <c r="O1" s="139" t="str">
        <f>'3.1'!N1</f>
        <v>2020</v>
      </c>
    </row>
    <row r="2" spans="1:15" ht="6" customHeight="1"/>
    <row r="3" spans="1:15">
      <c r="A3" s="190"/>
      <c r="B3" s="190">
        <v>2014</v>
      </c>
      <c r="C3" s="190">
        <v>2015</v>
      </c>
      <c r="D3" s="190">
        <v>2016</v>
      </c>
      <c r="E3" s="190">
        <v>2017</v>
      </c>
      <c r="F3" s="190">
        <v>2018</v>
      </c>
      <c r="G3" s="190">
        <v>2019</v>
      </c>
      <c r="H3" s="190">
        <v>2020</v>
      </c>
    </row>
    <row r="4" spans="1:15">
      <c r="A4" s="193" t="s">
        <v>304</v>
      </c>
      <c r="B4" s="254">
        <v>5899019</v>
      </c>
      <c r="C4" s="254">
        <v>5900906</v>
      </c>
      <c r="D4" s="254">
        <v>5926216</v>
      </c>
      <c r="E4" s="254">
        <v>5966605</v>
      </c>
      <c r="F4" s="254">
        <v>6004321</v>
      </c>
      <c r="G4" s="254">
        <v>6056004</v>
      </c>
      <c r="H4" s="254">
        <f>SUM(H5:H8)</f>
        <v>6097345</v>
      </c>
    </row>
    <row r="5" spans="1:15">
      <c r="A5" s="198" t="s">
        <v>270</v>
      </c>
      <c r="B5" s="267">
        <v>0</v>
      </c>
      <c r="C5" s="267">
        <v>0</v>
      </c>
      <c r="D5" s="267">
        <v>0</v>
      </c>
      <c r="E5" s="267">
        <v>0</v>
      </c>
      <c r="F5" s="267">
        <v>0</v>
      </c>
      <c r="G5" s="267">
        <v>0</v>
      </c>
      <c r="H5" s="267">
        <v>0</v>
      </c>
    </row>
    <row r="6" spans="1:15">
      <c r="A6" s="167" t="s">
        <v>360</v>
      </c>
      <c r="B6" s="392">
        <v>3589039</v>
      </c>
      <c r="C6" s="392">
        <v>3608324</v>
      </c>
      <c r="D6" s="343">
        <v>3625976</v>
      </c>
      <c r="E6" s="343">
        <v>3649489</v>
      </c>
      <c r="F6" s="343">
        <v>3673908</v>
      </c>
      <c r="G6" s="343">
        <v>3698220</v>
      </c>
      <c r="H6" s="343">
        <v>3726896</v>
      </c>
    </row>
    <row r="7" spans="1:15">
      <c r="A7" s="167" t="s">
        <v>649</v>
      </c>
      <c r="B7" s="343">
        <v>1541418</v>
      </c>
      <c r="C7" s="343">
        <v>1514444</v>
      </c>
      <c r="D7" s="343">
        <v>1513973</v>
      </c>
      <c r="E7" s="343">
        <v>1522091</v>
      </c>
      <c r="F7" s="343">
        <v>1528249</v>
      </c>
      <c r="G7" s="343">
        <v>1547977</v>
      </c>
      <c r="H7" s="343">
        <v>1553470</v>
      </c>
    </row>
    <row r="8" spans="1:15">
      <c r="A8" s="198" t="s">
        <v>85</v>
      </c>
      <c r="B8" s="267">
        <v>768562</v>
      </c>
      <c r="C8" s="267">
        <v>778138</v>
      </c>
      <c r="D8" s="267">
        <v>786267</v>
      </c>
      <c r="E8" s="267">
        <v>795025</v>
      </c>
      <c r="F8" s="267">
        <v>802164</v>
      </c>
      <c r="G8" s="267">
        <v>809807</v>
      </c>
      <c r="H8" s="267">
        <v>816979</v>
      </c>
    </row>
    <row r="9" spans="1:15">
      <c r="A9" s="193" t="s">
        <v>262</v>
      </c>
      <c r="B9" s="254">
        <v>136519.26400000002</v>
      </c>
      <c r="C9" s="254">
        <v>134889.48000000001</v>
      </c>
      <c r="D9" s="254">
        <v>134403.51999999999</v>
      </c>
      <c r="E9" s="254">
        <v>133758.18</v>
      </c>
      <c r="F9" s="254">
        <v>133114.61000000002</v>
      </c>
      <c r="G9" s="254">
        <v>132127.28</v>
      </c>
      <c r="H9" s="254">
        <f>SUM(H10:H13)</f>
        <v>131322.22</v>
      </c>
    </row>
    <row r="10" spans="1:15">
      <c r="A10" s="198" t="s">
        <v>270</v>
      </c>
      <c r="B10" s="267">
        <v>5503</v>
      </c>
      <c r="C10" s="267">
        <v>4414</v>
      </c>
      <c r="D10" s="267">
        <v>4496</v>
      </c>
      <c r="E10" s="267">
        <v>4497</v>
      </c>
      <c r="F10" s="267">
        <v>4497</v>
      </c>
      <c r="G10" s="267">
        <v>4433</v>
      </c>
      <c r="H10" s="267">
        <v>4519</v>
      </c>
    </row>
    <row r="11" spans="1:15">
      <c r="A11" s="167" t="s">
        <v>360</v>
      </c>
      <c r="B11" s="392">
        <v>93818.069000000003</v>
      </c>
      <c r="C11" s="392">
        <v>93493.6</v>
      </c>
      <c r="D11" s="343">
        <v>93184.59</v>
      </c>
      <c r="E11" s="343">
        <v>92807.81</v>
      </c>
      <c r="F11" s="343">
        <v>92420.72</v>
      </c>
      <c r="G11" s="343">
        <v>91820</v>
      </c>
      <c r="H11" s="343">
        <v>91274</v>
      </c>
    </row>
    <row r="12" spans="1:15">
      <c r="A12" s="167" t="s">
        <v>649</v>
      </c>
      <c r="B12" s="343">
        <v>36862.283000000003</v>
      </c>
      <c r="C12" s="343">
        <v>36650.78</v>
      </c>
      <c r="D12" s="343">
        <v>36396.07</v>
      </c>
      <c r="E12" s="343">
        <v>36135.72</v>
      </c>
      <c r="F12" s="343">
        <v>35880.6</v>
      </c>
      <c r="G12" s="343">
        <v>35558.089999999997</v>
      </c>
      <c r="H12" s="343">
        <v>35222.639999999999</v>
      </c>
    </row>
    <row r="13" spans="1:15">
      <c r="A13" s="198" t="s">
        <v>85</v>
      </c>
      <c r="B13" s="267">
        <v>335.91200000000003</v>
      </c>
      <c r="C13" s="267">
        <v>331.1</v>
      </c>
      <c r="D13" s="267">
        <v>326.86</v>
      </c>
      <c r="E13" s="267">
        <v>317.64999999999998</v>
      </c>
      <c r="F13" s="267">
        <v>316.28999999999996</v>
      </c>
      <c r="G13" s="267">
        <v>316.19</v>
      </c>
      <c r="H13" s="267">
        <v>306.58000000000004</v>
      </c>
    </row>
    <row r="14" spans="1:15">
      <c r="A14" s="193" t="s">
        <v>260</v>
      </c>
      <c r="B14" s="254">
        <v>103032.33500000001</v>
      </c>
      <c r="C14" s="254">
        <v>104065</v>
      </c>
      <c r="D14" s="254">
        <v>104564.52</v>
      </c>
      <c r="E14" s="254">
        <v>105826.83</v>
      </c>
      <c r="F14" s="254">
        <v>107674.4</v>
      </c>
      <c r="G14" s="254">
        <v>109659.61</v>
      </c>
      <c r="H14" s="254">
        <f>SUM(H15:H18)</f>
        <v>111815.73000000001</v>
      </c>
    </row>
    <row r="15" spans="1:15">
      <c r="A15" s="198" t="s">
        <v>270</v>
      </c>
      <c r="B15" s="267">
        <v>0</v>
      </c>
      <c r="C15" s="267">
        <v>0</v>
      </c>
      <c r="D15" s="267">
        <v>0</v>
      </c>
      <c r="E15" s="267">
        <v>0</v>
      </c>
      <c r="F15" s="267">
        <v>0</v>
      </c>
      <c r="G15" s="267">
        <v>0</v>
      </c>
      <c r="H15" s="267">
        <v>0</v>
      </c>
    </row>
    <row r="16" spans="1:15">
      <c r="A16" s="167" t="s">
        <v>360</v>
      </c>
      <c r="B16" s="392">
        <v>64331.861000000004</v>
      </c>
      <c r="C16" s="392">
        <v>65208.32</v>
      </c>
      <c r="D16" s="343">
        <v>65943.240000000005</v>
      </c>
      <c r="E16" s="343">
        <v>66918.59</v>
      </c>
      <c r="F16" s="343">
        <v>68108.95</v>
      </c>
      <c r="G16" s="343">
        <v>69414</v>
      </c>
      <c r="H16" s="343">
        <v>70828</v>
      </c>
    </row>
    <row r="17" spans="1:8">
      <c r="A17" s="167" t="s">
        <v>649</v>
      </c>
      <c r="B17" s="343">
        <v>27030.687000000002</v>
      </c>
      <c r="C17" s="343">
        <v>27174.77</v>
      </c>
      <c r="D17" s="343">
        <v>26894.27</v>
      </c>
      <c r="E17" s="343">
        <v>27122.19</v>
      </c>
      <c r="F17" s="343">
        <v>27605.79</v>
      </c>
      <c r="G17" s="343">
        <v>28190.83</v>
      </c>
      <c r="H17" s="343">
        <v>28872.41</v>
      </c>
    </row>
    <row r="18" spans="1:8">
      <c r="A18" s="198" t="s">
        <v>85</v>
      </c>
      <c r="B18" s="267">
        <v>11669.787</v>
      </c>
      <c r="C18" s="267">
        <v>11681.91</v>
      </c>
      <c r="D18" s="267">
        <v>11727.01</v>
      </c>
      <c r="E18" s="267">
        <v>11786.05</v>
      </c>
      <c r="F18" s="267">
        <v>11959.66</v>
      </c>
      <c r="G18" s="267">
        <v>12054.78</v>
      </c>
      <c r="H18" s="267">
        <v>12115.32</v>
      </c>
    </row>
    <row r="19" spans="1:8">
      <c r="A19" s="193" t="s">
        <v>261</v>
      </c>
      <c r="B19" s="254">
        <v>143146.10400000002</v>
      </c>
      <c r="C19" s="254">
        <v>142795.78</v>
      </c>
      <c r="D19" s="254">
        <v>142375.85</v>
      </c>
      <c r="E19" s="254">
        <v>141776.94999999998</v>
      </c>
      <c r="F19" s="254">
        <v>141237.65</v>
      </c>
      <c r="G19" s="254">
        <v>140181.20000000001</v>
      </c>
      <c r="H19" s="254">
        <f>SUM(H20:H23)</f>
        <v>139452.12</v>
      </c>
    </row>
    <row r="20" spans="1:8">
      <c r="A20" s="198" t="s">
        <v>270</v>
      </c>
      <c r="B20" s="267">
        <v>5503</v>
      </c>
      <c r="C20" s="267">
        <v>5610</v>
      </c>
      <c r="D20" s="267">
        <v>5717</v>
      </c>
      <c r="E20" s="267">
        <v>5728</v>
      </c>
      <c r="F20" s="267">
        <v>5728</v>
      </c>
      <c r="G20" s="267">
        <v>5601</v>
      </c>
      <c r="H20" s="267">
        <v>5775</v>
      </c>
    </row>
    <row r="21" spans="1:8">
      <c r="A21" s="167" t="s">
        <v>360</v>
      </c>
      <c r="B21" s="392">
        <v>98251.292000000016</v>
      </c>
      <c r="C21" s="392">
        <v>98003.1</v>
      </c>
      <c r="D21" s="343">
        <v>97736.75</v>
      </c>
      <c r="E21" s="343">
        <v>97345.96</v>
      </c>
      <c r="F21" s="343">
        <v>97024.72</v>
      </c>
      <c r="G21" s="343">
        <v>96419</v>
      </c>
      <c r="H21" s="343">
        <v>95856</v>
      </c>
    </row>
    <row r="22" spans="1:8">
      <c r="A22" s="167" t="s">
        <v>649</v>
      </c>
      <c r="B22" s="343">
        <v>38880.194000000003</v>
      </c>
      <c r="C22" s="343">
        <v>38677.869999999995</v>
      </c>
      <c r="D22" s="343">
        <v>38421.93</v>
      </c>
      <c r="E22" s="343">
        <v>38212.28</v>
      </c>
      <c r="F22" s="343">
        <v>38001.14</v>
      </c>
      <c r="G22" s="343">
        <v>37677.51</v>
      </c>
      <c r="H22" s="343">
        <v>37349.659999999996</v>
      </c>
    </row>
    <row r="23" spans="1:8">
      <c r="A23" s="198" t="s">
        <v>85</v>
      </c>
      <c r="B23" s="267">
        <v>511.61799999999999</v>
      </c>
      <c r="C23" s="267">
        <v>504.81000000000006</v>
      </c>
      <c r="D23" s="267">
        <v>500.17</v>
      </c>
      <c r="E23" s="267">
        <v>490.71000000000004</v>
      </c>
      <c r="F23" s="267">
        <v>483.78999999999996</v>
      </c>
      <c r="G23" s="267">
        <v>483.69</v>
      </c>
      <c r="H23" s="267">
        <v>471.46000000000004</v>
      </c>
    </row>
    <row r="24" spans="1:8">
      <c r="A24" s="193" t="s">
        <v>361</v>
      </c>
      <c r="B24" s="254">
        <v>69747</v>
      </c>
      <c r="C24" s="254">
        <v>70111</v>
      </c>
      <c r="D24" s="254">
        <v>70404</v>
      </c>
      <c r="E24" s="254">
        <v>70623</v>
      </c>
      <c r="F24" s="254">
        <v>70999</v>
      </c>
      <c r="G24" s="254">
        <v>71315</v>
      </c>
      <c r="H24" s="254">
        <f>SUM(H25:H28)</f>
        <v>71630</v>
      </c>
    </row>
    <row r="25" spans="1:8">
      <c r="A25" s="198" t="s">
        <v>270</v>
      </c>
      <c r="B25" s="267">
        <v>72</v>
      </c>
      <c r="C25" s="267">
        <v>73</v>
      </c>
      <c r="D25" s="267">
        <v>73</v>
      </c>
      <c r="E25" s="267">
        <v>74</v>
      </c>
      <c r="F25" s="267">
        <v>74</v>
      </c>
      <c r="G25" s="267">
        <v>73</v>
      </c>
      <c r="H25" s="267">
        <v>75</v>
      </c>
    </row>
    <row r="26" spans="1:8">
      <c r="A26" s="167" t="s">
        <v>360</v>
      </c>
      <c r="B26" s="392">
        <v>46619</v>
      </c>
      <c r="C26" s="392">
        <v>46871</v>
      </c>
      <c r="D26" s="343">
        <v>47085</v>
      </c>
      <c r="E26" s="343">
        <v>47251</v>
      </c>
      <c r="F26" s="343">
        <v>47491</v>
      </c>
      <c r="G26" s="343">
        <v>47714</v>
      </c>
      <c r="H26" s="343">
        <v>47947</v>
      </c>
    </row>
    <row r="27" spans="1:8">
      <c r="A27" s="167" t="s">
        <v>649</v>
      </c>
      <c r="B27" s="343">
        <v>19352</v>
      </c>
      <c r="C27" s="343">
        <v>19495</v>
      </c>
      <c r="D27" s="343">
        <v>19571</v>
      </c>
      <c r="E27" s="343">
        <v>19640</v>
      </c>
      <c r="F27" s="343">
        <v>19782</v>
      </c>
      <c r="G27" s="343">
        <v>19867</v>
      </c>
      <c r="H27" s="343">
        <v>19935</v>
      </c>
    </row>
    <row r="28" spans="1:8">
      <c r="A28" s="198" t="s">
        <v>85</v>
      </c>
      <c r="B28" s="267">
        <v>3704</v>
      </c>
      <c r="C28" s="267">
        <v>3672</v>
      </c>
      <c r="D28" s="267">
        <v>3675</v>
      </c>
      <c r="E28" s="267">
        <v>3658</v>
      </c>
      <c r="F28" s="267">
        <v>3652</v>
      </c>
      <c r="G28" s="267">
        <v>3661</v>
      </c>
      <c r="H28" s="267">
        <v>3673</v>
      </c>
    </row>
    <row r="29" spans="1:8">
      <c r="A29" s="193" t="s">
        <v>362</v>
      </c>
      <c r="B29" s="254">
        <v>69680.788</v>
      </c>
      <c r="C29" s="254">
        <v>70036.149999999994</v>
      </c>
      <c r="D29" s="254">
        <v>69700.819999999992</v>
      </c>
      <c r="E29" s="254">
        <v>70430.38</v>
      </c>
      <c r="F29" s="254">
        <v>71336.36</v>
      </c>
      <c r="G29" s="254">
        <v>71589.350000000006</v>
      </c>
      <c r="H29" s="254">
        <f>SUM(H30:H33)</f>
        <v>72711.25</v>
      </c>
    </row>
    <row r="30" spans="1:8">
      <c r="A30" s="198" t="s">
        <v>270</v>
      </c>
      <c r="B30" s="267">
        <v>21780</v>
      </c>
      <c r="C30" s="267">
        <v>21980</v>
      </c>
      <c r="D30" s="267">
        <v>21980</v>
      </c>
      <c r="E30" s="267">
        <v>22450</v>
      </c>
      <c r="F30" s="267">
        <v>22700</v>
      </c>
      <c r="G30" s="267">
        <v>22550</v>
      </c>
      <c r="H30" s="267">
        <v>23350</v>
      </c>
    </row>
    <row r="31" spans="1:8">
      <c r="A31" s="167" t="s">
        <v>360</v>
      </c>
      <c r="B31" s="392">
        <v>31458.348000000002</v>
      </c>
      <c r="C31" s="392">
        <v>31627.75</v>
      </c>
      <c r="D31" s="343">
        <v>31119.899999999998</v>
      </c>
      <c r="E31" s="343">
        <v>31196.97</v>
      </c>
      <c r="F31" s="343">
        <v>31641.89</v>
      </c>
      <c r="G31" s="343">
        <v>32009.07</v>
      </c>
      <c r="H31" s="343">
        <v>32182.39</v>
      </c>
    </row>
    <row r="32" spans="1:8">
      <c r="A32" s="167" t="s">
        <v>649</v>
      </c>
      <c r="B32" s="343">
        <v>11378</v>
      </c>
      <c r="C32" s="343">
        <v>11404</v>
      </c>
      <c r="D32" s="343">
        <v>11552</v>
      </c>
      <c r="E32" s="343">
        <v>11643</v>
      </c>
      <c r="F32" s="343">
        <v>11732</v>
      </c>
      <c r="G32" s="343">
        <v>11759</v>
      </c>
      <c r="H32" s="343">
        <v>11899</v>
      </c>
    </row>
    <row r="33" spans="1:8">
      <c r="A33" s="198" t="s">
        <v>85</v>
      </c>
      <c r="B33" s="267">
        <v>5064.4399999999996</v>
      </c>
      <c r="C33" s="267">
        <v>5024.3999999999996</v>
      </c>
      <c r="D33" s="267">
        <v>5048.92</v>
      </c>
      <c r="E33" s="267">
        <v>5140.41</v>
      </c>
      <c r="F33" s="267">
        <v>5262.4699999999993</v>
      </c>
      <c r="G33" s="267">
        <v>5271.2800000000007</v>
      </c>
      <c r="H33" s="267">
        <v>5279.8600000000006</v>
      </c>
    </row>
    <row r="34" spans="1:8">
      <c r="A34" s="50"/>
      <c r="B34" s="50"/>
      <c r="C34" s="50"/>
      <c r="D34" s="50"/>
      <c r="E34" s="50"/>
      <c r="F34" s="50"/>
      <c r="G34" s="50"/>
      <c r="H34" s="10" t="s">
        <v>359</v>
      </c>
    </row>
    <row r="46" spans="1:8" ht="12" customHeight="1"/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  <webPublishItems count="1">
    <webPublishItem id="21989" divId="Roční zpráva_21989" sourceType="sheet" destinationFile="\\FSP\Statistika\NOVÁ STATISTIKA\Zprávy roční\RZ ELEKTRO 2017_cz\verze_2 - nové šablony-pro int. tým\Roční zpráva.htm"/>
  </webPublishItem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3"/>
  <dimension ref="A1:K46"/>
  <sheetViews>
    <sheetView showGridLines="0" zoomScaleNormal="100" workbookViewId="0"/>
  </sheetViews>
  <sheetFormatPr defaultRowHeight="12"/>
  <cols>
    <col min="1" max="1" width="49.7109375" style="51" customWidth="1"/>
    <col min="2" max="11" width="9.42578125" style="51" customWidth="1"/>
    <col min="12" max="14" width="9.140625" style="51" customWidth="1"/>
    <col min="15" max="16384" width="9.140625" style="51"/>
  </cols>
  <sheetData>
    <row r="1" spans="1:11" ht="15.75">
      <c r="A1" s="422" t="s">
        <v>586</v>
      </c>
      <c r="K1" s="344" t="str">
        <f>'3.1'!N1</f>
        <v>2020</v>
      </c>
    </row>
    <row r="2" spans="1:11" ht="6" customHeight="1"/>
    <row r="3" spans="1:11">
      <c r="A3" s="486" t="s">
        <v>438</v>
      </c>
      <c r="B3" s="350">
        <v>2011</v>
      </c>
      <c r="C3" s="350">
        <v>2012</v>
      </c>
      <c r="D3" s="350">
        <v>2013</v>
      </c>
      <c r="E3" s="350">
        <v>2014</v>
      </c>
      <c r="F3" s="350">
        <v>2015</v>
      </c>
      <c r="G3" s="350">
        <v>2016</v>
      </c>
      <c r="H3" s="350">
        <v>2017</v>
      </c>
      <c r="I3" s="350">
        <v>2018</v>
      </c>
      <c r="J3" s="350">
        <v>2019</v>
      </c>
      <c r="K3" s="350">
        <v>2020</v>
      </c>
    </row>
    <row r="4" spans="1:11" ht="13.5" customHeight="1">
      <c r="A4" s="345" t="s">
        <v>266</v>
      </c>
      <c r="B4" s="346">
        <v>7</v>
      </c>
      <c r="C4" s="346">
        <v>5</v>
      </c>
      <c r="D4" s="346">
        <v>9</v>
      </c>
      <c r="E4" s="346">
        <v>10</v>
      </c>
      <c r="F4" s="346">
        <v>7</v>
      </c>
      <c r="G4" s="346">
        <v>3</v>
      </c>
      <c r="H4" s="346">
        <v>4</v>
      </c>
      <c r="I4" s="346">
        <v>8</v>
      </c>
      <c r="J4" s="346">
        <v>9</v>
      </c>
      <c r="K4" s="346">
        <v>7</v>
      </c>
    </row>
    <row r="5" spans="1:11">
      <c r="A5" s="345" t="s">
        <v>267</v>
      </c>
      <c r="B5" s="347">
        <v>146</v>
      </c>
      <c r="C5" s="347">
        <v>54</v>
      </c>
      <c r="D5" s="347">
        <v>184</v>
      </c>
      <c r="E5" s="347">
        <v>121</v>
      </c>
      <c r="F5" s="347">
        <v>109</v>
      </c>
      <c r="G5" s="347">
        <v>37</v>
      </c>
      <c r="H5" s="347">
        <v>36</v>
      </c>
      <c r="I5" s="347">
        <v>127</v>
      </c>
      <c r="J5" s="347">
        <v>97</v>
      </c>
      <c r="K5" s="347">
        <v>138</v>
      </c>
    </row>
    <row r="6" spans="1:11">
      <c r="A6" s="345" t="s">
        <v>386</v>
      </c>
      <c r="B6" s="348">
        <v>22.7</v>
      </c>
      <c r="C6" s="348">
        <v>10.8</v>
      </c>
      <c r="D6" s="348">
        <v>20.399999999999999</v>
      </c>
      <c r="E6" s="348">
        <v>12.1</v>
      </c>
      <c r="F6" s="348">
        <v>15.571428571428571</v>
      </c>
      <c r="G6" s="348">
        <v>12.333333333333334</v>
      </c>
      <c r="H6" s="348">
        <v>9</v>
      </c>
      <c r="I6" s="348">
        <v>15.875</v>
      </c>
      <c r="J6" s="348">
        <v>10.8</v>
      </c>
      <c r="K6" s="348">
        <v>19.7</v>
      </c>
    </row>
    <row r="7" spans="1:11">
      <c r="A7" s="345" t="s">
        <v>268</v>
      </c>
      <c r="B7" s="349">
        <v>304.3</v>
      </c>
      <c r="C7" s="349">
        <v>97.7</v>
      </c>
      <c r="D7" s="349">
        <v>221.5</v>
      </c>
      <c r="E7" s="349">
        <v>250</v>
      </c>
      <c r="F7" s="349">
        <v>140</v>
      </c>
      <c r="G7" s="349">
        <v>45</v>
      </c>
      <c r="H7" s="349">
        <v>50</v>
      </c>
      <c r="I7" s="349">
        <v>113</v>
      </c>
      <c r="J7" s="349">
        <v>84</v>
      </c>
      <c r="K7" s="349">
        <v>169.3</v>
      </c>
    </row>
    <row r="17" spans="1:11">
      <c r="A17" s="547"/>
      <c r="B17" s="547"/>
      <c r="C17" s="547"/>
      <c r="D17" s="547"/>
      <c r="E17" s="547"/>
      <c r="F17" s="547"/>
      <c r="G17" s="547"/>
    </row>
    <row r="20" spans="1:11">
      <c r="A20" s="486" t="s">
        <v>437</v>
      </c>
      <c r="B20" s="289">
        <v>2011</v>
      </c>
      <c r="C20" s="289">
        <v>2012</v>
      </c>
      <c r="D20" s="289">
        <v>2013</v>
      </c>
      <c r="E20" s="289">
        <v>2014</v>
      </c>
      <c r="F20" s="289">
        <v>2015</v>
      </c>
      <c r="G20" s="289">
        <v>2016</v>
      </c>
      <c r="H20" s="289">
        <v>2017</v>
      </c>
      <c r="I20" s="289">
        <v>2018</v>
      </c>
      <c r="J20" s="289">
        <v>2019</v>
      </c>
      <c r="K20" s="289">
        <v>2020</v>
      </c>
    </row>
    <row r="21" spans="1:11">
      <c r="A21" s="487" t="s">
        <v>269</v>
      </c>
      <c r="B21" s="488">
        <v>2.36</v>
      </c>
      <c r="C21" s="488">
        <v>2.4</v>
      </c>
      <c r="D21" s="488">
        <v>2.66</v>
      </c>
      <c r="E21" s="488">
        <v>2.3757592500733447</v>
      </c>
      <c r="F21" s="488">
        <v>2.6444984328292618</v>
      </c>
      <c r="G21" s="488">
        <v>2.2084312087363633</v>
      </c>
      <c r="H21" s="488">
        <v>2.7624867701341547</v>
      </c>
      <c r="I21" s="488">
        <v>2.2395502967965517</v>
      </c>
      <c r="J21" s="488">
        <v>2.3213192598372894</v>
      </c>
      <c r="K21" s="488">
        <v>2.295328898035498</v>
      </c>
    </row>
    <row r="22" spans="1:11">
      <c r="A22" s="489" t="s">
        <v>254</v>
      </c>
      <c r="B22" s="490">
        <v>2.88</v>
      </c>
      <c r="C22" s="490">
        <v>3.1</v>
      </c>
      <c r="D22" s="490">
        <v>3.11</v>
      </c>
      <c r="E22" s="490">
        <v>2.7711021049176727</v>
      </c>
      <c r="F22" s="490">
        <v>3.2924452526539834</v>
      </c>
      <c r="G22" s="490">
        <v>2.8708427989958185</v>
      </c>
      <c r="H22" s="490">
        <v>3.4141324676299658</v>
      </c>
      <c r="I22" s="490">
        <v>2.7356110747248814</v>
      </c>
      <c r="J22" s="490">
        <v>2.8960078980101871</v>
      </c>
      <c r="K22" s="490">
        <v>2.8727493045752217</v>
      </c>
    </row>
    <row r="23" spans="1:11">
      <c r="A23" s="491" t="s">
        <v>647</v>
      </c>
      <c r="B23" s="492">
        <v>2</v>
      </c>
      <c r="C23" s="493">
        <v>1.67</v>
      </c>
      <c r="D23" s="492">
        <v>2.4</v>
      </c>
      <c r="E23" s="492">
        <v>2.270100650958514</v>
      </c>
      <c r="F23" s="493">
        <v>2.2689083997944759</v>
      </c>
      <c r="G23" s="492">
        <v>1.6002815002540223</v>
      </c>
      <c r="H23" s="492">
        <v>2.3431309732694654</v>
      </c>
      <c r="I23" s="492">
        <v>2.014720362603871</v>
      </c>
      <c r="J23" s="490">
        <v>1.9736172722692582</v>
      </c>
      <c r="K23" s="490">
        <v>1.9154313201593178</v>
      </c>
    </row>
    <row r="24" spans="1:11">
      <c r="A24" s="494" t="s">
        <v>255</v>
      </c>
      <c r="B24" s="495">
        <v>0.65</v>
      </c>
      <c r="C24" s="495">
        <v>0.54</v>
      </c>
      <c r="D24" s="495">
        <v>1.04</v>
      </c>
      <c r="E24" s="495">
        <v>0.73844717963733708</v>
      </c>
      <c r="F24" s="495">
        <v>0.35884287799813158</v>
      </c>
      <c r="G24" s="495">
        <v>0.32739179939805024</v>
      </c>
      <c r="H24" s="495">
        <v>0.57464957832390273</v>
      </c>
      <c r="I24" s="495">
        <v>0.39881387377755428</v>
      </c>
      <c r="J24" s="490">
        <v>0.36168414438942664</v>
      </c>
      <c r="K24" s="490">
        <v>0.38610187365631554</v>
      </c>
    </row>
    <row r="25" spans="1:11">
      <c r="A25" s="487" t="s">
        <v>439</v>
      </c>
      <c r="B25" s="488">
        <v>268.82</v>
      </c>
      <c r="C25" s="488">
        <v>272.64999999999998</v>
      </c>
      <c r="D25" s="488">
        <v>354.76</v>
      </c>
      <c r="E25" s="488">
        <v>283.21910092501588</v>
      </c>
      <c r="F25" s="488">
        <v>316.06423586034822</v>
      </c>
      <c r="G25" s="488">
        <v>258.29206842236607</v>
      </c>
      <c r="H25" s="488">
        <v>431.45287716166405</v>
      </c>
      <c r="I25" s="488">
        <v>256.04976552327867</v>
      </c>
      <c r="J25" s="488">
        <v>288.72699535367292</v>
      </c>
      <c r="K25" s="488">
        <v>264.30351956145182</v>
      </c>
    </row>
    <row r="26" spans="1:11">
      <c r="A26" s="489" t="s">
        <v>254</v>
      </c>
      <c r="B26" s="490">
        <v>296.7</v>
      </c>
      <c r="C26" s="490">
        <v>313.04000000000002</v>
      </c>
      <c r="D26" s="490">
        <v>402</v>
      </c>
      <c r="E26" s="490">
        <v>281.41523263675356</v>
      </c>
      <c r="F26" s="490">
        <v>361.72238913364271</v>
      </c>
      <c r="G26" s="490">
        <v>309.64233908716091</v>
      </c>
      <c r="H26" s="490">
        <v>501.47345881625262</v>
      </c>
      <c r="I26" s="490">
        <v>307.09313132146747</v>
      </c>
      <c r="J26" s="490">
        <v>348.52164852710496</v>
      </c>
      <c r="K26" s="490">
        <v>311.59614792920809</v>
      </c>
    </row>
    <row r="27" spans="1:11">
      <c r="A27" s="491" t="s">
        <v>647</v>
      </c>
      <c r="B27" s="492">
        <v>314.39999999999998</v>
      </c>
      <c r="C27" s="493">
        <v>293.05</v>
      </c>
      <c r="D27" s="492">
        <v>386.66</v>
      </c>
      <c r="E27" s="492">
        <v>409.29962214400751</v>
      </c>
      <c r="F27" s="493">
        <v>352.89956578425034</v>
      </c>
      <c r="G27" s="492">
        <v>252.14291376484846</v>
      </c>
      <c r="H27" s="492">
        <v>466.6792892189747</v>
      </c>
      <c r="I27" s="492">
        <v>249.78536755320533</v>
      </c>
      <c r="J27" s="490">
        <v>281.19752633325163</v>
      </c>
      <c r="K27" s="490">
        <v>272.41988150684176</v>
      </c>
    </row>
    <row r="28" spans="1:11">
      <c r="A28" s="494" t="s">
        <v>255</v>
      </c>
      <c r="B28" s="495">
        <v>46.79</v>
      </c>
      <c r="C28" s="495">
        <v>42.12</v>
      </c>
      <c r="D28" s="495">
        <v>70.38</v>
      </c>
      <c r="E28" s="495">
        <v>43.371216061792822</v>
      </c>
      <c r="F28" s="495">
        <v>30.931269552749161</v>
      </c>
      <c r="G28" s="495">
        <v>32.522558560306777</v>
      </c>
      <c r="H28" s="495">
        <v>40.343811847629368</v>
      </c>
      <c r="I28" s="495">
        <v>34.058980702493635</v>
      </c>
      <c r="J28" s="490">
        <v>29.612873115721975</v>
      </c>
      <c r="K28" s="490">
        <v>32.921456976785826</v>
      </c>
    </row>
    <row r="29" spans="1:11">
      <c r="A29" s="487" t="s">
        <v>440</v>
      </c>
      <c r="B29" s="488">
        <v>113.8662381243724</v>
      </c>
      <c r="C29" s="488">
        <v>113.77196536943514</v>
      </c>
      <c r="D29" s="488">
        <v>133.4704114258692</v>
      </c>
      <c r="E29" s="488">
        <v>119.21203754811113</v>
      </c>
      <c r="F29" s="488">
        <v>119.51764914536233</v>
      </c>
      <c r="G29" s="488">
        <v>116.95726242256717</v>
      </c>
      <c r="H29" s="488">
        <v>156.18278495527832</v>
      </c>
      <c r="I29" s="488">
        <v>114.33088414648773</v>
      </c>
      <c r="J29" s="488">
        <v>124.38056253145936</v>
      </c>
      <c r="K29" s="488">
        <v>115.14843026969301</v>
      </c>
    </row>
    <row r="30" spans="1:11">
      <c r="A30" s="489" t="s">
        <v>254</v>
      </c>
      <c r="B30" s="490">
        <v>103.15248824713265</v>
      </c>
      <c r="C30" s="490">
        <v>101.08253553257941</v>
      </c>
      <c r="D30" s="490">
        <v>129.13348937696236</v>
      </c>
      <c r="E30" s="490">
        <v>101.55354150875439</v>
      </c>
      <c r="F30" s="490">
        <v>109.8643595797447</v>
      </c>
      <c r="G30" s="490">
        <v>107.85764347510407</v>
      </c>
      <c r="H30" s="490">
        <v>146.88166425023547</v>
      </c>
      <c r="I30" s="490">
        <v>112.2575991005416</v>
      </c>
      <c r="J30" s="490">
        <v>120.34554490219799</v>
      </c>
      <c r="K30" s="490">
        <v>108.46618165843823</v>
      </c>
    </row>
    <row r="31" spans="1:11">
      <c r="A31" s="491" t="s">
        <v>647</v>
      </c>
      <c r="B31" s="492">
        <v>157.25946458116829</v>
      </c>
      <c r="C31" s="493">
        <v>175.39950237816294</v>
      </c>
      <c r="D31" s="492">
        <v>161.27848009653539</v>
      </c>
      <c r="E31" s="492">
        <v>180.30020914323214</v>
      </c>
      <c r="F31" s="493">
        <v>155.53715866899557</v>
      </c>
      <c r="G31" s="492">
        <v>157.56160008400042</v>
      </c>
      <c r="H31" s="492">
        <v>199.16910089229805</v>
      </c>
      <c r="I31" s="493">
        <v>123.98016726766834</v>
      </c>
      <c r="J31" s="490">
        <v>142.47824554652976</v>
      </c>
      <c r="K31" s="490">
        <v>142.22377938572237</v>
      </c>
    </row>
    <row r="32" spans="1:11">
      <c r="A32" s="494" t="s">
        <v>255</v>
      </c>
      <c r="B32" s="495">
        <v>72.134457627885553</v>
      </c>
      <c r="C32" s="495">
        <v>78.517462995533776</v>
      </c>
      <c r="D32" s="495">
        <v>67.794574797978655</v>
      </c>
      <c r="E32" s="495">
        <v>58.732997102234314</v>
      </c>
      <c r="F32" s="495">
        <v>86.197250800419127</v>
      </c>
      <c r="G32" s="495">
        <v>99.338342072414363</v>
      </c>
      <c r="H32" s="495">
        <v>70.205936573209272</v>
      </c>
      <c r="I32" s="495">
        <v>85.400691756001081</v>
      </c>
      <c r="J32" s="490">
        <v>81.874955192499911</v>
      </c>
      <c r="K32" s="490">
        <v>85.266245058656494</v>
      </c>
    </row>
    <row r="45" spans="1:1" ht="14.25" customHeight="1">
      <c r="A45" s="52"/>
    </row>
    <row r="46" spans="1:1">
      <c r="A46" s="52" t="s">
        <v>605</v>
      </c>
    </row>
  </sheetData>
  <mergeCells count="1">
    <mergeCell ref="A17:G1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34"/>
  <dimension ref="A1:N45"/>
  <sheetViews>
    <sheetView showGridLines="0" zoomScaleNormal="100" workbookViewId="0"/>
  </sheetViews>
  <sheetFormatPr defaultRowHeight="12"/>
  <cols>
    <col min="1" max="1" width="9.140625" style="107" customWidth="1"/>
    <col min="2" max="2" width="12.5703125" style="107" bestFit="1" customWidth="1"/>
    <col min="3" max="3" width="13.5703125" style="107" customWidth="1"/>
    <col min="4" max="4" width="11.7109375" style="107" customWidth="1"/>
    <col min="5" max="5" width="12.85546875" style="107" customWidth="1"/>
    <col min="6" max="8" width="9.140625" style="107" customWidth="1"/>
    <col min="9" max="12" width="9.140625" style="107"/>
    <col min="13" max="13" width="9.140625" style="107" customWidth="1"/>
    <col min="14" max="14" width="10.85546875" style="107" customWidth="1"/>
    <col min="15" max="16384" width="9.140625" style="107"/>
  </cols>
  <sheetData>
    <row r="1" spans="1:14" s="103" customFormat="1" ht="15.75">
      <c r="A1" s="422" t="s">
        <v>614</v>
      </c>
      <c r="N1" s="344" t="str">
        <f>'3.1'!N1</f>
        <v>2020</v>
      </c>
    </row>
    <row r="2" spans="1:14" ht="6" customHeight="1">
      <c r="A2" s="548"/>
      <c r="B2" s="548"/>
      <c r="C2" s="548"/>
      <c r="D2" s="548"/>
      <c r="E2" s="548"/>
      <c r="F2" s="106"/>
      <c r="G2" s="106"/>
      <c r="H2" s="106"/>
    </row>
    <row r="3" spans="1:14" ht="24">
      <c r="A3" s="283"/>
      <c r="B3" s="283" t="s">
        <v>447</v>
      </c>
      <c r="C3" s="283" t="s">
        <v>480</v>
      </c>
      <c r="D3" s="283" t="s">
        <v>654</v>
      </c>
      <c r="E3" s="283" t="s">
        <v>481</v>
      </c>
    </row>
    <row r="4" spans="1:14">
      <c r="A4" s="159"/>
      <c r="B4" s="159" t="s">
        <v>448</v>
      </c>
      <c r="C4" s="159" t="s">
        <v>6</v>
      </c>
      <c r="D4" s="159" t="s">
        <v>6</v>
      </c>
      <c r="E4" s="159" t="s">
        <v>6</v>
      </c>
    </row>
    <row r="5" spans="1:14">
      <c r="A5" s="258" t="s">
        <v>171</v>
      </c>
      <c r="B5" s="288">
        <f>SUM(B6:B18)</f>
        <v>746631</v>
      </c>
      <c r="C5" s="288">
        <f>SUM(C6:C18)</f>
        <v>5295275.9120000005</v>
      </c>
      <c r="D5" s="288">
        <f>SUM(D6:D18)</f>
        <v>2394392.1809999999</v>
      </c>
      <c r="E5" s="288">
        <f>SUM(C5:D5)</f>
        <v>7689668.0930000003</v>
      </c>
    </row>
    <row r="6" spans="1:14">
      <c r="A6" s="130" t="s">
        <v>449</v>
      </c>
      <c r="B6" s="287">
        <v>242012</v>
      </c>
      <c r="C6" s="287">
        <v>240961.66600000014</v>
      </c>
      <c r="D6" s="420" t="s">
        <v>78</v>
      </c>
      <c r="E6" s="287">
        <f>SUM(C6:D6)</f>
        <v>240961.66600000014</v>
      </c>
    </row>
    <row r="7" spans="1:14">
      <c r="A7" s="298" t="s">
        <v>450</v>
      </c>
      <c r="B7" s="286">
        <v>261481</v>
      </c>
      <c r="C7" s="286">
        <v>1592608.5410000004</v>
      </c>
      <c r="D7" s="282" t="s">
        <v>78</v>
      </c>
      <c r="E7" s="285">
        <f t="shared" ref="E7:E29" si="0">SUM(C7:D7)</f>
        <v>1592608.5410000004</v>
      </c>
    </row>
    <row r="8" spans="1:14">
      <c r="A8" s="298" t="s">
        <v>451</v>
      </c>
      <c r="B8" s="286">
        <v>17607</v>
      </c>
      <c r="C8" s="286">
        <v>922784.07</v>
      </c>
      <c r="D8" s="282" t="s">
        <v>78</v>
      </c>
      <c r="E8" s="285">
        <f t="shared" si="0"/>
        <v>922784.07</v>
      </c>
    </row>
    <row r="9" spans="1:14">
      <c r="A9" s="298" t="s">
        <v>452</v>
      </c>
      <c r="B9" s="286">
        <v>112786</v>
      </c>
      <c r="C9" s="286">
        <v>1167305.044</v>
      </c>
      <c r="D9" s="286">
        <v>642446.80999999971</v>
      </c>
      <c r="E9" s="285">
        <f t="shared" si="0"/>
        <v>1809751.8539999998</v>
      </c>
    </row>
    <row r="10" spans="1:14">
      <c r="A10" s="298" t="s">
        <v>453</v>
      </c>
      <c r="B10" s="286">
        <v>7565</v>
      </c>
      <c r="C10" s="286">
        <v>445375.11900000012</v>
      </c>
      <c r="D10" s="286">
        <v>199183.14300000004</v>
      </c>
      <c r="E10" s="285">
        <f t="shared" si="0"/>
        <v>644558.2620000001</v>
      </c>
    </row>
    <row r="11" spans="1:14">
      <c r="A11" s="298" t="s">
        <v>454</v>
      </c>
      <c r="B11" s="286">
        <v>85</v>
      </c>
      <c r="C11" s="286">
        <v>458.21999999999997</v>
      </c>
      <c r="D11" s="286">
        <v>152.94199999999998</v>
      </c>
      <c r="E11" s="285">
        <f t="shared" si="0"/>
        <v>611.16199999999992</v>
      </c>
    </row>
    <row r="12" spans="1:14">
      <c r="A12" s="298" t="s">
        <v>455</v>
      </c>
      <c r="B12" s="286">
        <v>1465</v>
      </c>
      <c r="C12" s="286">
        <v>33808.102999999988</v>
      </c>
      <c r="D12" s="286">
        <v>60117.507999999994</v>
      </c>
      <c r="E12" s="285">
        <f t="shared" si="0"/>
        <v>93925.610999999975</v>
      </c>
    </row>
    <row r="13" spans="1:14">
      <c r="A13" s="298" t="s">
        <v>456</v>
      </c>
      <c r="B13" s="286">
        <v>52858</v>
      </c>
      <c r="C13" s="286">
        <v>272966.62400000001</v>
      </c>
      <c r="D13" s="286">
        <v>1387089.0639999998</v>
      </c>
      <c r="E13" s="285">
        <f t="shared" si="0"/>
        <v>1660055.6879999998</v>
      </c>
    </row>
    <row r="14" spans="1:14">
      <c r="A14" s="298" t="s">
        <v>457</v>
      </c>
      <c r="B14" s="286">
        <v>1762</v>
      </c>
      <c r="C14" s="286">
        <v>2140.8660000000004</v>
      </c>
      <c r="D14" s="286">
        <v>19336.48799999999</v>
      </c>
      <c r="E14" s="285">
        <f t="shared" si="0"/>
        <v>21477.353999999992</v>
      </c>
    </row>
    <row r="15" spans="1:14">
      <c r="A15" s="298" t="s">
        <v>458</v>
      </c>
      <c r="B15" s="286">
        <v>402</v>
      </c>
      <c r="C15" s="286">
        <v>1025.6869999999997</v>
      </c>
      <c r="D15" s="286">
        <v>14209.140000000003</v>
      </c>
      <c r="E15" s="285">
        <f t="shared" si="0"/>
        <v>15234.827000000003</v>
      </c>
    </row>
    <row r="16" spans="1:14">
      <c r="A16" s="298" t="s">
        <v>459</v>
      </c>
      <c r="B16" s="286">
        <v>3143</v>
      </c>
      <c r="C16" s="286">
        <v>5769.4779999999982</v>
      </c>
      <c r="D16" s="286">
        <v>71857.085999999996</v>
      </c>
      <c r="E16" s="285">
        <f t="shared" si="0"/>
        <v>77626.563999999998</v>
      </c>
    </row>
    <row r="17" spans="1:5">
      <c r="A17" s="298" t="s">
        <v>460</v>
      </c>
      <c r="B17" s="286">
        <v>8869</v>
      </c>
      <c r="C17" s="282" t="s">
        <v>78</v>
      </c>
      <c r="D17" s="282" t="s">
        <v>78</v>
      </c>
      <c r="E17" s="213" t="s">
        <v>78</v>
      </c>
    </row>
    <row r="18" spans="1:5">
      <c r="A18" s="130" t="s">
        <v>461</v>
      </c>
      <c r="B18" s="287">
        <v>36596</v>
      </c>
      <c r="C18" s="287">
        <v>610072.49400000006</v>
      </c>
      <c r="D18" s="420" t="s">
        <v>78</v>
      </c>
      <c r="E18" s="287">
        <f t="shared" si="0"/>
        <v>610072.49400000006</v>
      </c>
    </row>
    <row r="19" spans="1:5">
      <c r="A19" s="258" t="s">
        <v>169</v>
      </c>
      <c r="B19" s="288">
        <f>SUM(B20:B29)</f>
        <v>5321220</v>
      </c>
      <c r="C19" s="288">
        <f>SUM(C20:C29)</f>
        <v>8206918.2313999906</v>
      </c>
      <c r="D19" s="288">
        <f>SUM(D20:D29)</f>
        <v>7997057.3190000048</v>
      </c>
      <c r="E19" s="288">
        <f t="shared" si="0"/>
        <v>16203975.550399996</v>
      </c>
    </row>
    <row r="20" spans="1:5">
      <c r="A20" s="284" t="s">
        <v>462</v>
      </c>
      <c r="B20" s="287">
        <v>715524</v>
      </c>
      <c r="C20" s="287">
        <v>490268.2899999966</v>
      </c>
      <c r="D20" s="420" t="s">
        <v>78</v>
      </c>
      <c r="E20" s="287">
        <f t="shared" si="0"/>
        <v>490268.2899999966</v>
      </c>
    </row>
    <row r="21" spans="1:5">
      <c r="A21" s="151" t="s">
        <v>463</v>
      </c>
      <c r="B21" s="286">
        <v>2797539</v>
      </c>
      <c r="C21" s="286">
        <v>4846602.0984000005</v>
      </c>
      <c r="D21" s="282" t="s">
        <v>78</v>
      </c>
      <c r="E21" s="285">
        <f t="shared" si="0"/>
        <v>4846602.0984000005</v>
      </c>
    </row>
    <row r="22" spans="1:5">
      <c r="A22" s="151" t="s">
        <v>464</v>
      </c>
      <c r="B22" s="286">
        <v>1047351</v>
      </c>
      <c r="C22" s="286">
        <v>2095016.4669999925</v>
      </c>
      <c r="D22" s="286">
        <v>2065505.1319999995</v>
      </c>
      <c r="E22" s="285">
        <f t="shared" si="0"/>
        <v>4160521.598999992</v>
      </c>
    </row>
    <row r="23" spans="1:5">
      <c r="A23" s="151" t="s">
        <v>465</v>
      </c>
      <c r="B23" s="286">
        <v>64230</v>
      </c>
      <c r="C23" s="286">
        <v>148050.19500000007</v>
      </c>
      <c r="D23" s="286">
        <v>332003.40800000005</v>
      </c>
      <c r="E23" s="285">
        <f t="shared" si="0"/>
        <v>480053.60300000012</v>
      </c>
    </row>
    <row r="24" spans="1:5">
      <c r="A24" s="151" t="s">
        <v>466</v>
      </c>
      <c r="B24" s="286">
        <v>521</v>
      </c>
      <c r="C24" s="286">
        <v>1104.789</v>
      </c>
      <c r="D24" s="286">
        <v>893.86200000000008</v>
      </c>
      <c r="E24" s="285">
        <f t="shared" si="0"/>
        <v>1998.6510000000001</v>
      </c>
    </row>
    <row r="25" spans="1:5">
      <c r="A25" s="151" t="s">
        <v>467</v>
      </c>
      <c r="B25" s="286">
        <v>11559</v>
      </c>
      <c r="C25" s="286">
        <v>20064.160000000003</v>
      </c>
      <c r="D25" s="286">
        <v>66136.612000000023</v>
      </c>
      <c r="E25" s="285">
        <f t="shared" si="0"/>
        <v>86200.772000000026</v>
      </c>
    </row>
    <row r="26" spans="1:5">
      <c r="A26" s="151" t="s">
        <v>468</v>
      </c>
      <c r="B26" s="286">
        <v>425790</v>
      </c>
      <c r="C26" s="286">
        <v>358560.33499999985</v>
      </c>
      <c r="D26" s="286">
        <v>3539093.9050000063</v>
      </c>
      <c r="E26" s="285">
        <f t="shared" si="0"/>
        <v>3897654.2400000063</v>
      </c>
    </row>
    <row r="27" spans="1:5">
      <c r="A27" s="151" t="s">
        <v>469</v>
      </c>
      <c r="B27" s="286">
        <v>56291</v>
      </c>
      <c r="C27" s="286">
        <v>51744.058999999994</v>
      </c>
      <c r="D27" s="286">
        <v>686928.44000000018</v>
      </c>
      <c r="E27" s="285">
        <f t="shared" si="0"/>
        <v>738672.49900000019</v>
      </c>
    </row>
    <row r="28" spans="1:5">
      <c r="A28" s="151" t="s">
        <v>470</v>
      </c>
      <c r="B28" s="286">
        <v>195428</v>
      </c>
      <c r="C28" s="286">
        <v>192091.99</v>
      </c>
      <c r="D28" s="286">
        <v>1301572.9729999984</v>
      </c>
      <c r="E28" s="285">
        <f t="shared" si="0"/>
        <v>1493664.9629999984</v>
      </c>
    </row>
    <row r="29" spans="1:5">
      <c r="A29" s="284" t="s">
        <v>471</v>
      </c>
      <c r="B29" s="287">
        <v>6987</v>
      </c>
      <c r="C29" s="287">
        <v>3415.8480000000009</v>
      </c>
      <c r="D29" s="287">
        <v>4922.9870000000019</v>
      </c>
      <c r="E29" s="287">
        <f t="shared" si="0"/>
        <v>8338.8350000000028</v>
      </c>
    </row>
    <row r="30" spans="1:5" s="104" customFormat="1" ht="11.25">
      <c r="E30" s="105" t="s">
        <v>472</v>
      </c>
    </row>
    <row r="43" spans="1:14" s="104" customFormat="1" ht="11.25">
      <c r="A43" s="549" t="s">
        <v>655</v>
      </c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49"/>
      <c r="N43" s="549"/>
    </row>
    <row r="44" spans="1:14" s="104" customFormat="1" ht="11.25">
      <c r="A44" s="549"/>
      <c r="B44" s="549"/>
      <c r="C44" s="549"/>
      <c r="D44" s="549"/>
      <c r="E44" s="549"/>
      <c r="F44" s="549"/>
      <c r="G44" s="549"/>
      <c r="H44" s="549"/>
      <c r="I44" s="549"/>
      <c r="J44" s="549"/>
      <c r="K44" s="549"/>
      <c r="L44" s="549"/>
      <c r="M44" s="549"/>
      <c r="N44" s="549"/>
    </row>
    <row r="45" spans="1:14" s="104" customFormat="1" ht="11.25">
      <c r="A45" s="549"/>
      <c r="B45" s="549"/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549"/>
      <c r="N45" s="549"/>
    </row>
  </sheetData>
  <mergeCells count="2">
    <mergeCell ref="A2:E2"/>
    <mergeCell ref="A43:N4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K126"/>
  <sheetViews>
    <sheetView showGridLines="0" zoomScaleNormal="100" workbookViewId="0"/>
  </sheetViews>
  <sheetFormatPr defaultRowHeight="12"/>
  <cols>
    <col min="1" max="1" width="7.85546875" style="107" customWidth="1"/>
    <col min="2" max="11" width="9.140625" style="107" customWidth="1"/>
    <col min="12" max="16384" width="9.140625" style="107"/>
  </cols>
  <sheetData>
    <row r="1" spans="1:11" s="103" customFormat="1" ht="15.75">
      <c r="A1" s="422" t="s">
        <v>587</v>
      </c>
      <c r="K1" s="344" t="str">
        <f>'3.1'!N1</f>
        <v>2020</v>
      </c>
    </row>
    <row r="2" spans="1:11" ht="6" customHeight="1">
      <c r="A2" s="457"/>
      <c r="B2" s="457"/>
      <c r="C2" s="457"/>
      <c r="D2" s="457"/>
      <c r="E2" s="457"/>
      <c r="F2" s="457"/>
      <c r="G2" s="457"/>
      <c r="H2" s="457"/>
      <c r="I2" s="457"/>
      <c r="J2" s="457"/>
      <c r="K2" s="457"/>
    </row>
    <row r="3" spans="1:11">
      <c r="A3" s="550" t="s">
        <v>304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</row>
    <row r="4" spans="1:11">
      <c r="A4" s="456"/>
      <c r="B4" s="456">
        <v>2011</v>
      </c>
      <c r="C4" s="456">
        <v>2012</v>
      </c>
      <c r="D4" s="456">
        <v>2013</v>
      </c>
      <c r="E4" s="456">
        <v>2014</v>
      </c>
      <c r="F4" s="456">
        <v>2015</v>
      </c>
      <c r="G4" s="456">
        <v>2016</v>
      </c>
      <c r="H4" s="456">
        <v>2017</v>
      </c>
      <c r="I4" s="456">
        <v>2018</v>
      </c>
      <c r="J4" s="456">
        <v>2019</v>
      </c>
      <c r="K4" s="456">
        <v>2020</v>
      </c>
    </row>
    <row r="5" spans="1:11">
      <c r="A5" s="258" t="s">
        <v>171</v>
      </c>
      <c r="B5" s="288">
        <f t="shared" ref="B5:K5" si="0">SUM(B6:B19)</f>
        <v>794628</v>
      </c>
      <c r="C5" s="288">
        <f t="shared" si="0"/>
        <v>783817</v>
      </c>
      <c r="D5" s="288">
        <f t="shared" si="0"/>
        <v>773810</v>
      </c>
      <c r="E5" s="288">
        <f t="shared" si="0"/>
        <v>764530</v>
      </c>
      <c r="F5" s="288">
        <f t="shared" si="0"/>
        <v>748856</v>
      </c>
      <c r="G5" s="288">
        <f t="shared" si="0"/>
        <v>742567</v>
      </c>
      <c r="H5" s="288">
        <f t="shared" si="0"/>
        <v>741346</v>
      </c>
      <c r="I5" s="288">
        <f t="shared" si="0"/>
        <v>741250</v>
      </c>
      <c r="J5" s="288">
        <f t="shared" si="0"/>
        <v>747805</v>
      </c>
      <c r="K5" s="288">
        <f t="shared" si="0"/>
        <v>746631</v>
      </c>
    </row>
    <row r="6" spans="1:11">
      <c r="A6" s="130" t="s">
        <v>449</v>
      </c>
      <c r="B6" s="287">
        <v>273003</v>
      </c>
      <c r="C6" s="287">
        <v>266158</v>
      </c>
      <c r="D6" s="287">
        <v>259799</v>
      </c>
      <c r="E6" s="287">
        <v>254538</v>
      </c>
      <c r="F6" s="287">
        <v>247977</v>
      </c>
      <c r="G6" s="287">
        <v>247185</v>
      </c>
      <c r="H6" s="287">
        <v>245277</v>
      </c>
      <c r="I6" s="287">
        <v>243716</v>
      </c>
      <c r="J6" s="287">
        <v>244174</v>
      </c>
      <c r="K6" s="287">
        <v>242012</v>
      </c>
    </row>
    <row r="7" spans="1:11">
      <c r="A7" s="298" t="s">
        <v>450</v>
      </c>
      <c r="B7" s="286">
        <v>279621</v>
      </c>
      <c r="C7" s="286">
        <v>270771</v>
      </c>
      <c r="D7" s="286">
        <v>267218</v>
      </c>
      <c r="E7" s="286">
        <v>263476</v>
      </c>
      <c r="F7" s="286">
        <v>258471</v>
      </c>
      <c r="G7" s="286">
        <v>255724</v>
      </c>
      <c r="H7" s="286">
        <v>256634</v>
      </c>
      <c r="I7" s="286">
        <v>257866</v>
      </c>
      <c r="J7" s="286">
        <v>261540</v>
      </c>
      <c r="K7" s="285">
        <v>261481</v>
      </c>
    </row>
    <row r="8" spans="1:11">
      <c r="A8" s="298" t="s">
        <v>451</v>
      </c>
      <c r="B8" s="286">
        <v>13952</v>
      </c>
      <c r="C8" s="286">
        <v>15067</v>
      </c>
      <c r="D8" s="286">
        <v>15299</v>
      </c>
      <c r="E8" s="286">
        <v>15279</v>
      </c>
      <c r="F8" s="286">
        <v>14631</v>
      </c>
      <c r="G8" s="286">
        <v>15662</v>
      </c>
      <c r="H8" s="286">
        <v>15555</v>
      </c>
      <c r="I8" s="286">
        <v>16355</v>
      </c>
      <c r="J8" s="286">
        <v>16839</v>
      </c>
      <c r="K8" s="285">
        <v>17607</v>
      </c>
    </row>
    <row r="9" spans="1:11">
      <c r="A9" s="298" t="s">
        <v>452</v>
      </c>
      <c r="B9" s="286">
        <v>121383</v>
      </c>
      <c r="C9" s="286">
        <v>121155</v>
      </c>
      <c r="D9" s="286">
        <v>119874</v>
      </c>
      <c r="E9" s="286">
        <v>117894</v>
      </c>
      <c r="F9" s="286">
        <v>114459</v>
      </c>
      <c r="G9" s="286">
        <v>111567</v>
      </c>
      <c r="H9" s="286">
        <v>111493</v>
      </c>
      <c r="I9" s="286">
        <v>112033</v>
      </c>
      <c r="J9" s="286">
        <v>113075</v>
      </c>
      <c r="K9" s="285">
        <v>112786</v>
      </c>
    </row>
    <row r="10" spans="1:11">
      <c r="A10" s="298" t="s">
        <v>453</v>
      </c>
      <c r="B10" s="286">
        <v>8793</v>
      </c>
      <c r="C10" s="286">
        <v>8991</v>
      </c>
      <c r="D10" s="286">
        <v>8846</v>
      </c>
      <c r="E10" s="286">
        <v>8374</v>
      </c>
      <c r="F10" s="286">
        <v>7787</v>
      </c>
      <c r="G10" s="286">
        <v>7539</v>
      </c>
      <c r="H10" s="286">
        <v>7538</v>
      </c>
      <c r="I10" s="286">
        <v>7516</v>
      </c>
      <c r="J10" s="286">
        <v>7588</v>
      </c>
      <c r="K10" s="285">
        <v>7565</v>
      </c>
    </row>
    <row r="11" spans="1:11">
      <c r="A11" s="298" t="s">
        <v>454</v>
      </c>
      <c r="B11" s="286">
        <v>0</v>
      </c>
      <c r="C11" s="286">
        <v>0</v>
      </c>
      <c r="D11" s="286">
        <v>0</v>
      </c>
      <c r="E11" s="286">
        <v>2</v>
      </c>
      <c r="F11" s="286">
        <v>10</v>
      </c>
      <c r="G11" s="286">
        <v>19</v>
      </c>
      <c r="H11" s="286">
        <v>30</v>
      </c>
      <c r="I11" s="286">
        <v>35</v>
      </c>
      <c r="J11" s="286">
        <v>52</v>
      </c>
      <c r="K11" s="285">
        <v>85</v>
      </c>
    </row>
    <row r="12" spans="1:11">
      <c r="A12" s="298" t="s">
        <v>455</v>
      </c>
      <c r="B12" s="286">
        <v>1897</v>
      </c>
      <c r="C12" s="286">
        <v>1856</v>
      </c>
      <c r="D12" s="286">
        <v>1830</v>
      </c>
      <c r="E12" s="286">
        <v>1770</v>
      </c>
      <c r="F12" s="286">
        <v>1695</v>
      </c>
      <c r="G12" s="286">
        <v>1637</v>
      </c>
      <c r="H12" s="286">
        <v>1590</v>
      </c>
      <c r="I12" s="286">
        <v>1542</v>
      </c>
      <c r="J12" s="286">
        <v>1516</v>
      </c>
      <c r="K12" s="285">
        <v>1465</v>
      </c>
    </row>
    <row r="13" spans="1:11">
      <c r="A13" s="298" t="s">
        <v>456</v>
      </c>
      <c r="B13" s="286">
        <v>49770</v>
      </c>
      <c r="C13" s="286">
        <v>51695</v>
      </c>
      <c r="D13" s="286">
        <v>53304</v>
      </c>
      <c r="E13" s="286">
        <v>55151</v>
      </c>
      <c r="F13" s="286">
        <v>56152</v>
      </c>
      <c r="G13" s="286">
        <v>56816</v>
      </c>
      <c r="H13" s="286">
        <v>56154</v>
      </c>
      <c r="I13" s="286">
        <v>54189</v>
      </c>
      <c r="J13" s="286">
        <v>53100</v>
      </c>
      <c r="K13" s="285">
        <v>52858</v>
      </c>
    </row>
    <row r="14" spans="1:11">
      <c r="A14" s="298" t="s">
        <v>457</v>
      </c>
      <c r="B14" s="286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263</v>
      </c>
      <c r="I14" s="286">
        <v>765</v>
      </c>
      <c r="J14" s="286">
        <v>1335</v>
      </c>
      <c r="K14" s="285">
        <v>1762</v>
      </c>
    </row>
    <row r="15" spans="1:11">
      <c r="A15" s="298" t="s">
        <v>458</v>
      </c>
      <c r="B15" s="286">
        <v>459</v>
      </c>
      <c r="C15" s="286">
        <v>439</v>
      </c>
      <c r="D15" s="286">
        <v>434</v>
      </c>
      <c r="E15" s="286">
        <v>423</v>
      </c>
      <c r="F15" s="286">
        <v>446</v>
      </c>
      <c r="G15" s="286">
        <v>432</v>
      </c>
      <c r="H15" s="286">
        <v>421</v>
      </c>
      <c r="I15" s="286">
        <v>415</v>
      </c>
      <c r="J15" s="286">
        <v>406</v>
      </c>
      <c r="K15" s="285">
        <v>402</v>
      </c>
    </row>
    <row r="16" spans="1:11">
      <c r="A16" s="298" t="s">
        <v>459</v>
      </c>
      <c r="B16" s="286">
        <v>931</v>
      </c>
      <c r="C16" s="286">
        <v>1173</v>
      </c>
      <c r="D16" s="286">
        <v>1433</v>
      </c>
      <c r="E16" s="286">
        <v>1658</v>
      </c>
      <c r="F16" s="286">
        <v>1822</v>
      </c>
      <c r="G16" s="286">
        <v>1951</v>
      </c>
      <c r="H16" s="286">
        <v>2116</v>
      </c>
      <c r="I16" s="286">
        <v>2385</v>
      </c>
      <c r="J16" s="286">
        <v>2770</v>
      </c>
      <c r="K16" s="285">
        <v>3143</v>
      </c>
    </row>
    <row r="17" spans="1:11">
      <c r="A17" s="298" t="s">
        <v>460</v>
      </c>
      <c r="B17" s="286">
        <v>9038</v>
      </c>
      <c r="C17" s="286">
        <v>9519</v>
      </c>
      <c r="D17" s="286">
        <v>8817</v>
      </c>
      <c r="E17" s="286">
        <v>8532</v>
      </c>
      <c r="F17" s="286">
        <v>8088</v>
      </c>
      <c r="G17" s="286">
        <v>6649</v>
      </c>
      <c r="H17" s="286">
        <v>8365</v>
      </c>
      <c r="I17" s="286">
        <v>8312</v>
      </c>
      <c r="J17" s="286">
        <v>8948</v>
      </c>
      <c r="K17" s="285">
        <v>8869</v>
      </c>
    </row>
    <row r="18" spans="1:11">
      <c r="A18" s="298" t="s">
        <v>473</v>
      </c>
      <c r="B18" s="286">
        <v>467</v>
      </c>
      <c r="C18" s="286">
        <v>697</v>
      </c>
      <c r="D18" s="286">
        <v>909</v>
      </c>
      <c r="E18" s="286">
        <v>1200</v>
      </c>
      <c r="F18" s="286">
        <v>1481</v>
      </c>
      <c r="G18" s="286">
        <v>1665</v>
      </c>
      <c r="H18" s="286">
        <v>0</v>
      </c>
      <c r="I18" s="286">
        <v>0</v>
      </c>
      <c r="J18" s="286">
        <v>0</v>
      </c>
      <c r="K18" s="285">
        <v>0</v>
      </c>
    </row>
    <row r="19" spans="1:11">
      <c r="A19" s="130" t="s">
        <v>461</v>
      </c>
      <c r="B19" s="287">
        <v>35314</v>
      </c>
      <c r="C19" s="287">
        <v>36296</v>
      </c>
      <c r="D19" s="287">
        <v>36047</v>
      </c>
      <c r="E19" s="287">
        <v>36233</v>
      </c>
      <c r="F19" s="287">
        <v>35837</v>
      </c>
      <c r="G19" s="287">
        <v>35721</v>
      </c>
      <c r="H19" s="287">
        <v>35910</v>
      </c>
      <c r="I19" s="287">
        <v>36121</v>
      </c>
      <c r="J19" s="287">
        <v>36462</v>
      </c>
      <c r="K19" s="287">
        <v>36596</v>
      </c>
    </row>
    <row r="20" spans="1:11">
      <c r="A20" s="258" t="s">
        <v>169</v>
      </c>
      <c r="B20" s="288">
        <f t="shared" ref="B20:K20" si="1">SUM(B21:B31)</f>
        <v>5040257</v>
      </c>
      <c r="C20" s="288">
        <f t="shared" si="1"/>
        <v>5028899</v>
      </c>
      <c r="D20" s="288">
        <f t="shared" si="1"/>
        <v>5073838</v>
      </c>
      <c r="E20" s="288">
        <f t="shared" si="1"/>
        <v>5109441</v>
      </c>
      <c r="F20" s="288">
        <f t="shared" si="1"/>
        <v>5126928</v>
      </c>
      <c r="G20" s="288">
        <f t="shared" si="1"/>
        <v>5159231</v>
      </c>
      <c r="H20" s="288">
        <f t="shared" si="1"/>
        <v>5200694</v>
      </c>
      <c r="I20" s="288">
        <f t="shared" si="1"/>
        <v>5238476</v>
      </c>
      <c r="J20" s="288">
        <f t="shared" si="1"/>
        <v>5281794</v>
      </c>
      <c r="K20" s="288">
        <f t="shared" si="1"/>
        <v>5321220</v>
      </c>
    </row>
    <row r="21" spans="1:11">
      <c r="A21" s="284" t="s">
        <v>462</v>
      </c>
      <c r="B21" s="287">
        <v>704727</v>
      </c>
      <c r="C21" s="287">
        <v>683018</v>
      </c>
      <c r="D21" s="287">
        <v>689587</v>
      </c>
      <c r="E21" s="287">
        <v>691851</v>
      </c>
      <c r="F21" s="287">
        <v>694667</v>
      </c>
      <c r="G21" s="287">
        <v>700243</v>
      </c>
      <c r="H21" s="287">
        <v>704422</v>
      </c>
      <c r="I21" s="287">
        <v>707406</v>
      </c>
      <c r="J21" s="287">
        <v>713333</v>
      </c>
      <c r="K21" s="287">
        <v>715524</v>
      </c>
    </row>
    <row r="22" spans="1:11">
      <c r="A22" s="151" t="s">
        <v>463</v>
      </c>
      <c r="B22" s="286">
        <v>2750318</v>
      </c>
      <c r="C22" s="286">
        <v>2740685</v>
      </c>
      <c r="D22" s="286">
        <v>2753015</v>
      </c>
      <c r="E22" s="286">
        <v>2761292</v>
      </c>
      <c r="F22" s="286">
        <v>2760208</v>
      </c>
      <c r="G22" s="286">
        <v>2768976</v>
      </c>
      <c r="H22" s="286">
        <v>2777853</v>
      </c>
      <c r="I22" s="286">
        <v>2784577</v>
      </c>
      <c r="J22" s="286">
        <v>2790487</v>
      </c>
      <c r="K22" s="285">
        <v>2797539</v>
      </c>
    </row>
    <row r="23" spans="1:11">
      <c r="A23" s="151" t="s">
        <v>464</v>
      </c>
      <c r="B23" s="286">
        <v>1073056</v>
      </c>
      <c r="C23" s="286">
        <v>1070252</v>
      </c>
      <c r="D23" s="286">
        <v>1076816</v>
      </c>
      <c r="E23" s="286">
        <v>1080838</v>
      </c>
      <c r="F23" s="286">
        <v>1077055</v>
      </c>
      <c r="G23" s="286">
        <v>1075868</v>
      </c>
      <c r="H23" s="286">
        <v>1071329</v>
      </c>
      <c r="I23" s="286">
        <v>1064569</v>
      </c>
      <c r="J23" s="286">
        <v>1057246</v>
      </c>
      <c r="K23" s="285">
        <v>1047351</v>
      </c>
    </row>
    <row r="24" spans="1:11">
      <c r="A24" s="151" t="s">
        <v>465</v>
      </c>
      <c r="B24" s="286">
        <v>75002</v>
      </c>
      <c r="C24" s="286">
        <v>73843</v>
      </c>
      <c r="D24" s="286">
        <v>72870</v>
      </c>
      <c r="E24" s="286">
        <v>71978</v>
      </c>
      <c r="F24" s="286">
        <v>70641</v>
      </c>
      <c r="G24" s="286">
        <v>69154</v>
      </c>
      <c r="H24" s="286">
        <v>68066</v>
      </c>
      <c r="I24" s="286">
        <v>66864</v>
      </c>
      <c r="J24" s="286">
        <v>65676</v>
      </c>
      <c r="K24" s="285">
        <v>64230</v>
      </c>
    </row>
    <row r="25" spans="1:11">
      <c r="A25" s="151" t="s">
        <v>466</v>
      </c>
      <c r="B25" s="286">
        <v>0</v>
      </c>
      <c r="C25" s="286">
        <v>0</v>
      </c>
      <c r="D25" s="286">
        <v>3</v>
      </c>
      <c r="E25" s="286">
        <v>11</v>
      </c>
      <c r="F25" s="286">
        <v>30</v>
      </c>
      <c r="G25" s="286">
        <v>49</v>
      </c>
      <c r="H25" s="286">
        <v>91</v>
      </c>
      <c r="I25" s="286">
        <v>177</v>
      </c>
      <c r="J25" s="286">
        <v>291</v>
      </c>
      <c r="K25" s="285">
        <v>521</v>
      </c>
    </row>
    <row r="26" spans="1:11">
      <c r="A26" s="151" t="s">
        <v>467</v>
      </c>
      <c r="B26" s="286">
        <v>12370</v>
      </c>
      <c r="C26" s="286">
        <v>12520</v>
      </c>
      <c r="D26" s="286">
        <v>12675</v>
      </c>
      <c r="E26" s="286">
        <v>12780</v>
      </c>
      <c r="F26" s="286">
        <v>12715</v>
      </c>
      <c r="G26" s="286">
        <v>12562</v>
      </c>
      <c r="H26" s="286">
        <v>12322</v>
      </c>
      <c r="I26" s="286">
        <v>12074</v>
      </c>
      <c r="J26" s="286">
        <v>11838</v>
      </c>
      <c r="K26" s="285">
        <v>11559</v>
      </c>
    </row>
    <row r="27" spans="1:11">
      <c r="A27" s="151" t="s">
        <v>468</v>
      </c>
      <c r="B27" s="286">
        <v>389981</v>
      </c>
      <c r="C27" s="286">
        <v>406409</v>
      </c>
      <c r="D27" s="286">
        <v>420344</v>
      </c>
      <c r="E27" s="286">
        <v>435390</v>
      </c>
      <c r="F27" s="286">
        <v>449282</v>
      </c>
      <c r="G27" s="286">
        <v>447466</v>
      </c>
      <c r="H27" s="286">
        <v>441544</v>
      </c>
      <c r="I27" s="286">
        <v>436311</v>
      </c>
      <c r="J27" s="286">
        <v>432049</v>
      </c>
      <c r="K27" s="285">
        <v>425790</v>
      </c>
    </row>
    <row r="28" spans="1:11">
      <c r="A28" s="151" t="s">
        <v>474</v>
      </c>
      <c r="B28" s="286">
        <v>6057</v>
      </c>
      <c r="C28" s="286">
        <v>6026</v>
      </c>
      <c r="D28" s="286">
        <v>5997</v>
      </c>
      <c r="E28" s="286">
        <v>5961</v>
      </c>
      <c r="F28" s="286">
        <v>6044</v>
      </c>
      <c r="G28" s="286">
        <v>4511</v>
      </c>
      <c r="H28" s="286">
        <v>0</v>
      </c>
      <c r="I28" s="286">
        <v>0</v>
      </c>
      <c r="J28" s="286">
        <v>0</v>
      </c>
      <c r="K28" s="285">
        <v>0</v>
      </c>
    </row>
    <row r="29" spans="1:11">
      <c r="A29" s="151" t="s">
        <v>469</v>
      </c>
      <c r="B29" s="286">
        <v>22119</v>
      </c>
      <c r="C29" s="286">
        <v>29202</v>
      </c>
      <c r="D29" s="286">
        <v>35385</v>
      </c>
      <c r="E29" s="286">
        <v>42077</v>
      </c>
      <c r="F29" s="286">
        <v>49009</v>
      </c>
      <c r="G29" s="286">
        <v>52380</v>
      </c>
      <c r="H29" s="286">
        <v>56788</v>
      </c>
      <c r="I29" s="286">
        <v>56659</v>
      </c>
      <c r="J29" s="286">
        <v>56503</v>
      </c>
      <c r="K29" s="285">
        <v>56291</v>
      </c>
    </row>
    <row r="30" spans="1:11">
      <c r="A30" s="151" t="s">
        <v>470</v>
      </c>
      <c r="B30" s="286">
        <v>0</v>
      </c>
      <c r="C30" s="286">
        <v>0</v>
      </c>
      <c r="D30" s="286">
        <v>0</v>
      </c>
      <c r="E30" s="286">
        <v>0</v>
      </c>
      <c r="F30" s="286">
        <v>0</v>
      </c>
      <c r="G30" s="286">
        <v>20726</v>
      </c>
      <c r="H30" s="286">
        <v>61071</v>
      </c>
      <c r="I30" s="286">
        <v>102723</v>
      </c>
      <c r="J30" s="286">
        <v>147317</v>
      </c>
      <c r="K30" s="285">
        <v>195428</v>
      </c>
    </row>
    <row r="31" spans="1:11">
      <c r="A31" s="284" t="s">
        <v>471</v>
      </c>
      <c r="B31" s="287">
        <v>6627</v>
      </c>
      <c r="C31" s="287">
        <v>6944</v>
      </c>
      <c r="D31" s="287">
        <v>7146</v>
      </c>
      <c r="E31" s="287">
        <v>7263</v>
      </c>
      <c r="F31" s="287">
        <v>7277</v>
      </c>
      <c r="G31" s="287">
        <v>7296</v>
      </c>
      <c r="H31" s="287">
        <v>7208</v>
      </c>
      <c r="I31" s="287">
        <v>7116</v>
      </c>
      <c r="J31" s="287">
        <v>7054</v>
      </c>
      <c r="K31" s="287">
        <v>6987</v>
      </c>
    </row>
    <row r="32" spans="1:11" s="104" customFormat="1" ht="11.25">
      <c r="K32" s="105" t="s">
        <v>472</v>
      </c>
    </row>
    <row r="33" spans="1:11">
      <c r="A33" s="457"/>
      <c r="B33" s="457"/>
      <c r="C33" s="457"/>
      <c r="D33" s="457"/>
      <c r="E33" s="457"/>
      <c r="F33" s="457"/>
      <c r="G33" s="457"/>
      <c r="H33" s="457"/>
      <c r="I33" s="457"/>
      <c r="J33" s="457"/>
      <c r="K33" s="457"/>
    </row>
    <row r="34" spans="1:11">
      <c r="A34" s="550" t="s">
        <v>475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</row>
    <row r="35" spans="1:11">
      <c r="A35" s="456"/>
      <c r="B35" s="456">
        <v>2011</v>
      </c>
      <c r="C35" s="456">
        <v>2012</v>
      </c>
      <c r="D35" s="456">
        <v>2013</v>
      </c>
      <c r="E35" s="456">
        <v>2014</v>
      </c>
      <c r="F35" s="456">
        <v>2015</v>
      </c>
      <c r="G35" s="456">
        <v>2016</v>
      </c>
      <c r="H35" s="456">
        <v>2017</v>
      </c>
      <c r="I35" s="456">
        <v>2018</v>
      </c>
      <c r="J35" s="456">
        <v>2019</v>
      </c>
      <c r="K35" s="456">
        <v>2020</v>
      </c>
    </row>
    <row r="36" spans="1:11">
      <c r="A36" s="258" t="s">
        <v>171</v>
      </c>
      <c r="B36" s="288">
        <f t="shared" ref="B36:K36" si="2">SUM(B37:B50)</f>
        <v>5920286.3130000001</v>
      </c>
      <c r="C36" s="288">
        <f t="shared" si="2"/>
        <v>6051638.5830000006</v>
      </c>
      <c r="D36" s="288">
        <f t="shared" si="2"/>
        <v>5954993.857400001</v>
      </c>
      <c r="E36" s="288">
        <f t="shared" si="2"/>
        <v>5718009.2237</v>
      </c>
      <c r="F36" s="288">
        <f t="shared" si="2"/>
        <v>5816270.4201999996</v>
      </c>
      <c r="G36" s="288">
        <f t="shared" si="2"/>
        <v>5479525.0027999999</v>
      </c>
      <c r="H36" s="288">
        <f t="shared" si="2"/>
        <v>5677832.5689999992</v>
      </c>
      <c r="I36" s="288">
        <f t="shared" si="2"/>
        <v>5820150.4570000032</v>
      </c>
      <c r="J36" s="288">
        <f t="shared" si="2"/>
        <v>5567520.5249999994</v>
      </c>
      <c r="K36" s="288">
        <f t="shared" si="2"/>
        <v>5295275.9120000005</v>
      </c>
    </row>
    <row r="37" spans="1:11">
      <c r="A37" s="130" t="s">
        <v>449</v>
      </c>
      <c r="B37" s="287">
        <v>243253.55399999995</v>
      </c>
      <c r="C37" s="287">
        <v>234405.47199999995</v>
      </c>
      <c r="D37" s="287">
        <v>236695.39299999992</v>
      </c>
      <c r="E37" s="287">
        <v>225236.30398999999</v>
      </c>
      <c r="F37" s="287">
        <v>227916.28100000013</v>
      </c>
      <c r="G37" s="287">
        <v>226629.70700000005</v>
      </c>
      <c r="H37" s="287">
        <v>244708.677</v>
      </c>
      <c r="I37" s="287">
        <v>252723.88400000005</v>
      </c>
      <c r="J37" s="287">
        <v>239404.4250000001</v>
      </c>
      <c r="K37" s="287">
        <v>240961.66600000014</v>
      </c>
    </row>
    <row r="38" spans="1:11">
      <c r="A38" s="298" t="s">
        <v>450</v>
      </c>
      <c r="B38" s="286">
        <v>1898545.7059999998</v>
      </c>
      <c r="C38" s="286">
        <v>1837415.6820099999</v>
      </c>
      <c r="D38" s="286">
        <v>1801538.4984000002</v>
      </c>
      <c r="E38" s="286">
        <v>1715055.4337200008</v>
      </c>
      <c r="F38" s="286">
        <v>1722564.1341999993</v>
      </c>
      <c r="G38" s="286">
        <v>1633429.5588000002</v>
      </c>
      <c r="H38" s="286">
        <v>1712827.9569999995</v>
      </c>
      <c r="I38" s="286">
        <v>1728550.2410000004</v>
      </c>
      <c r="J38" s="286">
        <v>1682633.4309999999</v>
      </c>
      <c r="K38" s="285">
        <v>1592608.5410000004</v>
      </c>
    </row>
    <row r="39" spans="1:11">
      <c r="A39" s="298" t="s">
        <v>451</v>
      </c>
      <c r="B39" s="286">
        <v>860460.07100000023</v>
      </c>
      <c r="C39" s="286">
        <v>936808.9530000001</v>
      </c>
      <c r="D39" s="286">
        <v>937020.39800000016</v>
      </c>
      <c r="E39" s="286">
        <v>911468.57300000021</v>
      </c>
      <c r="F39" s="286">
        <v>945771.022</v>
      </c>
      <c r="G39" s="286">
        <v>898090.05299999996</v>
      </c>
      <c r="H39" s="286">
        <v>950695.68900000001</v>
      </c>
      <c r="I39" s="286">
        <v>982967.25400000007</v>
      </c>
      <c r="J39" s="286">
        <v>990554.26000000013</v>
      </c>
      <c r="K39" s="285">
        <v>922784.07</v>
      </c>
    </row>
    <row r="40" spans="1:11">
      <c r="A40" s="298" t="s">
        <v>452</v>
      </c>
      <c r="B40" s="286">
        <v>1337217.4459999998</v>
      </c>
      <c r="C40" s="286">
        <v>1358441.1449999998</v>
      </c>
      <c r="D40" s="286">
        <v>1327759.6829999997</v>
      </c>
      <c r="E40" s="286">
        <v>1263290.6349999998</v>
      </c>
      <c r="F40" s="286">
        <v>1310652.7560000001</v>
      </c>
      <c r="G40" s="286">
        <v>1226015.8389999999</v>
      </c>
      <c r="H40" s="286">
        <v>1264509.9180000001</v>
      </c>
      <c r="I40" s="286">
        <v>1273866.7179999999</v>
      </c>
      <c r="J40" s="286">
        <v>1237663.8059999994</v>
      </c>
      <c r="K40" s="285">
        <v>1167305.044</v>
      </c>
    </row>
    <row r="41" spans="1:11">
      <c r="A41" s="298" t="s">
        <v>453</v>
      </c>
      <c r="B41" s="286">
        <v>681221.76799999992</v>
      </c>
      <c r="C41" s="286">
        <v>711837.05199999991</v>
      </c>
      <c r="D41" s="286">
        <v>679203.28899999976</v>
      </c>
      <c r="E41" s="286">
        <v>627554.90399999986</v>
      </c>
      <c r="F41" s="286">
        <v>610476.74899999995</v>
      </c>
      <c r="G41" s="286">
        <v>540444.66399999999</v>
      </c>
      <c r="H41" s="286">
        <v>517924.38299999974</v>
      </c>
      <c r="I41" s="286">
        <v>509918.11500000011</v>
      </c>
      <c r="J41" s="286">
        <v>469974.62300000002</v>
      </c>
      <c r="K41" s="285">
        <v>445375.11900000012</v>
      </c>
    </row>
    <row r="42" spans="1:11">
      <c r="A42" s="298" t="s">
        <v>454</v>
      </c>
      <c r="B42" s="286">
        <v>0</v>
      </c>
      <c r="C42" s="286">
        <v>0</v>
      </c>
      <c r="D42" s="286">
        <v>0</v>
      </c>
      <c r="E42" s="286">
        <v>0</v>
      </c>
      <c r="F42" s="286">
        <v>1.9609999999999999</v>
      </c>
      <c r="G42" s="286">
        <v>72.095000000000013</v>
      </c>
      <c r="H42" s="286">
        <v>270.19299999999998</v>
      </c>
      <c r="I42" s="286">
        <v>319.33199999999999</v>
      </c>
      <c r="J42" s="286">
        <v>381.47</v>
      </c>
      <c r="K42" s="285">
        <v>458.21999999999997</v>
      </c>
    </row>
    <row r="43" spans="1:11">
      <c r="A43" s="298" t="s">
        <v>455</v>
      </c>
      <c r="B43" s="286">
        <v>44456.036000000007</v>
      </c>
      <c r="C43" s="286">
        <v>47726.118999999999</v>
      </c>
      <c r="D43" s="286">
        <v>48907.632999999994</v>
      </c>
      <c r="E43" s="286">
        <v>44089.241999999977</v>
      </c>
      <c r="F43" s="286">
        <v>43171.807999999997</v>
      </c>
      <c r="G43" s="286">
        <v>41364.828000000001</v>
      </c>
      <c r="H43" s="286">
        <v>40763.304000000018</v>
      </c>
      <c r="I43" s="286">
        <v>38807.638999999996</v>
      </c>
      <c r="J43" s="286">
        <v>37385.494000000006</v>
      </c>
      <c r="K43" s="285">
        <v>33808.102999999988</v>
      </c>
    </row>
    <row r="44" spans="1:11">
      <c r="A44" s="298" t="s">
        <v>456</v>
      </c>
      <c r="B44" s="286">
        <v>200763.71400000007</v>
      </c>
      <c r="C44" s="286">
        <v>239808.51499999993</v>
      </c>
      <c r="D44" s="286">
        <v>258386.26200000008</v>
      </c>
      <c r="E44" s="286">
        <v>256500.98999000009</v>
      </c>
      <c r="F44" s="286">
        <v>287886.51199999999</v>
      </c>
      <c r="G44" s="286">
        <v>287544.97099999984</v>
      </c>
      <c r="H44" s="286">
        <v>312067.56500000006</v>
      </c>
      <c r="I44" s="286">
        <v>313613.61500000005</v>
      </c>
      <c r="J44" s="286">
        <v>296429.22800000006</v>
      </c>
      <c r="K44" s="285">
        <v>272966.62400000001</v>
      </c>
    </row>
    <row r="45" spans="1:11">
      <c r="A45" s="298" t="s">
        <v>457</v>
      </c>
      <c r="B45" s="286">
        <v>0</v>
      </c>
      <c r="C45" s="286">
        <v>0</v>
      </c>
      <c r="D45" s="286">
        <v>0</v>
      </c>
      <c r="E45" s="286">
        <v>0</v>
      </c>
      <c r="F45" s="286">
        <v>0</v>
      </c>
      <c r="G45" s="286">
        <v>0</v>
      </c>
      <c r="H45" s="286">
        <v>135.11200000000002</v>
      </c>
      <c r="I45" s="286">
        <v>958.25700000000006</v>
      </c>
      <c r="J45" s="286">
        <v>1550.6499999999999</v>
      </c>
      <c r="K45" s="285">
        <v>2140.8660000000004</v>
      </c>
    </row>
    <row r="46" spans="1:11">
      <c r="A46" s="298" t="s">
        <v>458</v>
      </c>
      <c r="B46" s="286">
        <v>1258.3200000000002</v>
      </c>
      <c r="C46" s="286">
        <v>1273.5929999999996</v>
      </c>
      <c r="D46" s="286">
        <v>1299.1610000000003</v>
      </c>
      <c r="E46" s="286">
        <v>1218.7630000000006</v>
      </c>
      <c r="F46" s="286">
        <v>1169.3389999999995</v>
      </c>
      <c r="G46" s="286">
        <v>1180.7809999999995</v>
      </c>
      <c r="H46" s="286">
        <v>1265.085</v>
      </c>
      <c r="I46" s="286">
        <v>1218.3539999999994</v>
      </c>
      <c r="J46" s="286">
        <v>1043.067</v>
      </c>
      <c r="K46" s="285">
        <v>1025.6869999999997</v>
      </c>
    </row>
    <row r="47" spans="1:11">
      <c r="A47" s="298" t="s">
        <v>459</v>
      </c>
      <c r="B47" s="286">
        <v>1776.3219999999997</v>
      </c>
      <c r="C47" s="286">
        <v>2441.8149999999996</v>
      </c>
      <c r="D47" s="286">
        <v>3155.7270000000008</v>
      </c>
      <c r="E47" s="286">
        <v>2922.3330000000001</v>
      </c>
      <c r="F47" s="286">
        <v>3613.0670000000005</v>
      </c>
      <c r="G47" s="286">
        <v>3734.1540000000005</v>
      </c>
      <c r="H47" s="286">
        <v>4527.2079999999996</v>
      </c>
      <c r="I47" s="286">
        <v>4997.9230000000007</v>
      </c>
      <c r="J47" s="286">
        <v>5407.012999999999</v>
      </c>
      <c r="K47" s="285">
        <v>5769.4779999999982</v>
      </c>
    </row>
    <row r="48" spans="1:11">
      <c r="A48" s="298" t="s">
        <v>460</v>
      </c>
      <c r="B48" s="282" t="s">
        <v>78</v>
      </c>
      <c r="C48" s="282" t="s">
        <v>78</v>
      </c>
      <c r="D48" s="282" t="s">
        <v>78</v>
      </c>
      <c r="E48" s="282" t="s">
        <v>78</v>
      </c>
      <c r="F48" s="282" t="s">
        <v>78</v>
      </c>
      <c r="G48" s="282" t="s">
        <v>78</v>
      </c>
      <c r="H48" s="282" t="s">
        <v>78</v>
      </c>
      <c r="I48" s="282" t="s">
        <v>78</v>
      </c>
      <c r="J48" s="282" t="s">
        <v>78</v>
      </c>
      <c r="K48" s="213" t="s">
        <v>78</v>
      </c>
    </row>
    <row r="49" spans="1:11">
      <c r="A49" s="298" t="s">
        <v>473</v>
      </c>
      <c r="B49" s="282" t="s">
        <v>78</v>
      </c>
      <c r="C49" s="282" t="s">
        <v>78</v>
      </c>
      <c r="D49" s="282" t="s">
        <v>78</v>
      </c>
      <c r="E49" s="282" t="s">
        <v>78</v>
      </c>
      <c r="F49" s="282" t="s">
        <v>78</v>
      </c>
      <c r="G49" s="282" t="s">
        <v>78</v>
      </c>
      <c r="H49" s="282" t="s">
        <v>78</v>
      </c>
      <c r="I49" s="282" t="s">
        <v>78</v>
      </c>
      <c r="J49" s="282" t="s">
        <v>78</v>
      </c>
      <c r="K49" s="213" t="s">
        <v>78</v>
      </c>
    </row>
    <row r="50" spans="1:11">
      <c r="A50" s="130" t="s">
        <v>461</v>
      </c>
      <c r="B50" s="287">
        <v>651333.37600000005</v>
      </c>
      <c r="C50" s="287">
        <v>681480.23699000012</v>
      </c>
      <c r="D50" s="287">
        <v>661027.8130000002</v>
      </c>
      <c r="E50" s="287">
        <v>670672.04600000009</v>
      </c>
      <c r="F50" s="287">
        <v>663046.79099999997</v>
      </c>
      <c r="G50" s="287">
        <v>621018.35200000007</v>
      </c>
      <c r="H50" s="287">
        <v>628137.47800000012</v>
      </c>
      <c r="I50" s="287">
        <v>712209.12499999965</v>
      </c>
      <c r="J50" s="287">
        <v>605093.05799999984</v>
      </c>
      <c r="K50" s="287">
        <v>610072.49400000006</v>
      </c>
    </row>
    <row r="51" spans="1:11">
      <c r="A51" s="258" t="s">
        <v>169</v>
      </c>
      <c r="B51" s="288">
        <f t="shared" ref="B51:K51" si="3">SUM(B52:B62)</f>
        <v>8462944.2289999966</v>
      </c>
      <c r="C51" s="288">
        <f t="shared" si="3"/>
        <v>8172825.5500899721</v>
      </c>
      <c r="D51" s="288">
        <f t="shared" si="3"/>
        <v>8130845.1299999878</v>
      </c>
      <c r="E51" s="288">
        <f t="shared" si="3"/>
        <v>7956628.3689999999</v>
      </c>
      <c r="F51" s="288">
        <f t="shared" si="3"/>
        <v>7967618.7390000019</v>
      </c>
      <c r="G51" s="288">
        <f t="shared" si="3"/>
        <v>8051255.2099999962</v>
      </c>
      <c r="H51" s="288">
        <f t="shared" si="3"/>
        <v>8110171.1566000003</v>
      </c>
      <c r="I51" s="288">
        <f t="shared" si="3"/>
        <v>8096491.6895999983</v>
      </c>
      <c r="J51" s="288">
        <f t="shared" si="3"/>
        <v>8142086.0593999913</v>
      </c>
      <c r="K51" s="288">
        <f t="shared" si="3"/>
        <v>8206918.2313999906</v>
      </c>
    </row>
    <row r="52" spans="1:11">
      <c r="A52" s="284" t="s">
        <v>462</v>
      </c>
      <c r="B52" s="287">
        <v>365711.73699999775</v>
      </c>
      <c r="C52" s="287">
        <v>357698.38503999682</v>
      </c>
      <c r="D52" s="287">
        <v>360992.1849999972</v>
      </c>
      <c r="E52" s="287">
        <v>362284.3000000001</v>
      </c>
      <c r="F52" s="287">
        <v>375095.95199999999</v>
      </c>
      <c r="G52" s="287">
        <v>397516.91200000007</v>
      </c>
      <c r="H52" s="287">
        <v>436228.78200000024</v>
      </c>
      <c r="I52" s="287">
        <v>448543.48499999993</v>
      </c>
      <c r="J52" s="287">
        <v>468169.42400000128</v>
      </c>
      <c r="K52" s="287">
        <v>490268.2899999966</v>
      </c>
    </row>
    <row r="53" spans="1:11">
      <c r="A53" s="151" t="s">
        <v>463</v>
      </c>
      <c r="B53" s="286">
        <v>5325416.1159999995</v>
      </c>
      <c r="C53" s="286">
        <v>5111559.0320099788</v>
      </c>
      <c r="D53" s="286">
        <v>5064500.6459999951</v>
      </c>
      <c r="E53" s="286">
        <v>4942033.9160000002</v>
      </c>
      <c r="F53" s="286">
        <v>4905096.8920000019</v>
      </c>
      <c r="G53" s="286">
        <v>4934261.8119999971</v>
      </c>
      <c r="H53" s="286">
        <v>4895639.7315999987</v>
      </c>
      <c r="I53" s="286">
        <v>4853597.642599998</v>
      </c>
      <c r="J53" s="286">
        <v>4857278.3733999934</v>
      </c>
      <c r="K53" s="285">
        <v>4846602.0984000005</v>
      </c>
    </row>
    <row r="54" spans="1:11">
      <c r="A54" s="151" t="s">
        <v>464</v>
      </c>
      <c r="B54" s="286">
        <v>2262820.6309999987</v>
      </c>
      <c r="C54" s="286">
        <v>2177525.5850199955</v>
      </c>
      <c r="D54" s="286">
        <v>2160493.068999995</v>
      </c>
      <c r="E54" s="286">
        <v>2116444.8369999998</v>
      </c>
      <c r="F54" s="286">
        <v>2126800.9309999999</v>
      </c>
      <c r="G54" s="286">
        <v>2136238.4179999996</v>
      </c>
      <c r="H54" s="286">
        <v>2143228.4390000002</v>
      </c>
      <c r="I54" s="286">
        <v>2117654.5500000003</v>
      </c>
      <c r="J54" s="286">
        <v>2102085.9419999979</v>
      </c>
      <c r="K54" s="285">
        <v>2095016.4669999925</v>
      </c>
    </row>
    <row r="55" spans="1:11">
      <c r="A55" s="151" t="s">
        <v>465</v>
      </c>
      <c r="B55" s="286">
        <v>181776.73</v>
      </c>
      <c r="C55" s="286">
        <v>173624.57</v>
      </c>
      <c r="D55" s="286">
        <v>169760.79699999993</v>
      </c>
      <c r="E55" s="286">
        <v>161884.48000000001</v>
      </c>
      <c r="F55" s="286">
        <v>160316.69500000001</v>
      </c>
      <c r="G55" s="286">
        <v>157961.49699999994</v>
      </c>
      <c r="H55" s="286">
        <v>158481.93399999998</v>
      </c>
      <c r="I55" s="286">
        <v>153821.35599999994</v>
      </c>
      <c r="J55" s="286">
        <v>151248.27100000001</v>
      </c>
      <c r="K55" s="285">
        <v>148050.19500000007</v>
      </c>
    </row>
    <row r="56" spans="1:11">
      <c r="A56" s="151" t="s">
        <v>466</v>
      </c>
      <c r="B56" s="286">
        <v>0</v>
      </c>
      <c r="C56" s="286">
        <v>0</v>
      </c>
      <c r="D56" s="286">
        <v>5.3979999999999997</v>
      </c>
      <c r="E56" s="286">
        <v>16.606999999999999</v>
      </c>
      <c r="F56" s="286">
        <v>81.147999999999982</v>
      </c>
      <c r="G56" s="286">
        <v>147.73099999999999</v>
      </c>
      <c r="H56" s="286">
        <v>218.02099999999999</v>
      </c>
      <c r="I56" s="286">
        <v>410.20499999999998</v>
      </c>
      <c r="J56" s="286">
        <v>676.77799999999991</v>
      </c>
      <c r="K56" s="285">
        <v>1104.789</v>
      </c>
    </row>
    <row r="57" spans="1:11">
      <c r="A57" s="151" t="s">
        <v>467</v>
      </c>
      <c r="B57" s="286">
        <v>21409.015999999989</v>
      </c>
      <c r="C57" s="286">
        <v>20896.804999999993</v>
      </c>
      <c r="D57" s="286">
        <v>21484.962</v>
      </c>
      <c r="E57" s="286">
        <v>20623.466</v>
      </c>
      <c r="F57" s="286">
        <v>20717.746999999999</v>
      </c>
      <c r="G57" s="286">
        <v>20681.127</v>
      </c>
      <c r="H57" s="286">
        <v>20997.886999999999</v>
      </c>
      <c r="I57" s="286">
        <v>20738.079999999994</v>
      </c>
      <c r="J57" s="286">
        <v>20395.105999999996</v>
      </c>
      <c r="K57" s="285">
        <v>20064.160000000003</v>
      </c>
    </row>
    <row r="58" spans="1:11">
      <c r="A58" s="151" t="s">
        <v>468</v>
      </c>
      <c r="B58" s="286">
        <v>282577.32400000002</v>
      </c>
      <c r="C58" s="286">
        <v>299264.10301999998</v>
      </c>
      <c r="D58" s="286">
        <v>314331.64400000003</v>
      </c>
      <c r="E58" s="286">
        <v>312502.67900000012</v>
      </c>
      <c r="F58" s="286">
        <v>331155.39799999999</v>
      </c>
      <c r="G58" s="286">
        <v>340821.37300000002</v>
      </c>
      <c r="H58" s="286">
        <v>354596.07800000027</v>
      </c>
      <c r="I58" s="286">
        <v>351520.01000000007</v>
      </c>
      <c r="J58" s="286">
        <v>353691.65900000028</v>
      </c>
      <c r="K58" s="285">
        <v>358560.33499999985</v>
      </c>
    </row>
    <row r="59" spans="1:11">
      <c r="A59" s="151" t="s">
        <v>474</v>
      </c>
      <c r="B59" s="286">
        <v>5847.8269999999984</v>
      </c>
      <c r="C59" s="286">
        <v>5906.5130000000008</v>
      </c>
      <c r="D59" s="286">
        <v>6132.3459999999977</v>
      </c>
      <c r="E59" s="286">
        <v>5546.795000000001</v>
      </c>
      <c r="F59" s="286">
        <v>5777.0890000000009</v>
      </c>
      <c r="G59" s="286">
        <v>4499.2030000000004</v>
      </c>
      <c r="H59" s="286">
        <v>0</v>
      </c>
      <c r="I59" s="286">
        <v>0</v>
      </c>
      <c r="J59" s="286">
        <v>0</v>
      </c>
      <c r="K59" s="285">
        <v>0</v>
      </c>
    </row>
    <row r="60" spans="1:11">
      <c r="A60" s="151" t="s">
        <v>469</v>
      </c>
      <c r="B60" s="286">
        <v>15458.763000000003</v>
      </c>
      <c r="C60" s="286">
        <v>24308.967000000001</v>
      </c>
      <c r="D60" s="286">
        <v>30954.584000000003</v>
      </c>
      <c r="E60" s="286">
        <v>33139.868999999999</v>
      </c>
      <c r="F60" s="286">
        <v>40197.375000000007</v>
      </c>
      <c r="G60" s="286">
        <v>45567.830999999984</v>
      </c>
      <c r="H60" s="286">
        <v>53860.100999999988</v>
      </c>
      <c r="I60" s="286">
        <v>52868.743999999992</v>
      </c>
      <c r="J60" s="286">
        <v>52237.986000000019</v>
      </c>
      <c r="K60" s="285">
        <v>51744.058999999994</v>
      </c>
    </row>
    <row r="61" spans="1:11">
      <c r="A61" s="151" t="s">
        <v>470</v>
      </c>
      <c r="B61" s="286">
        <v>0</v>
      </c>
      <c r="C61" s="286">
        <v>0</v>
      </c>
      <c r="D61" s="286">
        <v>0</v>
      </c>
      <c r="E61" s="286">
        <v>0</v>
      </c>
      <c r="F61" s="286">
        <v>0</v>
      </c>
      <c r="G61" s="286">
        <v>11032.654999999995</v>
      </c>
      <c r="H61" s="286">
        <v>44037.790999999997</v>
      </c>
      <c r="I61" s="286">
        <v>94413.08100000002</v>
      </c>
      <c r="J61" s="286">
        <v>133303.47600000008</v>
      </c>
      <c r="K61" s="285">
        <v>192091.99</v>
      </c>
    </row>
    <row r="62" spans="1:11">
      <c r="A62" s="284" t="s">
        <v>471</v>
      </c>
      <c r="B62" s="287">
        <v>1926.0850000000005</v>
      </c>
      <c r="C62" s="287">
        <v>2041.5899999999995</v>
      </c>
      <c r="D62" s="287">
        <v>2189.4989999999989</v>
      </c>
      <c r="E62" s="287">
        <v>2151.4199999999992</v>
      </c>
      <c r="F62" s="287">
        <v>2379.5120000000002</v>
      </c>
      <c r="G62" s="287">
        <v>2526.6509999999994</v>
      </c>
      <c r="H62" s="287">
        <v>2882.3920000000003</v>
      </c>
      <c r="I62" s="287">
        <v>2924.5359999999996</v>
      </c>
      <c r="J62" s="287">
        <v>2999.0440000000008</v>
      </c>
      <c r="K62" s="287">
        <v>3415.8480000000009</v>
      </c>
    </row>
    <row r="63" spans="1:11" s="104" customFormat="1" ht="11.25">
      <c r="K63" s="105" t="s">
        <v>472</v>
      </c>
    </row>
    <row r="64" spans="1:11" s="104" customFormat="1" ht="11.25" customHeight="1">
      <c r="A64" s="549" t="str">
        <f>'9.6'!A43</f>
        <v>Poznámka: Tarifní statistika v kapitolách č. 23 a 24 je získávána z regulačního výkaznictví podle § 20 zákona č. 458/2000 Sb., energetický zákon, ve znění pozdějších předpisů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64" s="549"/>
      <c r="C64" s="549"/>
      <c r="D64" s="549"/>
      <c r="E64" s="549"/>
      <c r="F64" s="549"/>
      <c r="G64" s="549"/>
      <c r="H64" s="549"/>
      <c r="I64" s="549"/>
      <c r="J64" s="549"/>
      <c r="K64" s="549"/>
    </row>
    <row r="65" spans="1:11" s="104" customFormat="1" ht="12" customHeight="1">
      <c r="A65" s="549"/>
      <c r="B65" s="549"/>
      <c r="C65" s="549"/>
      <c r="D65" s="549"/>
      <c r="E65" s="549"/>
      <c r="F65" s="549"/>
      <c r="G65" s="549"/>
      <c r="H65" s="549"/>
      <c r="I65" s="549"/>
      <c r="J65" s="549"/>
      <c r="K65" s="549"/>
    </row>
    <row r="66" spans="1:11" s="104" customFormat="1" ht="11.25">
      <c r="A66" s="549"/>
      <c r="B66" s="549"/>
      <c r="C66" s="549"/>
      <c r="D66" s="549"/>
      <c r="E66" s="549"/>
      <c r="F66" s="549"/>
      <c r="G66" s="549"/>
      <c r="H66" s="549"/>
      <c r="I66" s="549"/>
      <c r="J66" s="549"/>
      <c r="K66" s="549"/>
    </row>
    <row r="67" spans="1:11" s="104" customFormat="1" ht="11.25">
      <c r="A67" s="549"/>
      <c r="B67" s="549"/>
      <c r="C67" s="549"/>
      <c r="D67" s="549"/>
      <c r="E67" s="549"/>
      <c r="F67" s="549"/>
      <c r="G67" s="549"/>
      <c r="H67" s="549"/>
      <c r="I67" s="549"/>
      <c r="J67" s="549"/>
      <c r="K67" s="549"/>
    </row>
    <row r="68" spans="1:11" s="104" customFormat="1" ht="16.5" customHeight="1">
      <c r="A68" s="447"/>
      <c r="B68" s="447"/>
      <c r="C68" s="447"/>
      <c r="D68" s="447"/>
      <c r="E68" s="447"/>
      <c r="F68" s="447"/>
      <c r="G68" s="447"/>
      <c r="H68" s="447"/>
      <c r="I68" s="447"/>
      <c r="J68" s="447"/>
      <c r="K68" s="344" t="str">
        <f>'3.1'!N1</f>
        <v>2020</v>
      </c>
    </row>
    <row r="69" spans="1:11" s="104" customFormat="1" ht="6" customHeight="1">
      <c r="A69" s="447"/>
      <c r="B69" s="447"/>
      <c r="C69" s="447"/>
      <c r="D69" s="447"/>
      <c r="E69" s="447"/>
      <c r="F69" s="447"/>
      <c r="G69" s="447"/>
      <c r="H69" s="447"/>
      <c r="I69" s="447"/>
      <c r="J69" s="447"/>
      <c r="K69" s="344"/>
    </row>
    <row r="70" spans="1:11">
      <c r="A70" s="551" t="s">
        <v>476</v>
      </c>
      <c r="B70" s="551"/>
      <c r="C70" s="551"/>
      <c r="D70" s="551"/>
      <c r="E70" s="551"/>
      <c r="F70" s="551"/>
      <c r="G70" s="551"/>
      <c r="H70" s="551"/>
      <c r="I70" s="551"/>
      <c r="J70" s="551"/>
      <c r="K70" s="551"/>
    </row>
    <row r="71" spans="1:11">
      <c r="A71" s="456"/>
      <c r="B71" s="456">
        <v>2011</v>
      </c>
      <c r="C71" s="456">
        <v>2012</v>
      </c>
      <c r="D71" s="456">
        <v>2013</v>
      </c>
      <c r="E71" s="456">
        <v>2014</v>
      </c>
      <c r="F71" s="456">
        <v>2015</v>
      </c>
      <c r="G71" s="456">
        <v>2016</v>
      </c>
      <c r="H71" s="456">
        <v>2017</v>
      </c>
      <c r="I71" s="456">
        <v>2018</v>
      </c>
      <c r="J71" s="456">
        <v>2019</v>
      </c>
      <c r="K71" s="456">
        <v>2020</v>
      </c>
    </row>
    <row r="72" spans="1:11">
      <c r="A72" s="258" t="s">
        <v>171</v>
      </c>
      <c r="B72" s="288">
        <f t="shared" ref="B72:K72" si="4">SUM(B73:B80)</f>
        <v>2520910.9670000002</v>
      </c>
      <c r="C72" s="288">
        <f t="shared" si="4"/>
        <v>2611663.5920199999</v>
      </c>
      <c r="D72" s="288">
        <f t="shared" si="4"/>
        <v>2681822.8060000003</v>
      </c>
      <c r="E72" s="288">
        <f t="shared" si="4"/>
        <v>2520295.0239999993</v>
      </c>
      <c r="F72" s="288">
        <f t="shared" si="4"/>
        <v>2633506.2540000002</v>
      </c>
      <c r="G72" s="288">
        <f t="shared" si="4"/>
        <v>2551484.3669999992</v>
      </c>
      <c r="H72" s="288">
        <f t="shared" si="4"/>
        <v>2730962.2989999996</v>
      </c>
      <c r="I72" s="288">
        <f t="shared" si="4"/>
        <v>2703118.8309999998</v>
      </c>
      <c r="J72" s="288">
        <f t="shared" si="4"/>
        <v>2563436.7229999993</v>
      </c>
      <c r="K72" s="288">
        <f t="shared" si="4"/>
        <v>2394392.1809999999</v>
      </c>
    </row>
    <row r="73" spans="1:11">
      <c r="A73" s="284" t="s">
        <v>452</v>
      </c>
      <c r="B73" s="287">
        <v>886586.59400000016</v>
      </c>
      <c r="C73" s="287">
        <v>862414.14399999997</v>
      </c>
      <c r="D73" s="287">
        <v>843730.05200000026</v>
      </c>
      <c r="E73" s="287">
        <v>763016.0839999998</v>
      </c>
      <c r="F73" s="287">
        <v>769126.96800000011</v>
      </c>
      <c r="G73" s="287">
        <v>710445.83</v>
      </c>
      <c r="H73" s="287">
        <v>732081.30899999978</v>
      </c>
      <c r="I73" s="287">
        <v>714256.5410000002</v>
      </c>
      <c r="J73" s="287">
        <v>682792.35299999977</v>
      </c>
      <c r="K73" s="287">
        <v>642446.80999999971</v>
      </c>
    </row>
    <row r="74" spans="1:11">
      <c r="A74" s="298" t="s">
        <v>453</v>
      </c>
      <c r="B74" s="286">
        <v>290268.89299999992</v>
      </c>
      <c r="C74" s="286">
        <v>311763.99300000002</v>
      </c>
      <c r="D74" s="286">
        <v>298721.85999999981</v>
      </c>
      <c r="E74" s="286">
        <v>274207.28400000004</v>
      </c>
      <c r="F74" s="286">
        <v>268283.78999999992</v>
      </c>
      <c r="G74" s="286">
        <v>237197.48599999995</v>
      </c>
      <c r="H74" s="286">
        <v>229467.09000000008</v>
      </c>
      <c r="I74" s="286">
        <v>224775.86999999997</v>
      </c>
      <c r="J74" s="286">
        <v>203499.527</v>
      </c>
      <c r="K74" s="285">
        <v>199183.14300000004</v>
      </c>
    </row>
    <row r="75" spans="1:11">
      <c r="A75" s="298" t="s">
        <v>454</v>
      </c>
      <c r="B75" s="286">
        <v>0</v>
      </c>
      <c r="C75" s="286">
        <v>0</v>
      </c>
      <c r="D75" s="286">
        <v>0</v>
      </c>
      <c r="E75" s="286">
        <v>0</v>
      </c>
      <c r="F75" s="286">
        <v>4.9870000000000001</v>
      </c>
      <c r="G75" s="286">
        <v>29.758000000000003</v>
      </c>
      <c r="H75" s="286">
        <v>88.099000000000004</v>
      </c>
      <c r="I75" s="286">
        <v>107.399</v>
      </c>
      <c r="J75" s="286">
        <v>107.66700000000002</v>
      </c>
      <c r="K75" s="285">
        <v>152.94199999999998</v>
      </c>
    </row>
    <row r="76" spans="1:11">
      <c r="A76" s="298" t="s">
        <v>455</v>
      </c>
      <c r="B76" s="286">
        <v>86378.929000000004</v>
      </c>
      <c r="C76" s="286">
        <v>91719.164999999964</v>
      </c>
      <c r="D76" s="286">
        <v>89761.584000000003</v>
      </c>
      <c r="E76" s="286">
        <v>80425.813000000009</v>
      </c>
      <c r="F76" s="286">
        <v>78946.59199999999</v>
      </c>
      <c r="G76" s="286">
        <v>74163.096999999994</v>
      </c>
      <c r="H76" s="286">
        <v>73275.067999999999</v>
      </c>
      <c r="I76" s="286">
        <v>69667.066000000006</v>
      </c>
      <c r="J76" s="286">
        <v>66370.893000000011</v>
      </c>
      <c r="K76" s="285">
        <v>60117.507999999994</v>
      </c>
    </row>
    <row r="77" spans="1:11">
      <c r="A77" s="298" t="s">
        <v>456</v>
      </c>
      <c r="B77" s="286">
        <v>1209454.06</v>
      </c>
      <c r="C77" s="286">
        <v>1291874.5990199996</v>
      </c>
      <c r="D77" s="286">
        <v>1388542.7520000006</v>
      </c>
      <c r="E77" s="286">
        <v>1343367.9299999992</v>
      </c>
      <c r="F77" s="286">
        <v>1450827.0549999999</v>
      </c>
      <c r="G77" s="286">
        <v>1462026.4269999994</v>
      </c>
      <c r="H77" s="286">
        <v>1617786.5799999996</v>
      </c>
      <c r="I77" s="286">
        <v>1608802.0719999997</v>
      </c>
      <c r="J77" s="286">
        <v>1515140.1899999997</v>
      </c>
      <c r="K77" s="285">
        <v>1387089.0639999998</v>
      </c>
    </row>
    <row r="78" spans="1:11">
      <c r="A78" s="298" t="s">
        <v>457</v>
      </c>
      <c r="B78" s="286">
        <v>0</v>
      </c>
      <c r="C78" s="286">
        <v>0</v>
      </c>
      <c r="D78" s="286">
        <v>0</v>
      </c>
      <c r="E78" s="286">
        <v>0</v>
      </c>
      <c r="F78" s="286">
        <v>0</v>
      </c>
      <c r="G78" s="286">
        <v>0</v>
      </c>
      <c r="H78" s="286">
        <v>378.99300000000011</v>
      </c>
      <c r="I78" s="286">
        <v>5123.2090000000007</v>
      </c>
      <c r="J78" s="286">
        <v>12282.886000000002</v>
      </c>
      <c r="K78" s="285">
        <v>19336.48799999999</v>
      </c>
    </row>
    <row r="79" spans="1:11">
      <c r="A79" s="298" t="s">
        <v>458</v>
      </c>
      <c r="B79" s="286">
        <v>21202.054</v>
      </c>
      <c r="C79" s="286">
        <v>20465.348000000009</v>
      </c>
      <c r="D79" s="286">
        <v>20382.884999999995</v>
      </c>
      <c r="E79" s="286">
        <v>17975.567999999999</v>
      </c>
      <c r="F79" s="286">
        <v>17584.614000000005</v>
      </c>
      <c r="G79" s="286">
        <v>17192.905999999995</v>
      </c>
      <c r="H79" s="286">
        <v>17580.889999999996</v>
      </c>
      <c r="I79" s="286">
        <v>16699.487000000001</v>
      </c>
      <c r="J79" s="286">
        <v>14969.412999999999</v>
      </c>
      <c r="K79" s="285">
        <v>14209.140000000003</v>
      </c>
    </row>
    <row r="80" spans="1:11">
      <c r="A80" s="130" t="s">
        <v>459</v>
      </c>
      <c r="B80" s="287">
        <v>27020.437000000009</v>
      </c>
      <c r="C80" s="287">
        <v>33426.343000000001</v>
      </c>
      <c r="D80" s="287">
        <v>40683.672999999995</v>
      </c>
      <c r="E80" s="287">
        <v>41302.345000000008</v>
      </c>
      <c r="F80" s="287">
        <v>48732.247999999978</v>
      </c>
      <c r="G80" s="287">
        <v>50428.86299999999</v>
      </c>
      <c r="H80" s="287">
        <v>60304.269999999982</v>
      </c>
      <c r="I80" s="287">
        <v>63687.187000000005</v>
      </c>
      <c r="J80" s="287">
        <v>68273.79399999998</v>
      </c>
      <c r="K80" s="287">
        <v>71857.085999999996</v>
      </c>
    </row>
    <row r="81" spans="1:11">
      <c r="A81" s="258" t="s">
        <v>169</v>
      </c>
      <c r="B81" s="288">
        <f t="shared" ref="B81:K81" si="5">SUM(B82:B90)</f>
        <v>7212923.150999994</v>
      </c>
      <c r="C81" s="288">
        <f t="shared" si="5"/>
        <v>6853623.2170399902</v>
      </c>
      <c r="D81" s="288">
        <f t="shared" si="5"/>
        <v>7036041.7519999957</v>
      </c>
      <c r="E81" s="288">
        <f t="shared" si="5"/>
        <v>6656829.4400000004</v>
      </c>
      <c r="F81" s="288">
        <f t="shared" si="5"/>
        <v>6823512.8149999985</v>
      </c>
      <c r="G81" s="288">
        <f t="shared" si="5"/>
        <v>6895894.1110000005</v>
      </c>
      <c r="H81" s="288">
        <f t="shared" si="5"/>
        <v>7590485.7819999987</v>
      </c>
      <c r="I81" s="288">
        <f t="shared" si="5"/>
        <v>7632680.8809999991</v>
      </c>
      <c r="J81" s="288">
        <f t="shared" si="5"/>
        <v>7797621.3239999991</v>
      </c>
      <c r="K81" s="288">
        <f t="shared" si="5"/>
        <v>7997057.3190000048</v>
      </c>
    </row>
    <row r="82" spans="1:11">
      <c r="A82" s="284" t="s">
        <v>464</v>
      </c>
      <c r="B82" s="287">
        <v>2548652.5739999986</v>
      </c>
      <c r="C82" s="287">
        <v>2406064.7910199915</v>
      </c>
      <c r="D82" s="287">
        <v>2355111.5839999984</v>
      </c>
      <c r="E82" s="287">
        <v>2283851.307</v>
      </c>
      <c r="F82" s="287">
        <v>2266950.8259999985</v>
      </c>
      <c r="G82" s="287">
        <v>2104472.355</v>
      </c>
      <c r="H82" s="287">
        <v>2241479.2829999994</v>
      </c>
      <c r="I82" s="287">
        <v>2173200.8359999997</v>
      </c>
      <c r="J82" s="287">
        <v>2111846.7199999979</v>
      </c>
      <c r="K82" s="287">
        <v>2065505.1319999995</v>
      </c>
    </row>
    <row r="83" spans="1:11">
      <c r="A83" s="151" t="s">
        <v>465</v>
      </c>
      <c r="B83" s="286">
        <v>541182.20799999998</v>
      </c>
      <c r="C83" s="286">
        <v>478474.76</v>
      </c>
      <c r="D83" s="286">
        <v>474551.15000000008</v>
      </c>
      <c r="E83" s="286">
        <v>419002.136</v>
      </c>
      <c r="F83" s="286">
        <v>403021.46500000003</v>
      </c>
      <c r="G83" s="286">
        <v>392765.65099999995</v>
      </c>
      <c r="H83" s="286">
        <v>399863.3060000001</v>
      </c>
      <c r="I83" s="286">
        <v>371867.78500000003</v>
      </c>
      <c r="J83" s="286">
        <v>351511.24199999997</v>
      </c>
      <c r="K83" s="285">
        <v>332003.40800000005</v>
      </c>
    </row>
    <row r="84" spans="1:11">
      <c r="A84" s="151" t="s">
        <v>466</v>
      </c>
      <c r="B84" s="286">
        <v>0</v>
      </c>
      <c r="C84" s="286">
        <v>0</v>
      </c>
      <c r="D84" s="286">
        <v>0</v>
      </c>
      <c r="E84" s="286">
        <v>10.858000000000001</v>
      </c>
      <c r="F84" s="286">
        <v>37.656999999999996</v>
      </c>
      <c r="G84" s="286">
        <v>94.822999999999979</v>
      </c>
      <c r="H84" s="286">
        <v>156.822</v>
      </c>
      <c r="I84" s="286">
        <v>314.70199999999994</v>
      </c>
      <c r="J84" s="286">
        <v>522.83200000000011</v>
      </c>
      <c r="K84" s="285">
        <v>893.86200000000008</v>
      </c>
    </row>
    <row r="85" spans="1:11">
      <c r="A85" s="151" t="s">
        <v>467</v>
      </c>
      <c r="B85" s="286">
        <v>84396.540999999983</v>
      </c>
      <c r="C85" s="286">
        <v>78476.395999999993</v>
      </c>
      <c r="D85" s="286">
        <v>78927.502000000022</v>
      </c>
      <c r="E85" s="286">
        <v>73075.780000000013</v>
      </c>
      <c r="F85" s="286">
        <v>72990.210000000021</v>
      </c>
      <c r="G85" s="286">
        <v>72823.479000000007</v>
      </c>
      <c r="H85" s="286">
        <v>75338.62000000001</v>
      </c>
      <c r="I85" s="286">
        <v>71528.319999999992</v>
      </c>
      <c r="J85" s="286">
        <v>68905.285999999993</v>
      </c>
      <c r="K85" s="285">
        <v>66136.612000000023</v>
      </c>
    </row>
    <row r="86" spans="1:11">
      <c r="A86" s="151" t="s">
        <v>468</v>
      </c>
      <c r="B86" s="286">
        <v>3683241.6579999952</v>
      </c>
      <c r="C86" s="286">
        <v>3471269.115009997</v>
      </c>
      <c r="D86" s="286">
        <v>3621256.0729999975</v>
      </c>
      <c r="E86" s="286">
        <v>3367239.4330000002</v>
      </c>
      <c r="F86" s="286">
        <v>3484971.9860000005</v>
      </c>
      <c r="G86" s="286">
        <v>3647076.5480000009</v>
      </c>
      <c r="H86" s="286">
        <v>3922811.2300000004</v>
      </c>
      <c r="I86" s="286">
        <v>3740182.7399999993</v>
      </c>
      <c r="J86" s="286">
        <v>3640764.2960000001</v>
      </c>
      <c r="K86" s="285">
        <v>3539093.9050000063</v>
      </c>
    </row>
    <row r="87" spans="1:11">
      <c r="A87" s="151" t="s">
        <v>474</v>
      </c>
      <c r="B87" s="286">
        <v>111677.35200000004</v>
      </c>
      <c r="C87" s="286">
        <v>105784.27499999999</v>
      </c>
      <c r="D87" s="286">
        <v>107968.90499999998</v>
      </c>
      <c r="E87" s="286">
        <v>94320.892000000007</v>
      </c>
      <c r="F87" s="286">
        <v>95238.406999999992</v>
      </c>
      <c r="G87" s="286">
        <v>73082.999000000011</v>
      </c>
      <c r="H87" s="286">
        <v>0</v>
      </c>
      <c r="I87" s="286">
        <v>0</v>
      </c>
      <c r="J87" s="286">
        <v>0</v>
      </c>
      <c r="K87" s="285">
        <v>0</v>
      </c>
    </row>
    <row r="88" spans="1:11">
      <c r="A88" s="151" t="s">
        <v>469</v>
      </c>
      <c r="B88" s="286">
        <v>239555.68499999997</v>
      </c>
      <c r="C88" s="286">
        <v>309272.75300999987</v>
      </c>
      <c r="D88" s="286">
        <v>393753.05200000008</v>
      </c>
      <c r="E88" s="286">
        <v>414912.85100000014</v>
      </c>
      <c r="F88" s="286">
        <v>495777.12799999985</v>
      </c>
      <c r="G88" s="286">
        <v>584117.85299999989</v>
      </c>
      <c r="H88" s="286">
        <v>736723.8280000001</v>
      </c>
      <c r="I88" s="286">
        <v>713327.56599999988</v>
      </c>
      <c r="J88" s="286">
        <v>699332.40000000049</v>
      </c>
      <c r="K88" s="285">
        <v>686928.44000000018</v>
      </c>
    </row>
    <row r="89" spans="1:11">
      <c r="A89" s="151" t="s">
        <v>470</v>
      </c>
      <c r="B89" s="286">
        <v>0</v>
      </c>
      <c r="C89" s="286">
        <v>0</v>
      </c>
      <c r="D89" s="286">
        <v>0</v>
      </c>
      <c r="E89" s="286">
        <v>0</v>
      </c>
      <c r="F89" s="286">
        <v>0</v>
      </c>
      <c r="G89" s="286">
        <v>16704.994999999995</v>
      </c>
      <c r="H89" s="286">
        <v>209100.15599999996</v>
      </c>
      <c r="I89" s="286">
        <v>557436.76199999987</v>
      </c>
      <c r="J89" s="286">
        <v>919968.12400000042</v>
      </c>
      <c r="K89" s="285">
        <v>1301572.9729999984</v>
      </c>
    </row>
    <row r="90" spans="1:11">
      <c r="A90" s="284" t="s">
        <v>471</v>
      </c>
      <c r="B90" s="287">
        <v>4217.1329999999998</v>
      </c>
      <c r="C90" s="287">
        <v>4281.1269999999977</v>
      </c>
      <c r="D90" s="287">
        <v>4473.4860000000008</v>
      </c>
      <c r="E90" s="287">
        <v>4416.1830000000009</v>
      </c>
      <c r="F90" s="287">
        <v>4525.1359999999995</v>
      </c>
      <c r="G90" s="287">
        <v>4755.4080000000004</v>
      </c>
      <c r="H90" s="287">
        <v>5012.5369999999984</v>
      </c>
      <c r="I90" s="287">
        <v>4822.17</v>
      </c>
      <c r="J90" s="287">
        <v>4770.4239999999991</v>
      </c>
      <c r="K90" s="287">
        <v>4922.9870000000019</v>
      </c>
    </row>
    <row r="91" spans="1:11" s="104" customFormat="1" ht="11.25">
      <c r="K91" s="105" t="s">
        <v>472</v>
      </c>
    </row>
    <row r="92" spans="1:1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</row>
    <row r="93" spans="1:11">
      <c r="A93" s="551" t="s">
        <v>477</v>
      </c>
      <c r="B93" s="551"/>
      <c r="C93" s="551"/>
      <c r="D93" s="551"/>
      <c r="E93" s="551"/>
      <c r="F93" s="551"/>
      <c r="G93" s="551"/>
      <c r="H93" s="551"/>
      <c r="I93" s="551"/>
      <c r="J93" s="551"/>
      <c r="K93" s="551"/>
    </row>
    <row r="94" spans="1:11">
      <c r="A94" s="456"/>
      <c r="B94" s="456">
        <v>2011</v>
      </c>
      <c r="C94" s="456">
        <v>2012</v>
      </c>
      <c r="D94" s="456">
        <v>2013</v>
      </c>
      <c r="E94" s="456">
        <v>2014</v>
      </c>
      <c r="F94" s="456">
        <v>2015</v>
      </c>
      <c r="G94" s="456">
        <v>2016</v>
      </c>
      <c r="H94" s="456">
        <v>2017</v>
      </c>
      <c r="I94" s="456">
        <v>2018</v>
      </c>
      <c r="J94" s="456">
        <v>2019</v>
      </c>
      <c r="K94" s="456">
        <v>2020</v>
      </c>
    </row>
    <row r="95" spans="1:11">
      <c r="A95" s="258" t="s">
        <v>171</v>
      </c>
      <c r="B95" s="288">
        <f t="shared" ref="B95:K95" si="6">SUM(B96:B109)</f>
        <v>8441197.2799999993</v>
      </c>
      <c r="C95" s="288">
        <f t="shared" si="6"/>
        <v>8663302.1750199981</v>
      </c>
      <c r="D95" s="288">
        <f t="shared" si="6"/>
        <v>8636816.6634</v>
      </c>
      <c r="E95" s="288">
        <f t="shared" si="6"/>
        <v>8238304.2477000002</v>
      </c>
      <c r="F95" s="288">
        <f t="shared" si="6"/>
        <v>8449776.6742000002</v>
      </c>
      <c r="G95" s="288">
        <f t="shared" si="6"/>
        <v>8031009.3697999995</v>
      </c>
      <c r="H95" s="288">
        <f t="shared" si="6"/>
        <v>8408794.8679999989</v>
      </c>
      <c r="I95" s="288">
        <f t="shared" si="6"/>
        <v>8523269.2880000006</v>
      </c>
      <c r="J95" s="288">
        <f t="shared" si="6"/>
        <v>8130957.2479999997</v>
      </c>
      <c r="K95" s="288">
        <f t="shared" si="6"/>
        <v>7689668.0930000003</v>
      </c>
    </row>
    <row r="96" spans="1:11">
      <c r="A96" s="130" t="s">
        <v>449</v>
      </c>
      <c r="B96" s="287">
        <v>243253.55399999995</v>
      </c>
      <c r="C96" s="287">
        <v>234405.47199999995</v>
      </c>
      <c r="D96" s="287">
        <v>236695.39299999992</v>
      </c>
      <c r="E96" s="287">
        <v>225236.30398999999</v>
      </c>
      <c r="F96" s="287">
        <v>227916.28100000013</v>
      </c>
      <c r="G96" s="287">
        <v>226629.70700000005</v>
      </c>
      <c r="H96" s="287">
        <v>244708.677</v>
      </c>
      <c r="I96" s="287">
        <v>252723.88400000005</v>
      </c>
      <c r="J96" s="287">
        <v>239404.4250000001</v>
      </c>
      <c r="K96" s="287">
        <v>240961.66600000014</v>
      </c>
    </row>
    <row r="97" spans="1:11">
      <c r="A97" s="298" t="s">
        <v>450</v>
      </c>
      <c r="B97" s="286">
        <v>1898545.7059999998</v>
      </c>
      <c r="C97" s="286">
        <v>1837415.6820099999</v>
      </c>
      <c r="D97" s="286">
        <v>1801538.4984000002</v>
      </c>
      <c r="E97" s="286">
        <v>1715055.4337200008</v>
      </c>
      <c r="F97" s="286">
        <v>1722564.1341999993</v>
      </c>
      <c r="G97" s="286">
        <v>1633429.5588000002</v>
      </c>
      <c r="H97" s="286">
        <v>1712827.9569999995</v>
      </c>
      <c r="I97" s="286">
        <v>1728550.2410000004</v>
      </c>
      <c r="J97" s="286">
        <v>1682633.4309999999</v>
      </c>
      <c r="K97" s="285">
        <v>1592608.5410000004</v>
      </c>
    </row>
    <row r="98" spans="1:11">
      <c r="A98" s="298" t="s">
        <v>451</v>
      </c>
      <c r="B98" s="286">
        <v>860460.07100000023</v>
      </c>
      <c r="C98" s="286">
        <v>936808.9530000001</v>
      </c>
      <c r="D98" s="286">
        <v>937020.39800000016</v>
      </c>
      <c r="E98" s="286">
        <v>911468.57300000021</v>
      </c>
      <c r="F98" s="286">
        <v>945771.022</v>
      </c>
      <c r="G98" s="286">
        <v>898090.05299999996</v>
      </c>
      <c r="H98" s="286">
        <v>950695.68900000001</v>
      </c>
      <c r="I98" s="286">
        <v>982967.25400000007</v>
      </c>
      <c r="J98" s="286">
        <v>990554.26000000013</v>
      </c>
      <c r="K98" s="285">
        <v>922784.07</v>
      </c>
    </row>
    <row r="99" spans="1:11">
      <c r="A99" s="298" t="s">
        <v>452</v>
      </c>
      <c r="B99" s="286">
        <v>2223804.04</v>
      </c>
      <c r="C99" s="286">
        <v>2220855.2889999999</v>
      </c>
      <c r="D99" s="286">
        <v>2171489.7349999999</v>
      </c>
      <c r="E99" s="286">
        <v>2026306.7189999996</v>
      </c>
      <c r="F99" s="286">
        <v>2079779.7240000002</v>
      </c>
      <c r="G99" s="286">
        <v>1936461.6689999998</v>
      </c>
      <c r="H99" s="286">
        <v>1996591.227</v>
      </c>
      <c r="I99" s="286">
        <v>1988123.2590000001</v>
      </c>
      <c r="J99" s="286">
        <v>1920456.1589999991</v>
      </c>
      <c r="K99" s="285">
        <v>1809751.8539999998</v>
      </c>
    </row>
    <row r="100" spans="1:11">
      <c r="A100" s="298" t="s">
        <v>453</v>
      </c>
      <c r="B100" s="286">
        <v>971490.66099999985</v>
      </c>
      <c r="C100" s="286">
        <v>1023601.0449999999</v>
      </c>
      <c r="D100" s="286">
        <v>977925.14899999951</v>
      </c>
      <c r="E100" s="286">
        <v>901762.18799999985</v>
      </c>
      <c r="F100" s="286">
        <v>878760.53899999987</v>
      </c>
      <c r="G100" s="286">
        <v>777642.14999999991</v>
      </c>
      <c r="H100" s="286">
        <v>747391.47299999977</v>
      </c>
      <c r="I100" s="286">
        <v>734693.9850000001</v>
      </c>
      <c r="J100" s="286">
        <v>673474.15</v>
      </c>
      <c r="K100" s="285">
        <v>644558.2620000001</v>
      </c>
    </row>
    <row r="101" spans="1:11">
      <c r="A101" s="298" t="s">
        <v>454</v>
      </c>
      <c r="B101" s="286">
        <v>0</v>
      </c>
      <c r="C101" s="286">
        <v>0</v>
      </c>
      <c r="D101" s="286">
        <v>0</v>
      </c>
      <c r="E101" s="286">
        <v>0</v>
      </c>
      <c r="F101" s="286">
        <v>6.9480000000000004</v>
      </c>
      <c r="G101" s="286">
        <v>101.85300000000001</v>
      </c>
      <c r="H101" s="286">
        <v>358.29199999999997</v>
      </c>
      <c r="I101" s="286">
        <v>426.73099999999999</v>
      </c>
      <c r="J101" s="286">
        <v>489.13700000000006</v>
      </c>
      <c r="K101" s="285">
        <v>611.16199999999992</v>
      </c>
    </row>
    <row r="102" spans="1:11">
      <c r="A102" s="298" t="s">
        <v>455</v>
      </c>
      <c r="B102" s="286">
        <v>130834.96500000001</v>
      </c>
      <c r="C102" s="286">
        <v>139445.28399999996</v>
      </c>
      <c r="D102" s="286">
        <v>138669.217</v>
      </c>
      <c r="E102" s="286">
        <v>124515.05499999999</v>
      </c>
      <c r="F102" s="286">
        <v>122118.39999999999</v>
      </c>
      <c r="G102" s="286">
        <v>115527.92499999999</v>
      </c>
      <c r="H102" s="286">
        <v>114038.37200000002</v>
      </c>
      <c r="I102" s="286">
        <v>108474.705</v>
      </c>
      <c r="J102" s="286">
        <v>103756.38700000002</v>
      </c>
      <c r="K102" s="285">
        <v>93925.610999999975</v>
      </c>
    </row>
    <row r="103" spans="1:11">
      <c r="A103" s="298" t="s">
        <v>456</v>
      </c>
      <c r="B103" s="286">
        <v>1410217.7740000002</v>
      </c>
      <c r="C103" s="286">
        <v>1531683.1140199995</v>
      </c>
      <c r="D103" s="286">
        <v>1646929.0140000007</v>
      </c>
      <c r="E103" s="286">
        <v>1599868.9199899994</v>
      </c>
      <c r="F103" s="286">
        <v>1738713.5669999998</v>
      </c>
      <c r="G103" s="286">
        <v>1749571.3979999993</v>
      </c>
      <c r="H103" s="286">
        <v>1929854.1449999996</v>
      </c>
      <c r="I103" s="286">
        <v>1922415.6869999997</v>
      </c>
      <c r="J103" s="286">
        <v>1811569.4179999998</v>
      </c>
      <c r="K103" s="285">
        <v>1660055.6879999998</v>
      </c>
    </row>
    <row r="104" spans="1:11">
      <c r="A104" s="298" t="s">
        <v>457</v>
      </c>
      <c r="B104" s="286">
        <v>0</v>
      </c>
      <c r="C104" s="286">
        <v>0</v>
      </c>
      <c r="D104" s="286">
        <v>0</v>
      </c>
      <c r="E104" s="286">
        <v>0</v>
      </c>
      <c r="F104" s="286">
        <v>0</v>
      </c>
      <c r="G104" s="286">
        <v>0</v>
      </c>
      <c r="H104" s="286">
        <v>514.10500000000013</v>
      </c>
      <c r="I104" s="286">
        <v>6081.4660000000003</v>
      </c>
      <c r="J104" s="286">
        <v>13833.536000000002</v>
      </c>
      <c r="K104" s="285">
        <v>21477.353999999992</v>
      </c>
    </row>
    <row r="105" spans="1:11">
      <c r="A105" s="298" t="s">
        <v>458</v>
      </c>
      <c r="B105" s="286">
        <v>22460.374</v>
      </c>
      <c r="C105" s="286">
        <v>21738.94100000001</v>
      </c>
      <c r="D105" s="286">
        <v>21682.045999999995</v>
      </c>
      <c r="E105" s="286">
        <v>19194.330999999998</v>
      </c>
      <c r="F105" s="286">
        <v>18753.953000000005</v>
      </c>
      <c r="G105" s="286">
        <v>18373.686999999994</v>
      </c>
      <c r="H105" s="286">
        <v>18845.974999999995</v>
      </c>
      <c r="I105" s="286">
        <v>17917.841</v>
      </c>
      <c r="J105" s="286">
        <v>16012.48</v>
      </c>
      <c r="K105" s="285">
        <v>15234.827000000003</v>
      </c>
    </row>
    <row r="106" spans="1:11">
      <c r="A106" s="298" t="s">
        <v>459</v>
      </c>
      <c r="B106" s="286">
        <v>28796.759000000009</v>
      </c>
      <c r="C106" s="286">
        <v>35868.158000000003</v>
      </c>
      <c r="D106" s="286">
        <v>43839.399999999994</v>
      </c>
      <c r="E106" s="286">
        <v>44224.678000000007</v>
      </c>
      <c r="F106" s="286">
        <v>52345.314999999981</v>
      </c>
      <c r="G106" s="286">
        <v>54163.016999999993</v>
      </c>
      <c r="H106" s="286">
        <v>64831.477999999981</v>
      </c>
      <c r="I106" s="286">
        <v>68685.11</v>
      </c>
      <c r="J106" s="286">
        <v>73680.806999999972</v>
      </c>
      <c r="K106" s="285">
        <v>77626.563999999998</v>
      </c>
    </row>
    <row r="107" spans="1:11">
      <c r="A107" s="298" t="s">
        <v>460</v>
      </c>
      <c r="B107" s="282" t="s">
        <v>78</v>
      </c>
      <c r="C107" s="282" t="s">
        <v>78</v>
      </c>
      <c r="D107" s="282" t="s">
        <v>78</v>
      </c>
      <c r="E107" s="282" t="s">
        <v>78</v>
      </c>
      <c r="F107" s="282" t="s">
        <v>78</v>
      </c>
      <c r="G107" s="282" t="s">
        <v>78</v>
      </c>
      <c r="H107" s="282" t="s">
        <v>78</v>
      </c>
      <c r="I107" s="282" t="s">
        <v>78</v>
      </c>
      <c r="J107" s="282" t="s">
        <v>78</v>
      </c>
      <c r="K107" s="213" t="s">
        <v>78</v>
      </c>
    </row>
    <row r="108" spans="1:11">
      <c r="A108" s="298" t="s">
        <v>473</v>
      </c>
      <c r="B108" s="282" t="s">
        <v>78</v>
      </c>
      <c r="C108" s="282" t="s">
        <v>78</v>
      </c>
      <c r="D108" s="282" t="s">
        <v>78</v>
      </c>
      <c r="E108" s="282" t="s">
        <v>78</v>
      </c>
      <c r="F108" s="282" t="s">
        <v>78</v>
      </c>
      <c r="G108" s="282" t="s">
        <v>78</v>
      </c>
      <c r="H108" s="282" t="s">
        <v>78</v>
      </c>
      <c r="I108" s="282" t="s">
        <v>78</v>
      </c>
      <c r="J108" s="282" t="s">
        <v>78</v>
      </c>
      <c r="K108" s="213" t="s">
        <v>78</v>
      </c>
    </row>
    <row r="109" spans="1:11">
      <c r="A109" s="130" t="s">
        <v>461</v>
      </c>
      <c r="B109" s="287">
        <v>651333.37600000005</v>
      </c>
      <c r="C109" s="287">
        <v>681480.23699000012</v>
      </c>
      <c r="D109" s="287">
        <v>661027.8130000002</v>
      </c>
      <c r="E109" s="287">
        <v>670672.04600000009</v>
      </c>
      <c r="F109" s="287">
        <v>663046.79099999997</v>
      </c>
      <c r="G109" s="287">
        <v>621018.35200000007</v>
      </c>
      <c r="H109" s="287">
        <v>628137.47800000012</v>
      </c>
      <c r="I109" s="287">
        <v>712209.12499999965</v>
      </c>
      <c r="J109" s="287">
        <v>605093.05799999984</v>
      </c>
      <c r="K109" s="287">
        <v>610072.49400000006</v>
      </c>
    </row>
    <row r="110" spans="1:11">
      <c r="A110" s="258" t="s">
        <v>169</v>
      </c>
      <c r="B110" s="288">
        <f t="shared" ref="B110:K110" si="7">SUM(B111:B121)</f>
        <v>15675867.37999999</v>
      </c>
      <c r="C110" s="288">
        <f t="shared" si="7"/>
        <v>15026448.76712996</v>
      </c>
      <c r="D110" s="288">
        <f t="shared" si="7"/>
        <v>15166886.881999983</v>
      </c>
      <c r="E110" s="288">
        <f t="shared" si="7"/>
        <v>14613457.809</v>
      </c>
      <c r="F110" s="288">
        <f t="shared" si="7"/>
        <v>14791131.554000001</v>
      </c>
      <c r="G110" s="288">
        <f t="shared" si="7"/>
        <v>14947149.321</v>
      </c>
      <c r="H110" s="288">
        <f t="shared" si="7"/>
        <v>15700656.9386</v>
      </c>
      <c r="I110" s="288">
        <f t="shared" si="7"/>
        <v>15729172.570600001</v>
      </c>
      <c r="J110" s="288">
        <f t="shared" si="7"/>
        <v>15939707.383399991</v>
      </c>
      <c r="K110" s="288">
        <f t="shared" si="7"/>
        <v>16203975.550399993</v>
      </c>
    </row>
    <row r="111" spans="1:11">
      <c r="A111" s="284" t="s">
        <v>462</v>
      </c>
      <c r="B111" s="287">
        <v>365711.73699999775</v>
      </c>
      <c r="C111" s="287">
        <v>357698.38503999682</v>
      </c>
      <c r="D111" s="287">
        <v>360992.1849999972</v>
      </c>
      <c r="E111" s="287">
        <v>362284.3000000001</v>
      </c>
      <c r="F111" s="287">
        <v>375095.95199999999</v>
      </c>
      <c r="G111" s="287">
        <v>397516.91200000007</v>
      </c>
      <c r="H111" s="287">
        <v>436228.78200000024</v>
      </c>
      <c r="I111" s="287">
        <v>448543.48499999993</v>
      </c>
      <c r="J111" s="287">
        <v>468169.42400000128</v>
      </c>
      <c r="K111" s="287">
        <v>490268.2899999966</v>
      </c>
    </row>
    <row r="112" spans="1:11">
      <c r="A112" s="151" t="s">
        <v>463</v>
      </c>
      <c r="B112" s="286">
        <v>5325416.1159999995</v>
      </c>
      <c r="C112" s="286">
        <v>5111559.0320099788</v>
      </c>
      <c r="D112" s="286">
        <v>5064500.6459999951</v>
      </c>
      <c r="E112" s="286">
        <v>4942033.9160000002</v>
      </c>
      <c r="F112" s="286">
        <v>4905096.8920000019</v>
      </c>
      <c r="G112" s="286">
        <v>4934261.8119999971</v>
      </c>
      <c r="H112" s="286">
        <v>4895639.7315999987</v>
      </c>
      <c r="I112" s="286">
        <v>4853597.642599998</v>
      </c>
      <c r="J112" s="286">
        <v>4857278.3733999934</v>
      </c>
      <c r="K112" s="285">
        <v>4846602.0984000005</v>
      </c>
    </row>
    <row r="113" spans="1:11">
      <c r="A113" s="151" t="s">
        <v>464</v>
      </c>
      <c r="B113" s="286">
        <v>4811473.2049999973</v>
      </c>
      <c r="C113" s="286">
        <v>4583590.3760399874</v>
      </c>
      <c r="D113" s="286">
        <v>4515604.6529999934</v>
      </c>
      <c r="E113" s="286">
        <v>4400296.1439999994</v>
      </c>
      <c r="F113" s="286">
        <v>4393751.7569999984</v>
      </c>
      <c r="G113" s="286">
        <v>4240710.773</v>
      </c>
      <c r="H113" s="286">
        <v>4384707.7219999991</v>
      </c>
      <c r="I113" s="286">
        <v>4290855.3859999999</v>
      </c>
      <c r="J113" s="286">
        <v>4213932.6619999958</v>
      </c>
      <c r="K113" s="285">
        <v>4160521.598999992</v>
      </c>
    </row>
    <row r="114" spans="1:11">
      <c r="A114" s="151" t="s">
        <v>465</v>
      </c>
      <c r="B114" s="286">
        <v>722958.93799999997</v>
      </c>
      <c r="C114" s="286">
        <v>652099.33000000007</v>
      </c>
      <c r="D114" s="286">
        <v>644311.94700000004</v>
      </c>
      <c r="E114" s="286">
        <v>580886.61600000004</v>
      </c>
      <c r="F114" s="286">
        <v>563338.16</v>
      </c>
      <c r="G114" s="286">
        <v>550727.14799999993</v>
      </c>
      <c r="H114" s="286">
        <v>558345.24000000011</v>
      </c>
      <c r="I114" s="286">
        <v>525689.14099999995</v>
      </c>
      <c r="J114" s="286">
        <v>502759.51299999998</v>
      </c>
      <c r="K114" s="285">
        <v>480053.60300000012</v>
      </c>
    </row>
    <row r="115" spans="1:11">
      <c r="A115" s="151" t="s">
        <v>466</v>
      </c>
      <c r="B115" s="286">
        <v>0</v>
      </c>
      <c r="C115" s="286">
        <v>0</v>
      </c>
      <c r="D115" s="286">
        <v>5.3979999999999997</v>
      </c>
      <c r="E115" s="286">
        <v>27.465</v>
      </c>
      <c r="F115" s="286">
        <v>118.80499999999998</v>
      </c>
      <c r="G115" s="286">
        <v>242.55399999999997</v>
      </c>
      <c r="H115" s="286">
        <v>374.84299999999996</v>
      </c>
      <c r="I115" s="286">
        <v>724.90699999999993</v>
      </c>
      <c r="J115" s="286">
        <v>1199.6100000000001</v>
      </c>
      <c r="K115" s="285">
        <v>1998.6510000000001</v>
      </c>
    </row>
    <row r="116" spans="1:11">
      <c r="A116" s="151" t="s">
        <v>467</v>
      </c>
      <c r="B116" s="286">
        <v>105805.55699999997</v>
      </c>
      <c r="C116" s="286">
        <v>99373.200999999986</v>
      </c>
      <c r="D116" s="286">
        <v>100412.46400000002</v>
      </c>
      <c r="E116" s="286">
        <v>93699.246000000014</v>
      </c>
      <c r="F116" s="286">
        <v>93707.957000000024</v>
      </c>
      <c r="G116" s="286">
        <v>93504.606</v>
      </c>
      <c r="H116" s="286">
        <v>96336.507000000012</v>
      </c>
      <c r="I116" s="286">
        <v>92266.4</v>
      </c>
      <c r="J116" s="286">
        <v>89300.391999999993</v>
      </c>
      <c r="K116" s="285">
        <v>86200.772000000026</v>
      </c>
    </row>
    <row r="117" spans="1:11">
      <c r="A117" s="151" t="s">
        <v>468</v>
      </c>
      <c r="B117" s="286">
        <v>3965818.9819999952</v>
      </c>
      <c r="C117" s="286">
        <v>3770533.2180299968</v>
      </c>
      <c r="D117" s="286">
        <v>3935587.7169999974</v>
      </c>
      <c r="E117" s="286">
        <v>3679742.1120000002</v>
      </c>
      <c r="F117" s="286">
        <v>3816127.3840000005</v>
      </c>
      <c r="G117" s="286">
        <v>3987897.921000001</v>
      </c>
      <c r="H117" s="286">
        <v>4277407.3080000011</v>
      </c>
      <c r="I117" s="286">
        <v>4091702.7499999995</v>
      </c>
      <c r="J117" s="286">
        <v>3994455.9550000005</v>
      </c>
      <c r="K117" s="285">
        <v>3897654.2400000063</v>
      </c>
    </row>
    <row r="118" spans="1:11">
      <c r="A118" s="151" t="s">
        <v>474</v>
      </c>
      <c r="B118" s="286">
        <v>117525.17900000005</v>
      </c>
      <c r="C118" s="286">
        <v>111690.788</v>
      </c>
      <c r="D118" s="286">
        <v>114101.25099999999</v>
      </c>
      <c r="E118" s="286">
        <v>99867.687000000005</v>
      </c>
      <c r="F118" s="286">
        <v>101015.496</v>
      </c>
      <c r="G118" s="286">
        <v>77582.202000000005</v>
      </c>
      <c r="H118" s="286">
        <v>0</v>
      </c>
      <c r="I118" s="286">
        <v>0</v>
      </c>
      <c r="J118" s="286">
        <v>0</v>
      </c>
      <c r="K118" s="285">
        <v>0</v>
      </c>
    </row>
    <row r="119" spans="1:11">
      <c r="A119" s="151" t="s">
        <v>469</v>
      </c>
      <c r="B119" s="286">
        <v>255014.44799999997</v>
      </c>
      <c r="C119" s="286">
        <v>333581.72000999987</v>
      </c>
      <c r="D119" s="286">
        <v>424707.63600000006</v>
      </c>
      <c r="E119" s="286">
        <v>448052.72000000015</v>
      </c>
      <c r="F119" s="286">
        <v>535974.50299999991</v>
      </c>
      <c r="G119" s="286">
        <v>629685.68399999989</v>
      </c>
      <c r="H119" s="286">
        <v>790583.92900000012</v>
      </c>
      <c r="I119" s="286">
        <v>766196.30999999982</v>
      </c>
      <c r="J119" s="286">
        <v>751570.38600000052</v>
      </c>
      <c r="K119" s="285">
        <v>738672.49900000019</v>
      </c>
    </row>
    <row r="120" spans="1:11">
      <c r="A120" s="151" t="s">
        <v>470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27737.649999999991</v>
      </c>
      <c r="H120" s="286">
        <v>253137.94699999996</v>
      </c>
      <c r="I120" s="286">
        <v>651849.84299999988</v>
      </c>
      <c r="J120" s="286">
        <v>1053271.6000000006</v>
      </c>
      <c r="K120" s="285">
        <v>1493664.9629999984</v>
      </c>
    </row>
    <row r="121" spans="1:11">
      <c r="A121" s="284" t="s">
        <v>471</v>
      </c>
      <c r="B121" s="287">
        <v>6143.2180000000008</v>
      </c>
      <c r="C121" s="287">
        <v>6322.7169999999969</v>
      </c>
      <c r="D121" s="287">
        <v>6662.9849999999997</v>
      </c>
      <c r="E121" s="287">
        <v>6567.6030000000001</v>
      </c>
      <c r="F121" s="287">
        <v>6904.6479999999992</v>
      </c>
      <c r="G121" s="287">
        <v>7282.0589999999993</v>
      </c>
      <c r="H121" s="287">
        <v>7894.9289999999983</v>
      </c>
      <c r="I121" s="287">
        <v>7746.7060000000001</v>
      </c>
      <c r="J121" s="287">
        <v>7769.4679999999998</v>
      </c>
      <c r="K121" s="287">
        <v>8338.8350000000028</v>
      </c>
    </row>
    <row r="122" spans="1:11" s="104" customFormat="1" ht="11.25">
      <c r="K122" s="105" t="s">
        <v>472</v>
      </c>
    </row>
    <row r="123" spans="1:11" s="104" customFormat="1" ht="11.25" customHeight="1">
      <c r="A123" s="549" t="str">
        <f>A64</f>
        <v>Poznámka: Tarifní statistika v kapitolách č. 23 a 24 je získávána z regulačního výkaznictví podle § 20 zákona č. 458/2000 Sb., energetický zákon, ve znění pozdějších předpisů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</row>
    <row r="124" spans="1:11" s="104" customFormat="1" ht="11.25">
      <c r="A124" s="549"/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</row>
    <row r="125" spans="1:11" s="104" customFormat="1" ht="11.25">
      <c r="A125" s="549"/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</row>
    <row r="126" spans="1:11" s="104" customFormat="1" ht="11.25">
      <c r="A126" s="549"/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</row>
  </sheetData>
  <mergeCells count="6">
    <mergeCell ref="A3:K3"/>
    <mergeCell ref="A34:K34"/>
    <mergeCell ref="A70:K70"/>
    <mergeCell ref="A123:K126"/>
    <mergeCell ref="A64:K67"/>
    <mergeCell ref="A93:K9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2"/>
  <dimension ref="A1:AJ94"/>
  <sheetViews>
    <sheetView showGridLines="0" zoomScaleNormal="100" zoomScaleSheetLayoutView="145" workbookViewId="0"/>
  </sheetViews>
  <sheetFormatPr defaultRowHeight="12"/>
  <cols>
    <col min="1" max="32" width="4.28515625" style="26" customWidth="1"/>
    <col min="33" max="33" width="7" style="26" customWidth="1"/>
    <col min="34" max="35" width="9.140625" style="26"/>
    <col min="36" max="36" width="5" style="26" customWidth="1"/>
    <col min="37" max="16384" width="9.140625" style="26"/>
  </cols>
  <sheetData>
    <row r="1" spans="1:36" ht="18.75">
      <c r="A1" s="425" t="s">
        <v>590</v>
      </c>
      <c r="B1" s="424"/>
      <c r="Y1" s="32"/>
      <c r="AC1" s="33" t="str">
        <f>'3.1'!N1</f>
        <v>2020</v>
      </c>
      <c r="AG1" s="139" t="str">
        <f>'3.1'!N1</f>
        <v>2020</v>
      </c>
      <c r="AJ1" s="44"/>
    </row>
    <row r="2" spans="1:36" ht="6" customHeight="1">
      <c r="A2" s="46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6" ht="12" customHeight="1">
      <c r="A3" s="46"/>
      <c r="B3" s="5"/>
      <c r="C3" s="5"/>
      <c r="D3" s="5"/>
      <c r="E3" s="5"/>
      <c r="F3" s="85"/>
      <c r="G3" s="5"/>
      <c r="H3" s="46"/>
      <c r="I3" s="5"/>
      <c r="J3" s="5"/>
      <c r="K3" s="5"/>
      <c r="L3" s="5"/>
      <c r="M3" s="5"/>
      <c r="N3" s="5"/>
      <c r="O3" s="5"/>
      <c r="P3" s="46"/>
      <c r="Q3" s="5"/>
      <c r="R3" s="5"/>
      <c r="S3" s="5"/>
      <c r="T3" s="5"/>
      <c r="U3" s="8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6" ht="12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6" s="25" customFormat="1" ht="12" customHeight="1"/>
    <row r="6" spans="1:36" s="25" customFormat="1" ht="12" customHeight="1">
      <c r="A6" s="86" t="s">
        <v>69</v>
      </c>
      <c r="B6" s="84" t="s">
        <v>12</v>
      </c>
      <c r="C6" s="84" t="s">
        <v>41</v>
      </c>
      <c r="D6" s="84" t="s">
        <v>121</v>
      </c>
      <c r="F6" s="84" t="s">
        <v>63</v>
      </c>
      <c r="G6" s="84" t="s">
        <v>64</v>
      </c>
      <c r="H6" s="84" t="s">
        <v>65</v>
      </c>
      <c r="I6" s="84" t="s">
        <v>66</v>
      </c>
      <c r="J6" s="84" t="s">
        <v>77</v>
      </c>
      <c r="K6" s="84" t="s">
        <v>122</v>
      </c>
      <c r="L6" s="25" t="s">
        <v>78</v>
      </c>
      <c r="M6" s="84" t="s">
        <v>207</v>
      </c>
      <c r="N6" s="84" t="s">
        <v>208</v>
      </c>
      <c r="O6" s="84" t="s">
        <v>141</v>
      </c>
      <c r="Q6" s="86" t="s">
        <v>69</v>
      </c>
      <c r="R6" s="84" t="s">
        <v>12</v>
      </c>
      <c r="S6" s="84" t="s">
        <v>41</v>
      </c>
      <c r="T6" s="84" t="s">
        <v>121</v>
      </c>
      <c r="V6" s="84" t="s">
        <v>63</v>
      </c>
      <c r="W6" s="84" t="s">
        <v>64</v>
      </c>
      <c r="X6" s="84" t="s">
        <v>65</v>
      </c>
      <c r="Y6" s="84" t="s">
        <v>66</v>
      </c>
      <c r="Z6" s="84" t="s">
        <v>77</v>
      </c>
      <c r="AA6" s="84" t="s">
        <v>122</v>
      </c>
      <c r="AB6" s="25" t="s">
        <v>78</v>
      </c>
      <c r="AC6" s="84" t="s">
        <v>207</v>
      </c>
      <c r="AD6" s="84" t="s">
        <v>208</v>
      </c>
      <c r="AE6" s="84" t="s">
        <v>141</v>
      </c>
      <c r="AF6" s="14"/>
    </row>
    <row r="7" spans="1:36" ht="12" customHeight="1">
      <c r="A7" s="35">
        <v>0</v>
      </c>
      <c r="B7" s="21">
        <f>'8.1'!B6</f>
        <v>3689.6354235458798</v>
      </c>
      <c r="C7" s="21">
        <f>'8.1'!C6</f>
        <v>5919.0080665434798</v>
      </c>
      <c r="D7" s="21">
        <f>'8.1'!D6</f>
        <v>1121.1819220862501</v>
      </c>
      <c r="F7" s="21">
        <f>'8.1'!E6</f>
        <v>441.35036301664297</v>
      </c>
      <c r="G7" s="21">
        <f>'8.1'!F6</f>
        <v>118.846637426372</v>
      </c>
      <c r="H7" s="21">
        <f>'8.1'!H6</f>
        <v>0</v>
      </c>
      <c r="I7" s="21">
        <f>'8.1'!G6</f>
        <v>0</v>
      </c>
      <c r="J7" s="21">
        <f>IF('8.1'!I6&lt;0,0,'8.1'!I6)</f>
        <v>49.000959459386998</v>
      </c>
      <c r="K7" s="21">
        <f>'8.1'!J6</f>
        <v>-1469.6371000781801</v>
      </c>
      <c r="L7" s="26">
        <f>IF('8.1'!I6&lt;0,'8.1'!I6,0)</f>
        <v>0</v>
      </c>
      <c r="M7" s="21">
        <f>'8.1'!K6</f>
        <v>-922.52540919357295</v>
      </c>
      <c r="N7" s="21">
        <f>'8.1'!L6</f>
        <v>-744.13315145898196</v>
      </c>
      <c r="O7" s="21">
        <f>'8.1'!O6</f>
        <v>8946.8608628062502</v>
      </c>
      <c r="Q7" s="35">
        <v>0</v>
      </c>
      <c r="R7" s="21">
        <f>'8.2'!B5</f>
        <v>3018.0766475324799</v>
      </c>
      <c r="S7" s="21">
        <f>'8.2'!C5</f>
        <v>2095.9046200000098</v>
      </c>
      <c r="T7" s="21">
        <f>'8.2'!D5</f>
        <v>462.50839040719598</v>
      </c>
      <c r="V7" s="21">
        <f>'8.2'!E5</f>
        <v>350.91179670415897</v>
      </c>
      <c r="W7" s="21">
        <f>'8.2'!F5</f>
        <v>359.05226617091199</v>
      </c>
      <c r="X7" s="21">
        <f>'8.2'!H5</f>
        <v>0</v>
      </c>
      <c r="Y7" s="21">
        <f>'8.2'!G5</f>
        <v>1.9459432116572699</v>
      </c>
      <c r="Z7" s="21">
        <f>IF('8.2'!I5&lt;0,0,'8.2'!I5)</f>
        <v>82.510249377565401</v>
      </c>
      <c r="AA7" s="21">
        <f>'8.2'!J5</f>
        <v>-1220.6770045311</v>
      </c>
      <c r="AB7" s="26">
        <f>IF('8.2'!I5&lt;0,'8.2'!I5,0)</f>
        <v>0</v>
      </c>
      <c r="AC7" s="21">
        <f>'8.2'!K5</f>
        <v>-15.901528768246999</v>
      </c>
      <c r="AD7" s="21">
        <f>'8.2'!L5</f>
        <v>-429.99132956366202</v>
      </c>
      <c r="AE7" s="21">
        <f>'8.2'!O5</f>
        <v>5134.3313801046297</v>
      </c>
      <c r="AF7" s="5"/>
    </row>
    <row r="8" spans="1:36" ht="12" customHeight="1">
      <c r="A8" s="35">
        <v>4.1666666666666699E-2</v>
      </c>
      <c r="B8" s="21">
        <f>'8.1'!B7</f>
        <v>3690.60423792955</v>
      </c>
      <c r="C8" s="21">
        <f>'8.1'!C7</f>
        <v>5938.4908868460598</v>
      </c>
      <c r="D8" s="21">
        <f>'8.1'!D7</f>
        <v>1124.8293327516601</v>
      </c>
      <c r="F8" s="21">
        <f>'8.1'!E7</f>
        <v>436.08638520216198</v>
      </c>
      <c r="G8" s="21">
        <f>'8.1'!F7</f>
        <v>118.846637426372</v>
      </c>
      <c r="H8" s="21">
        <f>'8.1'!H7</f>
        <v>0</v>
      </c>
      <c r="I8" s="21">
        <f>'8.1'!G7</f>
        <v>0</v>
      </c>
      <c r="J8" s="21">
        <f>IF('8.1'!I7&lt;0,0,'8.1'!I7)</f>
        <v>65.391868240522797</v>
      </c>
      <c r="K8" s="21">
        <f>'8.1'!J7</f>
        <v>-1270.78594413877</v>
      </c>
      <c r="L8" s="26">
        <f>IF('8.1'!I7&lt;0,'8.1'!I7,0)</f>
        <v>0</v>
      </c>
      <c r="M8" s="21">
        <f>'8.1'!K7</f>
        <v>-1114.3400297112</v>
      </c>
      <c r="N8" s="21">
        <f>'8.1'!L7</f>
        <v>-745.79164558963203</v>
      </c>
      <c r="O8" s="21">
        <f>'8.1'!O7</f>
        <v>8989.1233745463505</v>
      </c>
      <c r="Q8" s="35">
        <v>4.1666666666666699E-2</v>
      </c>
      <c r="R8" s="21">
        <f>'8.2'!B6</f>
        <v>3016.3642146849602</v>
      </c>
      <c r="S8" s="21">
        <f>'8.2'!C6</f>
        <v>2108.16403450392</v>
      </c>
      <c r="T8" s="21">
        <f>'8.2'!D6</f>
        <v>283.18173126779999</v>
      </c>
      <c r="V8" s="21">
        <f>'8.2'!E6</f>
        <v>351.16588166352898</v>
      </c>
      <c r="W8" s="21">
        <f>'8.2'!F6</f>
        <v>284.37171992571501</v>
      </c>
      <c r="X8" s="21">
        <f>'8.2'!H6</f>
        <v>0</v>
      </c>
      <c r="Y8" s="21">
        <f>'8.2'!G6</f>
        <v>0</v>
      </c>
      <c r="Z8" s="21">
        <f>IF('8.2'!I6&lt;0,0,'8.2'!I6)</f>
        <v>84.493576226255996</v>
      </c>
      <c r="AA8" s="21">
        <f>'8.2'!J6</f>
        <v>-673.36641751271702</v>
      </c>
      <c r="AB8" s="26">
        <f>IF('8.2'!I6&lt;0,'8.2'!I6,0)</f>
        <v>0</v>
      </c>
      <c r="AC8" s="21">
        <f>'8.2'!K6</f>
        <v>-436.47984500536398</v>
      </c>
      <c r="AD8" s="21">
        <f>'8.2'!L6</f>
        <v>-428.54154886872101</v>
      </c>
      <c r="AE8" s="21">
        <f>'8.2'!O6</f>
        <v>5017.8948957540897</v>
      </c>
      <c r="AF8" s="5"/>
    </row>
    <row r="9" spans="1:36" ht="12" customHeight="1">
      <c r="A9" s="35">
        <v>8.3333333333333301E-2</v>
      </c>
      <c r="B9" s="21">
        <f>'8.1'!B8</f>
        <v>3691.1678394359601</v>
      </c>
      <c r="C9" s="21">
        <f>'8.1'!C8</f>
        <v>5891.46358936057</v>
      </c>
      <c r="D9" s="21">
        <f>'8.1'!D8</f>
        <v>1123.21030749746</v>
      </c>
      <c r="F9" s="21">
        <f>'8.1'!E8</f>
        <v>441.97319065635298</v>
      </c>
      <c r="G9" s="21">
        <f>'8.1'!F8</f>
        <v>118.82662949776299</v>
      </c>
      <c r="H9" s="21">
        <f>'8.1'!H8</f>
        <v>0</v>
      </c>
      <c r="I9" s="21">
        <f>'8.1'!G8</f>
        <v>0</v>
      </c>
      <c r="J9" s="21">
        <f>IF('8.1'!I8&lt;0,0,'8.1'!I8)</f>
        <v>98.199595096960806</v>
      </c>
      <c r="K9" s="21">
        <f>'8.1'!J8</f>
        <v>-1373.3027588801999</v>
      </c>
      <c r="L9" s="26">
        <f>IF('8.1'!I8&lt;0,'8.1'!I8,0)</f>
        <v>0</v>
      </c>
      <c r="M9" s="21">
        <f>'8.1'!K8</f>
        <v>-1107.77228167509</v>
      </c>
      <c r="N9" s="21">
        <f>'8.1'!L8</f>
        <v>-742.476522140714</v>
      </c>
      <c r="O9" s="21">
        <f>'8.1'!O8</f>
        <v>8883.7661109897799</v>
      </c>
      <c r="Q9" s="35">
        <v>8.3333333333333301E-2</v>
      </c>
      <c r="R9" s="21">
        <f>'8.2'!B7</f>
        <v>3015.8039486523699</v>
      </c>
      <c r="S9" s="21">
        <f>'8.2'!C7</f>
        <v>2122.2884962213202</v>
      </c>
      <c r="T9" s="21">
        <f>'8.2'!D7</f>
        <v>285.39308268160602</v>
      </c>
      <c r="V9" s="21">
        <f>'8.2'!E7</f>
        <v>351.80249021466898</v>
      </c>
      <c r="W9" s="21">
        <f>'8.2'!F7</f>
        <v>287.45849337812899</v>
      </c>
      <c r="X9" s="21">
        <f>'8.2'!H7</f>
        <v>0</v>
      </c>
      <c r="Y9" s="21">
        <f>'8.2'!G7</f>
        <v>0</v>
      </c>
      <c r="Z9" s="21">
        <f>IF('8.2'!I7&lt;0,0,'8.2'!I7)</f>
        <v>75.604815049798106</v>
      </c>
      <c r="AA9" s="21">
        <f>'8.2'!J7</f>
        <v>-723.69279528743903</v>
      </c>
      <c r="AB9" s="26">
        <f>IF('8.2'!I7&lt;0,'8.2'!I7,0)</f>
        <v>0</v>
      </c>
      <c r="AC9" s="21">
        <f>'8.2'!K7</f>
        <v>-437.41286008649001</v>
      </c>
      <c r="AD9" s="21">
        <f>'8.2'!L7</f>
        <v>-429.96251691767901</v>
      </c>
      <c r="AE9" s="21">
        <f>'8.2'!O7</f>
        <v>4977.2456708239597</v>
      </c>
      <c r="AF9" s="5"/>
    </row>
    <row r="10" spans="1:36" ht="12" customHeight="1">
      <c r="A10" s="35">
        <v>0.125</v>
      </c>
      <c r="B10" s="21">
        <f>'8.1'!B9</f>
        <v>3689.5520360403302</v>
      </c>
      <c r="C10" s="21">
        <f>'8.1'!C9</f>
        <v>5860.77651451974</v>
      </c>
      <c r="D10" s="21">
        <f>'8.1'!D9</f>
        <v>1125.03984807046</v>
      </c>
      <c r="F10" s="21">
        <f>'8.1'!E9</f>
        <v>440.12845733061903</v>
      </c>
      <c r="G10" s="21">
        <f>'8.1'!F9</f>
        <v>120.9539525754</v>
      </c>
      <c r="H10" s="21">
        <f>'8.1'!H9</f>
        <v>0</v>
      </c>
      <c r="I10" s="21">
        <f>'8.1'!G9</f>
        <v>0</v>
      </c>
      <c r="J10" s="21">
        <f>IF('8.1'!I9&lt;0,0,'8.1'!I9)</f>
        <v>106.55124482812801</v>
      </c>
      <c r="K10" s="21">
        <f>'8.1'!J9</f>
        <v>-1414.84620088103</v>
      </c>
      <c r="L10" s="26">
        <f>IF('8.1'!I9&lt;0,'8.1'!I9,0)</f>
        <v>0</v>
      </c>
      <c r="M10" s="21">
        <f>'8.1'!K9</f>
        <v>-1099.6765825856301</v>
      </c>
      <c r="N10" s="21">
        <f>'8.1'!L9</f>
        <v>-739.80891613819404</v>
      </c>
      <c r="O10" s="21">
        <f>'8.1'!O9</f>
        <v>8828.47926989802</v>
      </c>
      <c r="Q10" s="35">
        <v>0.125</v>
      </c>
      <c r="R10" s="21">
        <f>'8.2'!B8</f>
        <v>3023.3824109893399</v>
      </c>
      <c r="S10" s="21">
        <f>'8.2'!C8</f>
        <v>2148.0812739262901</v>
      </c>
      <c r="T10" s="21">
        <f>'8.2'!D8</f>
        <v>290.24336034560503</v>
      </c>
      <c r="V10" s="21">
        <f>'8.2'!E8</f>
        <v>351.39034011996603</v>
      </c>
      <c r="W10" s="21">
        <f>'8.2'!F8</f>
        <v>288.03030669269299</v>
      </c>
      <c r="X10" s="21">
        <f>'8.2'!H8</f>
        <v>0</v>
      </c>
      <c r="Y10" s="21">
        <f>'8.2'!G8</f>
        <v>0</v>
      </c>
      <c r="Z10" s="21">
        <f>IF('8.2'!I8&lt;0,0,'8.2'!I8)</f>
        <v>95.507565650440995</v>
      </c>
      <c r="AA10" s="21">
        <f>'8.2'!J8</f>
        <v>-831.58483351956602</v>
      </c>
      <c r="AB10" s="26">
        <f>IF('8.2'!I8&lt;0,'8.2'!I8,0)</f>
        <v>0</v>
      </c>
      <c r="AC10" s="21">
        <f>'8.2'!K8</f>
        <v>-436.11570148952802</v>
      </c>
      <c r="AD10" s="21">
        <f>'8.2'!L8</f>
        <v>-433.37514022737997</v>
      </c>
      <c r="AE10" s="21">
        <f>'8.2'!O8</f>
        <v>4928.9347227152402</v>
      </c>
      <c r="AF10" s="5"/>
    </row>
    <row r="11" spans="1:36" ht="12" customHeight="1">
      <c r="A11" s="35">
        <v>0.16666666666666699</v>
      </c>
      <c r="B11" s="21">
        <f>'8.1'!B10</f>
        <v>3689.9722507707402</v>
      </c>
      <c r="C11" s="21">
        <f>'8.1'!C10</f>
        <v>5825.2349551781199</v>
      </c>
      <c r="D11" s="21">
        <f>'8.1'!D10</f>
        <v>1120.2730013171099</v>
      </c>
      <c r="F11" s="21">
        <f>'8.1'!E10</f>
        <v>443.90622713107302</v>
      </c>
      <c r="G11" s="21">
        <f>'8.1'!F10</f>
        <v>119.84962288257201</v>
      </c>
      <c r="H11" s="21">
        <f>'8.1'!H10</f>
        <v>0</v>
      </c>
      <c r="I11" s="21">
        <f>'8.1'!G10</f>
        <v>0</v>
      </c>
      <c r="J11" s="21">
        <f>IF('8.1'!I10&lt;0,0,'8.1'!I10)</f>
        <v>105.640221715812</v>
      </c>
      <c r="K11" s="21">
        <f>'8.1'!J10</f>
        <v>-1260.9426595300399</v>
      </c>
      <c r="L11" s="26">
        <f>IF('8.1'!I10&lt;0,'8.1'!I10,0)</f>
        <v>0</v>
      </c>
      <c r="M11" s="21">
        <f>'8.1'!K10</f>
        <v>-1038.1834633047999</v>
      </c>
      <c r="N11" s="21">
        <f>'8.1'!L10</f>
        <v>-736.92871701028002</v>
      </c>
      <c r="O11" s="21">
        <f>'8.1'!O10</f>
        <v>9005.7501561605804</v>
      </c>
      <c r="Q11" s="35">
        <v>0.16666666666666699</v>
      </c>
      <c r="R11" s="21">
        <f>'8.2'!B9</f>
        <v>3025.4800420000402</v>
      </c>
      <c r="S11" s="21">
        <f>'8.2'!C9</f>
        <v>2102.9992657298599</v>
      </c>
      <c r="T11" s="21">
        <f>'8.2'!D9</f>
        <v>284.97553122104</v>
      </c>
      <c r="V11" s="21">
        <f>'8.2'!E9</f>
        <v>351.260098659768</v>
      </c>
      <c r="W11" s="21">
        <f>'8.2'!F9</f>
        <v>276.69662509682502</v>
      </c>
      <c r="X11" s="21">
        <f>'8.2'!H9</f>
        <v>4.4089492863851403</v>
      </c>
      <c r="Y11" s="21">
        <f>'8.2'!G9</f>
        <v>0</v>
      </c>
      <c r="Z11" s="21">
        <f>IF('8.2'!I9&lt;0,0,'8.2'!I9)</f>
        <v>97.376152437184302</v>
      </c>
      <c r="AA11" s="21">
        <f>'8.2'!J9</f>
        <v>-575.73975491775695</v>
      </c>
      <c r="AB11" s="26">
        <f>IF('8.2'!I9&lt;0,'8.2'!I9,0)</f>
        <v>0</v>
      </c>
      <c r="AC11" s="21">
        <f>'8.2'!K9</f>
        <v>-739.64258868016304</v>
      </c>
      <c r="AD11" s="21">
        <f>'8.2'!L9</f>
        <v>-428.70897629492902</v>
      </c>
      <c r="AE11" s="21">
        <f>'8.2'!O9</f>
        <v>4827.8143208331803</v>
      </c>
      <c r="AF11" s="5"/>
    </row>
    <row r="12" spans="1:36" ht="12" customHeight="1">
      <c r="A12" s="35">
        <v>0.20833333333333301</v>
      </c>
      <c r="B12" s="21">
        <f>'8.1'!B11</f>
        <v>3692.1066582554599</v>
      </c>
      <c r="C12" s="21">
        <f>'8.1'!C11</f>
        <v>5755.9230692359697</v>
      </c>
      <c r="D12" s="21">
        <f>'8.1'!D11</f>
        <v>1128.0155921881101</v>
      </c>
      <c r="F12" s="21">
        <f>'8.1'!E11</f>
        <v>448.56203411729302</v>
      </c>
      <c r="G12" s="21">
        <f>'8.1'!F11</f>
        <v>118.74411052463699</v>
      </c>
      <c r="H12" s="21">
        <f>'8.1'!H11</f>
        <v>0</v>
      </c>
      <c r="I12" s="21">
        <f>'8.1'!G11</f>
        <v>0</v>
      </c>
      <c r="J12" s="21">
        <f>IF('8.1'!I11&lt;0,0,'8.1'!I11)</f>
        <v>108.72511262738</v>
      </c>
      <c r="K12" s="21">
        <f>'8.1'!J11</f>
        <v>-1467.66170484453</v>
      </c>
      <c r="L12" s="26">
        <f>IF('8.1'!I11&lt;0,'8.1'!I11,0)</f>
        <v>0</v>
      </c>
      <c r="M12" s="21">
        <f>'8.1'!K11</f>
        <v>-188.86960952351899</v>
      </c>
      <c r="N12" s="21">
        <f>'8.1'!L11</f>
        <v>-731.49661293483803</v>
      </c>
      <c r="O12" s="21">
        <f>'8.1'!O11</f>
        <v>9595.5452625807993</v>
      </c>
      <c r="Q12" s="35">
        <v>0.20833333333333301</v>
      </c>
      <c r="R12" s="21">
        <f>'8.2'!B10</f>
        <v>3024.3711811261601</v>
      </c>
      <c r="S12" s="21">
        <f>'8.2'!C10</f>
        <v>2081.8563392843698</v>
      </c>
      <c r="T12" s="21">
        <f>'8.2'!D10</f>
        <v>277.27421350953</v>
      </c>
      <c r="V12" s="21">
        <f>'8.2'!E10</f>
        <v>351.43304092778197</v>
      </c>
      <c r="W12" s="21">
        <f>'8.2'!F10</f>
        <v>220.98203986885801</v>
      </c>
      <c r="X12" s="21">
        <f>'8.2'!H10</f>
        <v>15.1925249173901</v>
      </c>
      <c r="Y12" s="21">
        <f>'8.2'!G10</f>
        <v>0</v>
      </c>
      <c r="Z12" s="21">
        <f>IF('8.2'!I10&lt;0,0,'8.2'!I10)</f>
        <v>78.562321156586606</v>
      </c>
      <c r="AA12" s="21">
        <f>'8.2'!J10</f>
        <v>-348.80480775424701</v>
      </c>
      <c r="AB12" s="26">
        <f>IF('8.2'!I10&lt;0,'8.2'!I10,0)</f>
        <v>0</v>
      </c>
      <c r="AC12" s="21">
        <f>'8.2'!K10</f>
        <v>-1046.8914732191299</v>
      </c>
      <c r="AD12" s="21">
        <f>'8.2'!L10</f>
        <v>-425.81219612411201</v>
      </c>
      <c r="AE12" s="21">
        <f>'8.2'!O10</f>
        <v>4653.9753798172896</v>
      </c>
      <c r="AF12" s="5"/>
    </row>
    <row r="13" spans="1:36" ht="12" customHeight="1">
      <c r="A13" s="35">
        <v>0.25</v>
      </c>
      <c r="B13" s="21">
        <f>'8.1'!B12</f>
        <v>3693.8425334710601</v>
      </c>
      <c r="C13" s="21">
        <f>'8.1'!C12</f>
        <v>6187.7939858525297</v>
      </c>
      <c r="D13" s="21">
        <f>'8.1'!D12</f>
        <v>1130.7357013833901</v>
      </c>
      <c r="F13" s="21">
        <f>'8.1'!E12</f>
        <v>497.643575897971</v>
      </c>
      <c r="G13" s="21">
        <f>'8.1'!F12</f>
        <v>131.34974934139399</v>
      </c>
      <c r="H13" s="21">
        <f>'8.1'!H12</f>
        <v>0.66178781625881</v>
      </c>
      <c r="I13" s="21">
        <f>'8.1'!G12</f>
        <v>219.556071197428</v>
      </c>
      <c r="J13" s="21">
        <f>IF('8.1'!I12&lt;0,0,'8.1'!I12)</f>
        <v>136.77623535698601</v>
      </c>
      <c r="K13" s="21">
        <f>'8.1'!J12</f>
        <v>-1199.37215093691</v>
      </c>
      <c r="L13" s="26">
        <f>IF('8.1'!I12&lt;0,'8.1'!I12,0)</f>
        <v>0</v>
      </c>
      <c r="M13" s="21">
        <f>'8.1'!K12</f>
        <v>0</v>
      </c>
      <c r="N13" s="21">
        <f>'8.1'!L12</f>
        <v>-774.34810764709596</v>
      </c>
      <c r="O13" s="21">
        <f>'8.1'!O12</f>
        <v>10798.987489380101</v>
      </c>
      <c r="Q13" s="35">
        <v>0.25</v>
      </c>
      <c r="R13" s="21">
        <f>'8.2'!B11</f>
        <v>3023.3874059498298</v>
      </c>
      <c r="S13" s="21">
        <f>'8.2'!C11</f>
        <v>2108.3844372552799</v>
      </c>
      <c r="T13" s="21">
        <f>'8.2'!D11</f>
        <v>285.444859164658</v>
      </c>
      <c r="V13" s="21">
        <f>'8.2'!E11</f>
        <v>363.68814469039302</v>
      </c>
      <c r="W13" s="21">
        <f>'8.2'!F11</f>
        <v>235.99327763318101</v>
      </c>
      <c r="X13" s="21">
        <f>'8.2'!H11</f>
        <v>91.569915006100302</v>
      </c>
      <c r="Y13" s="21">
        <f>'8.2'!G11</f>
        <v>0</v>
      </c>
      <c r="Z13" s="21">
        <f>IF('8.2'!I11&lt;0,0,'8.2'!I11)</f>
        <v>83.627458648654596</v>
      </c>
      <c r="AA13" s="21">
        <f>'8.2'!J11</f>
        <v>-294.89847859740001</v>
      </c>
      <c r="AB13" s="26">
        <f>IF('8.2'!I11&lt;0,'8.2'!I11,0)</f>
        <v>0</v>
      </c>
      <c r="AC13" s="21">
        <f>'8.2'!K11</f>
        <v>-1042.32707622571</v>
      </c>
      <c r="AD13" s="21">
        <f>'8.2'!L11</f>
        <v>-430.262150482744</v>
      </c>
      <c r="AE13" s="21">
        <f>'8.2'!O11</f>
        <v>4854.86994352498</v>
      </c>
      <c r="AF13" s="5"/>
    </row>
    <row r="14" spans="1:36" ht="12" customHeight="1">
      <c r="A14" s="35">
        <v>0.29166666666666702</v>
      </c>
      <c r="B14" s="21">
        <f>'8.1'!B13</f>
        <v>3692.50019126387</v>
      </c>
      <c r="C14" s="21">
        <f>'8.1'!C13</f>
        <v>6368.36869902744</v>
      </c>
      <c r="D14" s="21">
        <f>'8.1'!D13</f>
        <v>1152.1573416907499</v>
      </c>
      <c r="F14" s="21">
        <f>'8.1'!E13</f>
        <v>507.66279700578002</v>
      </c>
      <c r="G14" s="21">
        <f>'8.1'!F13</f>
        <v>144.79723408778801</v>
      </c>
      <c r="H14" s="21">
        <f>'8.1'!H13</f>
        <v>9.9063564277684701</v>
      </c>
      <c r="I14" s="21">
        <f>'8.1'!G13</f>
        <v>357.27593215396502</v>
      </c>
      <c r="J14" s="21">
        <f>IF('8.1'!I13&lt;0,0,'8.1'!I13)</f>
        <v>130.30982800997899</v>
      </c>
      <c r="K14" s="21">
        <f>'8.1'!J13</f>
        <v>-998.16172147374095</v>
      </c>
      <c r="L14" s="26">
        <f>IF('8.1'!I13&lt;0,'8.1'!I13,0)</f>
        <v>0</v>
      </c>
      <c r="M14" s="21">
        <f>'8.1'!K13</f>
        <v>0</v>
      </c>
      <c r="N14" s="21">
        <f>'8.1'!L13</f>
        <v>-792.42578367649696</v>
      </c>
      <c r="O14" s="21">
        <f>'8.1'!O13</f>
        <v>11364.8166581936</v>
      </c>
      <c r="Q14" s="35">
        <v>0.29166666666666702</v>
      </c>
      <c r="R14" s="21">
        <f>'8.2'!B12</f>
        <v>3023.4957888577501</v>
      </c>
      <c r="S14" s="21">
        <f>'8.2'!C12</f>
        <v>2015.7903327138499</v>
      </c>
      <c r="T14" s="21">
        <f>'8.2'!D12</f>
        <v>264.93974081586498</v>
      </c>
      <c r="V14" s="21">
        <f>'8.2'!E12</f>
        <v>357.70804208236302</v>
      </c>
      <c r="W14" s="21">
        <f>'8.2'!F12</f>
        <v>232.04528034503301</v>
      </c>
      <c r="X14" s="21">
        <f>'8.2'!H12</f>
        <v>328.56005198915602</v>
      </c>
      <c r="Y14" s="21">
        <f>'8.2'!G12</f>
        <v>0</v>
      </c>
      <c r="Z14" s="21">
        <f>IF('8.2'!I12&lt;0,0,'8.2'!I12)</f>
        <v>66.507324916093907</v>
      </c>
      <c r="AA14" s="21">
        <f>'8.2'!J12</f>
        <v>-167.269118197338</v>
      </c>
      <c r="AB14" s="26">
        <f>IF('8.2'!I12&lt;0,'8.2'!I12,0)</f>
        <v>0</v>
      </c>
      <c r="AC14" s="21">
        <f>'8.2'!K12</f>
        <v>-854.44874036631097</v>
      </c>
      <c r="AD14" s="21">
        <f>'8.2'!L12</f>
        <v>-421.69854185252899</v>
      </c>
      <c r="AE14" s="21">
        <f>'8.2'!O12</f>
        <v>5267.3287031564696</v>
      </c>
      <c r="AF14" s="5"/>
    </row>
    <row r="15" spans="1:36" ht="12" customHeight="1">
      <c r="A15" s="35">
        <v>0.33333333333333298</v>
      </c>
      <c r="B15" s="21">
        <f>'8.1'!B14</f>
        <v>3693.42400008811</v>
      </c>
      <c r="C15" s="21">
        <f>'8.1'!C14</f>
        <v>6425.9911887278004</v>
      </c>
      <c r="D15" s="21">
        <f>'8.1'!D14</f>
        <v>1150.28936318045</v>
      </c>
      <c r="F15" s="21">
        <f>'8.1'!E14</f>
        <v>509.56750083103202</v>
      </c>
      <c r="G15" s="21">
        <f>'8.1'!F14</f>
        <v>143.48361998869601</v>
      </c>
      <c r="H15" s="21">
        <f>'8.1'!H14</f>
        <v>37.279138964450901</v>
      </c>
      <c r="I15" s="21">
        <f>'8.1'!G14</f>
        <v>811.02294760834502</v>
      </c>
      <c r="J15" s="21">
        <f>IF('8.1'!I14&lt;0,0,'8.1'!I14)</f>
        <v>100.46064148444199</v>
      </c>
      <c r="K15" s="21">
        <f>'8.1'!J14</f>
        <v>-1429.74364140484</v>
      </c>
      <c r="L15" s="26">
        <f>IF('8.1'!I14&lt;0,'8.1'!I14,0)</f>
        <v>0</v>
      </c>
      <c r="M15" s="21">
        <f>'8.1'!K14</f>
        <v>0</v>
      </c>
      <c r="N15" s="21">
        <f>'8.1'!L14</f>
        <v>-803.42435061858998</v>
      </c>
      <c r="O15" s="21">
        <f>'8.1'!O14</f>
        <v>11441.774759468501</v>
      </c>
      <c r="Q15" s="35">
        <v>0.33333333333333298</v>
      </c>
      <c r="R15" s="21">
        <f>'8.2'!B13</f>
        <v>3016.8660962649701</v>
      </c>
      <c r="S15" s="21">
        <f>'8.2'!C13</f>
        <v>2085.0097742809899</v>
      </c>
      <c r="T15" s="21">
        <f>'8.2'!D13</f>
        <v>288.84706815952899</v>
      </c>
      <c r="V15" s="21">
        <f>'8.2'!E13</f>
        <v>358.73278960357197</v>
      </c>
      <c r="W15" s="21">
        <f>'8.2'!F13</f>
        <v>227.77217663198101</v>
      </c>
      <c r="X15" s="21">
        <f>'8.2'!H13</f>
        <v>691.78745717199001</v>
      </c>
      <c r="Y15" s="21">
        <f>'8.2'!G13</f>
        <v>0</v>
      </c>
      <c r="Z15" s="21">
        <f>IF('8.2'!I13&lt;0,0,'8.2'!I13)</f>
        <v>61.754432945711102</v>
      </c>
      <c r="AA15" s="21">
        <f>'8.2'!J13</f>
        <v>-602.25989645672996</v>
      </c>
      <c r="AB15" s="26">
        <f>IF('8.2'!I13&lt;0,'8.2'!I13,0)</f>
        <v>0</v>
      </c>
      <c r="AC15" s="21">
        <f>'8.2'!K13</f>
        <v>-356.01066049020301</v>
      </c>
      <c r="AD15" s="21">
        <f>'8.2'!L13</f>
        <v>-431.790827583208</v>
      </c>
      <c r="AE15" s="21">
        <f>'8.2'!O13</f>
        <v>5772.49923811181</v>
      </c>
      <c r="AF15" s="5"/>
    </row>
    <row r="16" spans="1:36" ht="12" customHeight="1">
      <c r="A16" s="35">
        <v>0.375</v>
      </c>
      <c r="B16" s="21">
        <f>'8.1'!B15</f>
        <v>3696.64060909727</v>
      </c>
      <c r="C16" s="21">
        <f>'8.1'!C15</f>
        <v>6627.0236691575101</v>
      </c>
      <c r="D16" s="21">
        <f>'8.1'!D15</f>
        <v>1159.60754439572</v>
      </c>
      <c r="F16" s="21">
        <f>'8.1'!E15</f>
        <v>509.42557501951399</v>
      </c>
      <c r="G16" s="21">
        <f>'8.1'!F15</f>
        <v>130.47760713335401</v>
      </c>
      <c r="H16" s="21">
        <f>'8.1'!H15</f>
        <v>159.81700561640599</v>
      </c>
      <c r="I16" s="21">
        <f>'8.1'!G15</f>
        <v>702.80196315658804</v>
      </c>
      <c r="J16" s="21">
        <f>IF('8.1'!I15&lt;0,0,'8.1'!I15)</f>
        <v>132.493140298604</v>
      </c>
      <c r="K16" s="21">
        <f>'8.1'!J15</f>
        <v>-1468.8693292279299</v>
      </c>
      <c r="L16" s="26">
        <f>IF('8.1'!I15&lt;0,'8.1'!I15,0)</f>
        <v>0</v>
      </c>
      <c r="M16" s="21">
        <f>'8.1'!K15</f>
        <v>0</v>
      </c>
      <c r="N16" s="21">
        <f>'8.1'!L15</f>
        <v>-821.46160351793696</v>
      </c>
      <c r="O16" s="21">
        <f>'8.1'!O15</f>
        <v>11649.417784646999</v>
      </c>
      <c r="Q16" s="35">
        <v>0.375</v>
      </c>
      <c r="R16" s="21">
        <f>'8.2'!B14</f>
        <v>3006.9065317855998</v>
      </c>
      <c r="S16" s="21">
        <f>'8.2'!C14</f>
        <v>2013.0736884191499</v>
      </c>
      <c r="T16" s="21">
        <f>'8.2'!D14</f>
        <v>287.84995506781399</v>
      </c>
      <c r="V16" s="21">
        <f>'8.2'!E14</f>
        <v>359.04844250596398</v>
      </c>
      <c r="W16" s="21">
        <f>'8.2'!F14</f>
        <v>361.48963598816499</v>
      </c>
      <c r="X16" s="21">
        <f>'8.2'!H14</f>
        <v>992.761421226229</v>
      </c>
      <c r="Y16" s="21">
        <f>'8.2'!G14</f>
        <v>0</v>
      </c>
      <c r="Z16" s="21">
        <f>IF('8.2'!I14&lt;0,0,'8.2'!I14)</f>
        <v>85.897231485512094</v>
      </c>
      <c r="AA16" s="21">
        <f>'8.2'!J14</f>
        <v>-799.66372822685298</v>
      </c>
      <c r="AB16" s="26">
        <f>IF('8.2'!I14&lt;0,'8.2'!I14,0)</f>
        <v>0</v>
      </c>
      <c r="AC16" s="21">
        <f>'8.2'!K14</f>
        <v>-110.711624880473</v>
      </c>
      <c r="AD16" s="21">
        <f>'8.2'!L14</f>
        <v>-427.49318949140002</v>
      </c>
      <c r="AE16" s="21">
        <f>'8.2'!O14</f>
        <v>6196.6515533711099</v>
      </c>
      <c r="AF16" s="5"/>
    </row>
    <row r="17" spans="1:32" ht="12" customHeight="1">
      <c r="A17" s="35">
        <v>0.41666666666666702</v>
      </c>
      <c r="B17" s="21">
        <f>'8.1'!B16</f>
        <v>3696.0736571091402</v>
      </c>
      <c r="C17" s="21">
        <f>'8.1'!C16</f>
        <v>6558.6481665561496</v>
      </c>
      <c r="D17" s="21">
        <f>'8.1'!D16</f>
        <v>1126.94292164534</v>
      </c>
      <c r="F17" s="21">
        <f>'8.1'!E16</f>
        <v>519.92937158770303</v>
      </c>
      <c r="G17" s="21">
        <f>'8.1'!F16</f>
        <v>125.984651833271</v>
      </c>
      <c r="H17" s="21">
        <f>'8.1'!H16</f>
        <v>364.65403890919401</v>
      </c>
      <c r="I17" s="21">
        <f>'8.1'!G16</f>
        <v>498.989965246785</v>
      </c>
      <c r="J17" s="21">
        <f>IF('8.1'!I16&lt;0,0,'8.1'!I16)</f>
        <v>137.118644002194</v>
      </c>
      <c r="K17" s="21">
        <f>'8.1'!J16</f>
        <v>-1567.9896547778901</v>
      </c>
      <c r="L17" s="26">
        <f>IF('8.1'!I16&lt;0,'8.1'!I16,0)</f>
        <v>0</v>
      </c>
      <c r="M17" s="21">
        <f>'8.1'!K16</f>
        <v>0</v>
      </c>
      <c r="N17" s="21">
        <f>'8.1'!L16</f>
        <v>-816.15998760689399</v>
      </c>
      <c r="O17" s="21">
        <f>'8.1'!O16</f>
        <v>11460.351762111901</v>
      </c>
      <c r="Q17" s="35">
        <v>0.41666666666666702</v>
      </c>
      <c r="R17" s="21">
        <f>'8.2'!B15</f>
        <v>3000.9488018235002</v>
      </c>
      <c r="S17" s="21">
        <f>'8.2'!C15</f>
        <v>2110.8737724226198</v>
      </c>
      <c r="T17" s="21">
        <f>'8.2'!D15</f>
        <v>290.04460493290401</v>
      </c>
      <c r="V17" s="21">
        <f>'8.2'!E15</f>
        <v>356.39626604405498</v>
      </c>
      <c r="W17" s="21">
        <f>'8.2'!F15</f>
        <v>210.509970728524</v>
      </c>
      <c r="X17" s="21">
        <f>'8.2'!H15</f>
        <v>1219.4499841838399</v>
      </c>
      <c r="Y17" s="21">
        <f>'8.2'!G15</f>
        <v>0</v>
      </c>
      <c r="Z17" s="21">
        <f>IF('8.2'!I15&lt;0,0,'8.2'!I15)</f>
        <v>84.273993214160598</v>
      </c>
      <c r="AA17" s="21">
        <f>'8.2'!J15</f>
        <v>-778.72899903565303</v>
      </c>
      <c r="AB17" s="26">
        <f>IF('8.2'!I15&lt;0,'8.2'!I15,0)</f>
        <v>0</v>
      </c>
      <c r="AC17" s="21">
        <f>'8.2'!K15</f>
        <v>-12.3372771492052</v>
      </c>
      <c r="AD17" s="21">
        <f>'8.2'!L15</f>
        <v>-437.92626819295202</v>
      </c>
      <c r="AE17" s="21">
        <f>'8.2'!O15</f>
        <v>6481.4311171647396</v>
      </c>
      <c r="AF17" s="5"/>
    </row>
    <row r="18" spans="1:32" ht="12" customHeight="1">
      <c r="A18" s="35">
        <v>0.45833333333333298</v>
      </c>
      <c r="B18" s="21">
        <f>'8.1'!B17</f>
        <v>3692.60191889111</v>
      </c>
      <c r="C18" s="21">
        <f>'8.1'!C17</f>
        <v>6507.4306197083097</v>
      </c>
      <c r="D18" s="21">
        <f>'8.1'!D17</f>
        <v>1130.5936751834699</v>
      </c>
      <c r="F18" s="21">
        <f>'8.1'!E17</f>
        <v>520.69606626556299</v>
      </c>
      <c r="G18" s="21">
        <f>'8.1'!F17</f>
        <v>174.22745271914999</v>
      </c>
      <c r="H18" s="21">
        <f>'8.1'!H17</f>
        <v>562.418711450616</v>
      </c>
      <c r="I18" s="21">
        <f>'8.1'!G17</f>
        <v>356.73087961387603</v>
      </c>
      <c r="J18" s="21">
        <f>IF('8.1'!I17&lt;0,0,'8.1'!I17)</f>
        <v>91.964007884201806</v>
      </c>
      <c r="K18" s="21">
        <f>'8.1'!J17</f>
        <v>-1774.6957469751001</v>
      </c>
      <c r="L18" s="26">
        <f>IF('8.1'!I17&lt;0,'8.1'!I17,0)</f>
        <v>0</v>
      </c>
      <c r="M18" s="21">
        <f>'8.1'!K17</f>
        <v>0</v>
      </c>
      <c r="N18" s="21">
        <f>'8.1'!L17</f>
        <v>-812.69836439614801</v>
      </c>
      <c r="O18" s="21">
        <f>'8.1'!O17</f>
        <v>11261.9675847412</v>
      </c>
      <c r="Q18" s="35">
        <v>0.45833333333333298</v>
      </c>
      <c r="R18" s="21">
        <f>'8.2'!B16</f>
        <v>2994.5075336326099</v>
      </c>
      <c r="S18" s="21">
        <f>'8.2'!C16</f>
        <v>2031.0901790380401</v>
      </c>
      <c r="T18" s="21">
        <f>'8.2'!D16</f>
        <v>290.98159204147498</v>
      </c>
      <c r="V18" s="21">
        <f>'8.2'!E16</f>
        <v>359.28452219670902</v>
      </c>
      <c r="W18" s="21">
        <f>'8.2'!F16</f>
        <v>296.094979752585</v>
      </c>
      <c r="X18" s="21">
        <f>'8.2'!H16</f>
        <v>1319.8319634152101</v>
      </c>
      <c r="Y18" s="21">
        <f>'8.2'!G16</f>
        <v>0</v>
      </c>
      <c r="Z18" s="21">
        <f>IF('8.2'!I16&lt;0,0,'8.2'!I16)</f>
        <v>93.136799705720506</v>
      </c>
      <c r="AA18" s="21">
        <f>'8.2'!J16</f>
        <v>-644.819174242602</v>
      </c>
      <c r="AB18" s="26">
        <f>IF('8.2'!I16&lt;0,'8.2'!I16,0)</f>
        <v>0</v>
      </c>
      <c r="AC18" s="21">
        <f>'8.2'!K16</f>
        <v>-110.37432953868699</v>
      </c>
      <c r="AD18" s="21">
        <f>'8.2'!L16</f>
        <v>-431.01334443563098</v>
      </c>
      <c r="AE18" s="21">
        <f>'8.2'!O16</f>
        <v>6629.7340660010595</v>
      </c>
      <c r="AF18" s="5"/>
    </row>
    <row r="19" spans="1:32" ht="12" customHeight="1">
      <c r="A19" s="35">
        <v>0.5</v>
      </c>
      <c r="B19" s="21">
        <f>'8.1'!B18</f>
        <v>3691.3062717329199</v>
      </c>
      <c r="C19" s="21">
        <f>'8.1'!C18</f>
        <v>6422.0393288210998</v>
      </c>
      <c r="D19" s="21">
        <f>'8.1'!D18</f>
        <v>1122.2261833098801</v>
      </c>
      <c r="F19" s="21">
        <f>'8.1'!E18</f>
        <v>520.07456779628797</v>
      </c>
      <c r="G19" s="21">
        <f>'8.1'!F18</f>
        <v>288.87462589326299</v>
      </c>
      <c r="H19" s="21">
        <f>'8.1'!H18</f>
        <v>713.39289917460997</v>
      </c>
      <c r="I19" s="21">
        <f>'8.1'!G18</f>
        <v>320.71565760475897</v>
      </c>
      <c r="J19" s="21">
        <f>IF('8.1'!I18&lt;0,0,'8.1'!I18)</f>
        <v>90.977154927354505</v>
      </c>
      <c r="K19" s="21">
        <f>'8.1'!J18</f>
        <v>-1896.39026953605</v>
      </c>
      <c r="L19" s="26">
        <f>IF('8.1'!I18&lt;0,'8.1'!I18,0)</f>
        <v>0</v>
      </c>
      <c r="M19" s="21">
        <f>'8.1'!K18</f>
        <v>0</v>
      </c>
      <c r="N19" s="21">
        <f>'8.1'!L18</f>
        <v>-808.05889206337304</v>
      </c>
      <c r="O19" s="21">
        <f>'8.1'!O18</f>
        <v>11273.2164197241</v>
      </c>
      <c r="Q19" s="35">
        <v>0.5</v>
      </c>
      <c r="R19" s="21">
        <f>'8.2'!B17</f>
        <v>2983.44749020573</v>
      </c>
      <c r="S19" s="21">
        <f>'8.2'!C17</f>
        <v>2012.52290702098</v>
      </c>
      <c r="T19" s="21">
        <f>'8.2'!D17</f>
        <v>288.96899196271897</v>
      </c>
      <c r="V19" s="21">
        <f>'8.2'!E17</f>
        <v>357.93379106801501</v>
      </c>
      <c r="W19" s="21">
        <f>'8.2'!F17</f>
        <v>273.11058643152597</v>
      </c>
      <c r="X19" s="21">
        <f>'8.2'!H17</f>
        <v>1321.6528339654999</v>
      </c>
      <c r="Y19" s="21">
        <f>'8.2'!G17</f>
        <v>0</v>
      </c>
      <c r="Z19" s="21">
        <f>IF('8.2'!I17&lt;0,0,'8.2'!I17)</f>
        <v>98.538191206080796</v>
      </c>
      <c r="AA19" s="21">
        <f>'8.2'!J17</f>
        <v>-785.60274382145701</v>
      </c>
      <c r="AB19" s="26">
        <f>IF('8.2'!I17&lt;0,'8.2'!I17,0)</f>
        <v>0</v>
      </c>
      <c r="AC19" s="21">
        <f>'8.2'!K17</f>
        <v>-12.810496925322401</v>
      </c>
      <c r="AD19" s="21">
        <f>'8.2'!L17</f>
        <v>-428.222012807292</v>
      </c>
      <c r="AE19" s="21">
        <f>'8.2'!O17</f>
        <v>6537.7615511137701</v>
      </c>
      <c r="AF19" s="5"/>
    </row>
    <row r="20" spans="1:32" ht="12" customHeight="1">
      <c r="A20" s="35">
        <v>0.54166666666666696</v>
      </c>
      <c r="B20" s="21">
        <f>'8.1'!B19</f>
        <v>3689.1568501818801</v>
      </c>
      <c r="C20" s="21">
        <f>'8.1'!C19</f>
        <v>6410.66287225425</v>
      </c>
      <c r="D20" s="21">
        <f>'8.1'!D19</f>
        <v>1109.1720369156899</v>
      </c>
      <c r="F20" s="21">
        <f>'8.1'!E19</f>
        <v>507.91176563447999</v>
      </c>
      <c r="G20" s="21">
        <f>'8.1'!F19</f>
        <v>261.16076360999102</v>
      </c>
      <c r="H20" s="21">
        <f>'8.1'!H19</f>
        <v>660.19786610005804</v>
      </c>
      <c r="I20" s="21">
        <f>'8.1'!G19</f>
        <v>31.668677607138701</v>
      </c>
      <c r="J20" s="21">
        <f>IF('8.1'!I19&lt;0,0,'8.1'!I19)</f>
        <v>82.227130150252293</v>
      </c>
      <c r="K20" s="21">
        <f>'8.1'!J19</f>
        <v>-1494.73555875279</v>
      </c>
      <c r="L20" s="26">
        <f>IF('8.1'!I19&lt;0,'8.1'!I19,0)</f>
        <v>0</v>
      </c>
      <c r="M20" s="21">
        <f>'8.1'!K19</f>
        <v>0</v>
      </c>
      <c r="N20" s="21">
        <f>'8.1'!L19</f>
        <v>-801.272130790559</v>
      </c>
      <c r="O20" s="21">
        <f>'8.1'!O19</f>
        <v>11257.422403701001</v>
      </c>
      <c r="Q20" s="35">
        <v>0.54166666666666696</v>
      </c>
      <c r="R20" s="21">
        <f>'8.2'!B18</f>
        <v>2981.5482775887799</v>
      </c>
      <c r="S20" s="21">
        <f>'8.2'!C18</f>
        <v>2056.0292134240399</v>
      </c>
      <c r="T20" s="21">
        <f>'8.2'!D18</f>
        <v>292.65680727797297</v>
      </c>
      <c r="V20" s="21">
        <f>'8.2'!E18</f>
        <v>352.37434599605001</v>
      </c>
      <c r="W20" s="21">
        <f>'8.2'!F18</f>
        <v>210.574717465368</v>
      </c>
      <c r="X20" s="21">
        <f>'8.2'!H18</f>
        <v>1166.89200366611</v>
      </c>
      <c r="Y20" s="21">
        <f>'8.2'!G18</f>
        <v>0</v>
      </c>
      <c r="Z20" s="21">
        <f>IF('8.2'!I18&lt;0,0,'8.2'!I18)</f>
        <v>105.86535823889</v>
      </c>
      <c r="AA20" s="21">
        <f>'8.2'!J18</f>
        <v>-700.04435109518397</v>
      </c>
      <c r="AB20" s="26">
        <f>IF('8.2'!I18&lt;0,'8.2'!I18,0)</f>
        <v>0</v>
      </c>
      <c r="AC20" s="21">
        <f>'8.2'!K18</f>
        <v>0</v>
      </c>
      <c r="AD20" s="21">
        <f>'8.2'!L18</f>
        <v>-430.65024969328402</v>
      </c>
      <c r="AE20" s="21">
        <f>'8.2'!O18</f>
        <v>6465.8963725620197</v>
      </c>
      <c r="AF20" s="5"/>
    </row>
    <row r="21" spans="1:32" ht="12" customHeight="1">
      <c r="A21" s="35">
        <v>0.58333333333333304</v>
      </c>
      <c r="B21" s="21">
        <f>'8.1'!B20</f>
        <v>3687.01408888369</v>
      </c>
      <c r="C21" s="21">
        <f>'8.1'!C20</f>
        <v>5926.7118191931004</v>
      </c>
      <c r="D21" s="21">
        <f>'8.1'!D20</f>
        <v>1115.9338689072199</v>
      </c>
      <c r="F21" s="21">
        <f>'8.1'!E20</f>
        <v>534.67451589086897</v>
      </c>
      <c r="G21" s="21">
        <f>'8.1'!F20</f>
        <v>130.19732839545401</v>
      </c>
      <c r="H21" s="21">
        <f>'8.1'!H20</f>
        <v>424.19773292800397</v>
      </c>
      <c r="I21" s="21">
        <f>'8.1'!G20</f>
        <v>547.51539594406404</v>
      </c>
      <c r="J21" s="21">
        <f>IF('8.1'!I20&lt;0,0,'8.1'!I20)</f>
        <v>79.334188907925395</v>
      </c>
      <c r="K21" s="21">
        <f>'8.1'!J20</f>
        <v>-1453.59571419591</v>
      </c>
      <c r="L21" s="26">
        <f>IF('8.1'!I20&lt;0,'8.1'!I20,0)</f>
        <v>0</v>
      </c>
      <c r="M21" s="21">
        <f>'8.1'!K20</f>
        <v>0</v>
      </c>
      <c r="N21" s="21">
        <f>'8.1'!L20</f>
        <v>-763.35715000609002</v>
      </c>
      <c r="O21" s="21">
        <f>'8.1'!O20</f>
        <v>10991.983224854401</v>
      </c>
      <c r="Q21" s="35">
        <v>0.58333333333333304</v>
      </c>
      <c r="R21" s="21">
        <f>'8.2'!B19</f>
        <v>2978.6019348076702</v>
      </c>
      <c r="S21" s="21">
        <f>'8.2'!C19</f>
        <v>2077.1415998247498</v>
      </c>
      <c r="T21" s="21">
        <f>'8.2'!D19</f>
        <v>293.44848525497201</v>
      </c>
      <c r="V21" s="21">
        <f>'8.2'!E19</f>
        <v>353.266363376622</v>
      </c>
      <c r="W21" s="21">
        <f>'8.2'!F19</f>
        <v>207.982862259222</v>
      </c>
      <c r="X21" s="21">
        <f>'8.2'!H19</f>
        <v>1055.11532881992</v>
      </c>
      <c r="Y21" s="21">
        <f>'8.2'!G19</f>
        <v>0</v>
      </c>
      <c r="Z21" s="21">
        <f>IF('8.2'!I19&lt;0,0,'8.2'!I19)</f>
        <v>106.981121721142</v>
      </c>
      <c r="AA21" s="21">
        <f>'8.2'!J19</f>
        <v>-759.836103202137</v>
      </c>
      <c r="AB21" s="26">
        <f>IF('8.2'!I19&lt;0,'8.2'!I19,0)</f>
        <v>0</v>
      </c>
      <c r="AC21" s="21">
        <f>'8.2'!K19</f>
        <v>0</v>
      </c>
      <c r="AD21" s="21">
        <f>'8.2'!L19</f>
        <v>-431.81327388305698</v>
      </c>
      <c r="AE21" s="21">
        <f>'8.2'!O19</f>
        <v>6312.7015928621604</v>
      </c>
      <c r="AF21" s="5"/>
    </row>
    <row r="22" spans="1:32" ht="12" customHeight="1">
      <c r="A22" s="35">
        <v>0.625</v>
      </c>
      <c r="B22" s="21">
        <f>'8.1'!B21</f>
        <v>3684.2827297756098</v>
      </c>
      <c r="C22" s="21">
        <f>'8.1'!C21</f>
        <v>5983.5550895185297</v>
      </c>
      <c r="D22" s="21">
        <f>'8.1'!D21</f>
        <v>1126.25454481316</v>
      </c>
      <c r="F22" s="21">
        <f>'8.1'!E21</f>
        <v>563.29128440270699</v>
      </c>
      <c r="G22" s="21">
        <f>'8.1'!F21</f>
        <v>123.510050249616</v>
      </c>
      <c r="H22" s="21">
        <f>'8.1'!H21</f>
        <v>153.32657810532999</v>
      </c>
      <c r="I22" s="21">
        <f>'8.1'!G21</f>
        <v>542.65851025316294</v>
      </c>
      <c r="J22" s="21">
        <f>IF('8.1'!I21&lt;0,0,'8.1'!I21)</f>
        <v>83.986790595934806</v>
      </c>
      <c r="K22" s="21">
        <f>'8.1'!J21</f>
        <v>-1106.5425432837501</v>
      </c>
      <c r="L22" s="26">
        <f>IF('8.1'!I21&lt;0,'8.1'!I21,0)</f>
        <v>0</v>
      </c>
      <c r="M22" s="21">
        <f>'8.1'!K21</f>
        <v>0</v>
      </c>
      <c r="N22" s="21">
        <f>'8.1'!L21</f>
        <v>-765.63798474719397</v>
      </c>
      <c r="O22" s="21">
        <f>'8.1'!O21</f>
        <v>11154.323034430299</v>
      </c>
      <c r="Q22" s="35">
        <v>0.625</v>
      </c>
      <c r="R22" s="21">
        <f>'8.2'!B20</f>
        <v>2974.0198218488899</v>
      </c>
      <c r="S22" s="21">
        <f>'8.2'!C20</f>
        <v>2098.2570030674601</v>
      </c>
      <c r="T22" s="21">
        <f>'8.2'!D20</f>
        <v>293.896100726523</v>
      </c>
      <c r="V22" s="21">
        <f>'8.2'!E20</f>
        <v>357.88268707994303</v>
      </c>
      <c r="W22" s="21">
        <f>'8.2'!F20</f>
        <v>169.876639872043</v>
      </c>
      <c r="X22" s="21">
        <f>'8.2'!H20</f>
        <v>914.54500445400197</v>
      </c>
      <c r="Y22" s="21">
        <f>'8.2'!G20</f>
        <v>0</v>
      </c>
      <c r="Z22" s="21">
        <f>IF('8.2'!I20&lt;0,0,'8.2'!I20)</f>
        <v>100.726577232556</v>
      </c>
      <c r="AA22" s="21">
        <f>'8.2'!J20</f>
        <v>-631.346313085828</v>
      </c>
      <c r="AB22" s="26">
        <f>IF('8.2'!I20&lt;0,'8.2'!I20,0)</f>
        <v>0</v>
      </c>
      <c r="AC22" s="21">
        <f>'8.2'!K20</f>
        <v>0</v>
      </c>
      <c r="AD22" s="21">
        <f>'8.2'!L20</f>
        <v>-432.54207239899603</v>
      </c>
      <c r="AE22" s="21">
        <f>'8.2'!O20</f>
        <v>6277.8575211955904</v>
      </c>
      <c r="AF22" s="5"/>
    </row>
    <row r="23" spans="1:32" ht="12" customHeight="1">
      <c r="A23" s="35">
        <v>0.66666666666666696</v>
      </c>
      <c r="B23" s="21">
        <f>'8.1'!B22</f>
        <v>3574.6258679717598</v>
      </c>
      <c r="C23" s="21">
        <f>'8.1'!C22</f>
        <v>6091.6467808570897</v>
      </c>
      <c r="D23" s="21">
        <f>'8.1'!D22</f>
        <v>1153.0612532497601</v>
      </c>
      <c r="F23" s="21">
        <f>'8.1'!E22</f>
        <v>560.19278884533799</v>
      </c>
      <c r="G23" s="21">
        <f>'8.1'!F22</f>
        <v>140.85699457529199</v>
      </c>
      <c r="H23" s="21">
        <f>'8.1'!H22</f>
        <v>23.091233485757702</v>
      </c>
      <c r="I23" s="21">
        <f>'8.1'!G22</f>
        <v>209.04034730616399</v>
      </c>
      <c r="J23" s="21">
        <f>IF('8.1'!I22&lt;0,0,'8.1'!I22)</f>
        <v>71.216543519888802</v>
      </c>
      <c r="K23" s="21">
        <f>'8.1'!J22</f>
        <v>-737.50924347351702</v>
      </c>
      <c r="L23" s="26">
        <f>IF('8.1'!I22&lt;0,'8.1'!I22,0)</f>
        <v>0</v>
      </c>
      <c r="M23" s="21">
        <f>'8.1'!K22</f>
        <v>0</v>
      </c>
      <c r="N23" s="21">
        <f>'8.1'!L22</f>
        <v>-762.76494628955504</v>
      </c>
      <c r="O23" s="21">
        <f>'8.1'!O22</f>
        <v>11086.222566337499</v>
      </c>
      <c r="Q23" s="35">
        <v>0.66666666666666696</v>
      </c>
      <c r="R23" s="21">
        <f>'8.2'!B21</f>
        <v>2969.6528504278599</v>
      </c>
      <c r="S23" s="21">
        <f>'8.2'!C21</f>
        <v>2162.4448741321198</v>
      </c>
      <c r="T23" s="21">
        <f>'8.2'!D21</f>
        <v>296.38804855677199</v>
      </c>
      <c r="V23" s="21">
        <f>'8.2'!E21</f>
        <v>353.211418341274</v>
      </c>
      <c r="W23" s="21">
        <f>'8.2'!F21</f>
        <v>204.73173651971501</v>
      </c>
      <c r="X23" s="21">
        <f>'8.2'!H21</f>
        <v>730.55068411350305</v>
      </c>
      <c r="Y23" s="21">
        <f>'8.2'!G21</f>
        <v>0</v>
      </c>
      <c r="Z23" s="21">
        <f>IF('8.2'!I21&lt;0,0,'8.2'!I21)</f>
        <v>81.953606402587198</v>
      </c>
      <c r="AA23" s="21">
        <f>'8.2'!J21</f>
        <v>-550.09795048438195</v>
      </c>
      <c r="AB23" s="26">
        <f>IF('8.2'!I21&lt;0,'8.2'!I21,0)</f>
        <v>0</v>
      </c>
      <c r="AC23" s="21">
        <f>'8.2'!K21</f>
        <v>0</v>
      </c>
      <c r="AD23" s="21">
        <f>'8.2'!L21</f>
        <v>-437.17568235961897</v>
      </c>
      <c r="AE23" s="21">
        <f>'8.2'!O21</f>
        <v>6248.8352680094404</v>
      </c>
      <c r="AF23" s="5"/>
    </row>
    <row r="24" spans="1:32" ht="12" customHeight="1">
      <c r="A24" s="35">
        <v>0.70833333333333304</v>
      </c>
      <c r="B24" s="21">
        <f>'8.1'!B23</f>
        <v>2599.0499068654499</v>
      </c>
      <c r="C24" s="21">
        <f>'8.1'!C23</f>
        <v>6393.6996132765798</v>
      </c>
      <c r="D24" s="21">
        <f>'8.1'!D23</f>
        <v>1261.4746823964299</v>
      </c>
      <c r="F24" s="21">
        <f>'8.1'!E23</f>
        <v>690.800118229139</v>
      </c>
      <c r="G24" s="21">
        <f>'8.1'!F23</f>
        <v>443.708268515626</v>
      </c>
      <c r="H24" s="21">
        <f>'8.1'!H23</f>
        <v>3.6387802980782702</v>
      </c>
      <c r="I24" s="21">
        <f>'8.1'!G23</f>
        <v>292.440550626402</v>
      </c>
      <c r="J24" s="21">
        <f>IF('8.1'!I23&lt;0,0,'8.1'!I23)</f>
        <v>59.933837334500701</v>
      </c>
      <c r="K24" s="21">
        <f>'8.1'!J23</f>
        <v>-512.13760206166501</v>
      </c>
      <c r="L24" s="26">
        <f>IF('8.1'!I23&lt;0,'8.1'!I23,0)</f>
        <v>0</v>
      </c>
      <c r="M24" s="21">
        <f>'8.1'!K23</f>
        <v>0</v>
      </c>
      <c r="N24" s="21">
        <f>'8.1'!L23</f>
        <v>-746.92395757121596</v>
      </c>
      <c r="O24" s="21">
        <f>'8.1'!O23</f>
        <v>11232.6081554805</v>
      </c>
      <c r="Q24" s="35">
        <v>0.70833333333333304</v>
      </c>
      <c r="R24" s="21">
        <f>'8.2'!B22</f>
        <v>2966.31796322643</v>
      </c>
      <c r="S24" s="21">
        <f>'8.2'!C22</f>
        <v>2155.2979942362699</v>
      </c>
      <c r="T24" s="21">
        <f>'8.2'!D22</f>
        <v>295.80013538670602</v>
      </c>
      <c r="V24" s="21">
        <f>'8.2'!E22</f>
        <v>363.64473710202498</v>
      </c>
      <c r="W24" s="21">
        <f>'8.2'!F22</f>
        <v>234.12529649275601</v>
      </c>
      <c r="X24" s="21">
        <f>'8.2'!H22</f>
        <v>532.80017710843299</v>
      </c>
      <c r="Y24" s="21">
        <f>'8.2'!G22</f>
        <v>151.56399163213601</v>
      </c>
      <c r="Z24" s="21">
        <f>IF('8.2'!I22&lt;0,0,'8.2'!I22)</f>
        <v>84.909295361614895</v>
      </c>
      <c r="AA24" s="21">
        <f>'8.2'!J22</f>
        <v>-655.63041485317001</v>
      </c>
      <c r="AB24" s="26">
        <f>IF('8.2'!I22&lt;0,'8.2'!I22,0)</f>
        <v>0</v>
      </c>
      <c r="AC24" s="21">
        <f>'8.2'!K22</f>
        <v>0</v>
      </c>
      <c r="AD24" s="21">
        <f>'8.2'!L22</f>
        <v>-437.54630698853902</v>
      </c>
      <c r="AE24" s="21">
        <f>'8.2'!O22</f>
        <v>6128.8291756931903</v>
      </c>
      <c r="AF24" s="5"/>
    </row>
    <row r="25" spans="1:32" ht="12" customHeight="1">
      <c r="A25" s="35">
        <v>0.75</v>
      </c>
      <c r="B25" s="21">
        <f>'8.1'!B24</f>
        <v>2597.2156545043299</v>
      </c>
      <c r="C25" s="21">
        <f>'8.1'!C24</f>
        <v>6154.8011911052499</v>
      </c>
      <c r="D25" s="21">
        <f>'8.1'!D24</f>
        <v>1159.50807200688</v>
      </c>
      <c r="F25" s="21">
        <f>'8.1'!E24</f>
        <v>532.00247020429595</v>
      </c>
      <c r="G25" s="21">
        <f>'8.1'!F24</f>
        <v>172.56001479027</v>
      </c>
      <c r="H25" s="21">
        <f>'8.1'!H24</f>
        <v>0</v>
      </c>
      <c r="I25" s="21">
        <f>'8.1'!G24</f>
        <v>10.395949799074</v>
      </c>
      <c r="J25" s="21">
        <f>IF('8.1'!I24&lt;0,0,'8.1'!I24)</f>
        <v>47.008030181633799</v>
      </c>
      <c r="K25" s="21">
        <f>'8.1'!J24</f>
        <v>277.81204233039603</v>
      </c>
      <c r="L25" s="26">
        <f>IF('8.1'!I24&lt;0,'8.1'!I24,0)</f>
        <v>0</v>
      </c>
      <c r="M25" s="21">
        <f>'8.1'!K24</f>
        <v>0</v>
      </c>
      <c r="N25" s="21">
        <f>'8.1'!L24</f>
        <v>-710.38869444489001</v>
      </c>
      <c r="O25" s="21">
        <f>'8.1'!O24</f>
        <v>10951.3034249221</v>
      </c>
      <c r="Q25" s="35">
        <v>0.75</v>
      </c>
      <c r="R25" s="21">
        <f>'8.2'!B23</f>
        <v>2968.1621457896899</v>
      </c>
      <c r="S25" s="21">
        <f>'8.2'!C23</f>
        <v>2179.6906044207999</v>
      </c>
      <c r="T25" s="21">
        <f>'8.2'!D23</f>
        <v>304.91444836212702</v>
      </c>
      <c r="V25" s="21">
        <f>'8.2'!E23</f>
        <v>375.95736975889099</v>
      </c>
      <c r="W25" s="21">
        <f>'8.2'!F23</f>
        <v>250.69456459819901</v>
      </c>
      <c r="X25" s="21">
        <f>'8.2'!H23</f>
        <v>295.45136522559801</v>
      </c>
      <c r="Y25" s="21">
        <f>'8.2'!G23</f>
        <v>607.57501061719597</v>
      </c>
      <c r="Z25" s="21">
        <f>IF('8.2'!I23&lt;0,0,'8.2'!I23)</f>
        <v>89.007973830444598</v>
      </c>
      <c r="AA25" s="21">
        <f>'8.2'!J23</f>
        <v>-976.21834415286003</v>
      </c>
      <c r="AB25" s="26">
        <f>IF('8.2'!I23&lt;0,'8.2'!I23,0)</f>
        <v>0</v>
      </c>
      <c r="AC25" s="21">
        <f>'8.2'!K23</f>
        <v>0</v>
      </c>
      <c r="AD25" s="21">
        <f>'8.2'!L23</f>
        <v>-445.340724420024</v>
      </c>
      <c r="AE25" s="21">
        <f>'8.2'!O23</f>
        <v>6095.2351384500898</v>
      </c>
      <c r="AF25" s="5"/>
    </row>
    <row r="26" spans="1:32" ht="12" customHeight="1">
      <c r="A26" s="35">
        <v>0.79166666666666696</v>
      </c>
      <c r="B26" s="21">
        <f>'8.1'!B25</f>
        <v>2598.4012487192199</v>
      </c>
      <c r="C26" s="21">
        <f>'8.1'!C25</f>
        <v>6104.5874619624701</v>
      </c>
      <c r="D26" s="21">
        <f>'8.1'!D25</f>
        <v>1110.7034336260001</v>
      </c>
      <c r="F26" s="21">
        <f>'8.1'!E25</f>
        <v>522.24026874896299</v>
      </c>
      <c r="G26" s="21">
        <f>'8.1'!F25</f>
        <v>135.489935513609</v>
      </c>
      <c r="H26" s="21">
        <f>'8.1'!H25</f>
        <v>0</v>
      </c>
      <c r="I26" s="21">
        <f>'8.1'!G25</f>
        <v>0</v>
      </c>
      <c r="J26" s="21">
        <f>IF('8.1'!I25&lt;0,0,'8.1'!I25)</f>
        <v>55.605635234746103</v>
      </c>
      <c r="K26" s="21">
        <f>'8.1'!J25</f>
        <v>343.04328515995201</v>
      </c>
      <c r="L26" s="26">
        <f>IF('8.1'!I25&lt;0,'8.1'!I25,0)</f>
        <v>0</v>
      </c>
      <c r="M26" s="21">
        <f>'8.1'!K25</f>
        <v>0</v>
      </c>
      <c r="N26" s="21">
        <f>'8.1'!L25</f>
        <v>-704.70770388985704</v>
      </c>
      <c r="O26" s="21">
        <f>'8.1'!O25</f>
        <v>10870.071268965001</v>
      </c>
      <c r="Q26" s="35">
        <v>0.79166666666666696</v>
      </c>
      <c r="R26" s="21">
        <f>'8.2'!B24</f>
        <v>2969.9229568853302</v>
      </c>
      <c r="S26" s="21">
        <f>'8.2'!C24</f>
        <v>2194.71887024427</v>
      </c>
      <c r="T26" s="21">
        <f>'8.2'!D24</f>
        <v>308.23481686296202</v>
      </c>
      <c r="V26" s="21">
        <f>'8.2'!E24</f>
        <v>386.60224546836901</v>
      </c>
      <c r="W26" s="21">
        <f>'8.2'!F24</f>
        <v>513.85582372362501</v>
      </c>
      <c r="X26" s="21">
        <f>'8.2'!H24</f>
        <v>96.323708316014205</v>
      </c>
      <c r="Y26" s="21">
        <f>'8.2'!G24</f>
        <v>554.14988172329299</v>
      </c>
      <c r="Z26" s="21">
        <f>IF('8.2'!I24&lt;0,0,'8.2'!I24)</f>
        <v>80.611518488280893</v>
      </c>
      <c r="AA26" s="21">
        <f>'8.2'!J24</f>
        <v>-1066.0113081242901</v>
      </c>
      <c r="AB26" s="26">
        <f>IF('8.2'!I24&lt;0,'8.2'!I24,0)</f>
        <v>0</v>
      </c>
      <c r="AC26" s="21">
        <f>'8.2'!K24</f>
        <v>0</v>
      </c>
      <c r="AD26" s="21">
        <f>'8.2'!L24</f>
        <v>-447.253109088011</v>
      </c>
      <c r="AE26" s="21">
        <f>'8.2'!O24</f>
        <v>6038.4085135878604</v>
      </c>
      <c r="AF26" s="5"/>
    </row>
    <row r="27" spans="1:32" ht="12" customHeight="1">
      <c r="A27" s="35">
        <v>0.83333333333333304</v>
      </c>
      <c r="B27" s="21">
        <f>'8.1'!B26</f>
        <v>2598.4546203053101</v>
      </c>
      <c r="C27" s="21">
        <f>'8.1'!C26</f>
        <v>6280.7775033253702</v>
      </c>
      <c r="D27" s="21">
        <f>'8.1'!D26</f>
        <v>1089.4605768413901</v>
      </c>
      <c r="F27" s="21">
        <f>'8.1'!E26</f>
        <v>531.08847629535398</v>
      </c>
      <c r="G27" s="21">
        <f>'8.1'!F26</f>
        <v>123.50215095739701</v>
      </c>
      <c r="H27" s="21">
        <f>'8.1'!H26</f>
        <v>0</v>
      </c>
      <c r="I27" s="21">
        <f>'8.1'!G26</f>
        <v>0</v>
      </c>
      <c r="J27" s="21">
        <f>IF('8.1'!I26&lt;0,0,'8.1'!I26)</f>
        <v>47.043548596144298</v>
      </c>
      <c r="K27" s="21">
        <f>'8.1'!J26</f>
        <v>-165.68077632089799</v>
      </c>
      <c r="L27" s="26">
        <f>IF('8.1'!I26&lt;0,'8.1'!I26,0)</f>
        <v>0</v>
      </c>
      <c r="M27" s="21">
        <f>'8.1'!K26</f>
        <v>0</v>
      </c>
      <c r="N27" s="21">
        <f>'8.1'!L26</f>
        <v>-719.74902069510404</v>
      </c>
      <c r="O27" s="21">
        <f>'8.1'!O26</f>
        <v>10504.6461000001</v>
      </c>
      <c r="Q27" s="35">
        <v>0.83333333333333304</v>
      </c>
      <c r="R27" s="21">
        <f>'8.2'!B25</f>
        <v>2970.1430648874498</v>
      </c>
      <c r="S27" s="21">
        <f>'8.2'!C25</f>
        <v>2303.89586835196</v>
      </c>
      <c r="T27" s="21">
        <f>'8.2'!D25</f>
        <v>308.63232717865799</v>
      </c>
      <c r="V27" s="21">
        <f>'8.2'!E25</f>
        <v>384.45542232371201</v>
      </c>
      <c r="W27" s="21">
        <f>'8.2'!F25</f>
        <v>380.028076145363</v>
      </c>
      <c r="X27" s="21">
        <f>'8.2'!H25</f>
        <v>24.618154726680899</v>
      </c>
      <c r="Y27" s="21">
        <f>'8.2'!G25</f>
        <v>576.59107492388102</v>
      </c>
      <c r="Z27" s="21">
        <f>IF('8.2'!I25&lt;0,0,'8.2'!I25)</f>
        <v>58.885477836949804</v>
      </c>
      <c r="AA27" s="21">
        <f>'8.2'!J25</f>
        <v>-1098.2770994882501</v>
      </c>
      <c r="AB27" s="26">
        <f>IF('8.2'!I25&lt;0,'8.2'!I25,0)</f>
        <v>0</v>
      </c>
      <c r="AC27" s="21">
        <f>'8.2'!K25</f>
        <v>0</v>
      </c>
      <c r="AD27" s="21">
        <f>'8.2'!L25</f>
        <v>-456.947280941315</v>
      </c>
      <c r="AE27" s="21">
        <f>'8.2'!O25</f>
        <v>5908.9723668863999</v>
      </c>
      <c r="AF27" s="5"/>
    </row>
    <row r="28" spans="1:32" ht="12" customHeight="1">
      <c r="A28" s="35">
        <v>0.875000000000001</v>
      </c>
      <c r="B28" s="21">
        <f>'8.1'!B27</f>
        <v>2599.4050864251699</v>
      </c>
      <c r="C28" s="21">
        <f>'8.1'!C27</f>
        <v>6526.7040210630603</v>
      </c>
      <c r="D28" s="21">
        <f>'8.1'!D27</f>
        <v>1101.4988692915199</v>
      </c>
      <c r="F28" s="21">
        <f>'8.1'!E27</f>
        <v>531.35223997829303</v>
      </c>
      <c r="G28" s="21">
        <f>'8.1'!F27</f>
        <v>125.57600078477</v>
      </c>
      <c r="H28" s="21">
        <f>'8.1'!H27</f>
        <v>0</v>
      </c>
      <c r="I28" s="21">
        <f>'8.1'!G27</f>
        <v>0</v>
      </c>
      <c r="J28" s="21">
        <f>IF('8.1'!I27&lt;0,0,'8.1'!I27)</f>
        <v>36.438767845729501</v>
      </c>
      <c r="K28" s="21">
        <f>'8.1'!J27</f>
        <v>-861.27303129760901</v>
      </c>
      <c r="L28" s="26">
        <f>IF('8.1'!I27&lt;0,'8.1'!I27,0)</f>
        <v>0</v>
      </c>
      <c r="M28" s="21">
        <f>'8.1'!K27</f>
        <v>-48.699148759215198</v>
      </c>
      <c r="N28" s="21">
        <f>'8.1'!L27</f>
        <v>-740.81496175705797</v>
      </c>
      <c r="O28" s="21">
        <f>'8.1'!O27</f>
        <v>10011.0028053317</v>
      </c>
      <c r="Q28" s="35">
        <v>0.875</v>
      </c>
      <c r="R28" s="21">
        <f>'8.2'!B26</f>
        <v>2973.8147150117202</v>
      </c>
      <c r="S28" s="21">
        <f>'8.2'!C26</f>
        <v>2334.1073341473002</v>
      </c>
      <c r="T28" s="21">
        <f>'8.2'!D26</f>
        <v>307.88741578077298</v>
      </c>
      <c r="V28" s="21">
        <f>'8.2'!E26</f>
        <v>378.58818733976398</v>
      </c>
      <c r="W28" s="21">
        <f>'8.2'!F26</f>
        <v>376.709018189137</v>
      </c>
      <c r="X28" s="21">
        <f>'8.2'!H26</f>
        <v>5.2579252002287404</v>
      </c>
      <c r="Y28" s="21">
        <f>'8.2'!G26</f>
        <v>639.97344708353103</v>
      </c>
      <c r="Z28" s="21">
        <f>IF('8.2'!I26&lt;0,0,'8.2'!I26)</f>
        <v>66.421872320194296</v>
      </c>
      <c r="AA28" s="21">
        <f>'8.2'!J26</f>
        <v>-1165.0451305777499</v>
      </c>
      <c r="AB28" s="26">
        <f>IF('8.2'!I26&lt;0,'8.2'!I26,0)</f>
        <v>0</v>
      </c>
      <c r="AC28" s="21">
        <f>'8.2'!K26</f>
        <v>0</v>
      </c>
      <c r="AD28" s="21">
        <f>'8.2'!L26</f>
        <v>-460.63939656514998</v>
      </c>
      <c r="AE28" s="21">
        <f>'8.2'!O26</f>
        <v>5917.7147844949004</v>
      </c>
      <c r="AF28" s="5"/>
    </row>
    <row r="29" spans="1:32" ht="12" customHeight="1">
      <c r="A29" s="35">
        <v>0.91666666666666796</v>
      </c>
      <c r="B29" s="21">
        <f>'8.1'!B28</f>
        <v>2598.46461475564</v>
      </c>
      <c r="C29" s="21">
        <f>'8.1'!C28</f>
        <v>6637.28894672558</v>
      </c>
      <c r="D29" s="21">
        <f>'8.1'!D28</f>
        <v>1115.17122686369</v>
      </c>
      <c r="F29" s="21">
        <f>'8.1'!E28</f>
        <v>487.99620790475802</v>
      </c>
      <c r="G29" s="21">
        <f>'8.1'!F28</f>
        <v>119.394204924489</v>
      </c>
      <c r="H29" s="21">
        <f>'8.1'!H28</f>
        <v>0</v>
      </c>
      <c r="I29" s="21">
        <f>'8.1'!G28</f>
        <v>0</v>
      </c>
      <c r="J29" s="21">
        <f>IF('8.1'!I28&lt;0,0,'8.1'!I28)</f>
        <v>36.518105730310602</v>
      </c>
      <c r="K29" s="21">
        <f>'8.1'!J28</f>
        <v>-1322.19414511683</v>
      </c>
      <c r="L29" s="26">
        <f>IF('8.1'!I28&lt;0,'8.1'!I28,0)</f>
        <v>0</v>
      </c>
      <c r="M29" s="21">
        <f>'8.1'!K28</f>
        <v>-112.34162246209</v>
      </c>
      <c r="N29" s="21">
        <f>'8.1'!L28</f>
        <v>-747.97819813765295</v>
      </c>
      <c r="O29" s="21">
        <f>'8.1'!O28</f>
        <v>9560.2975393255492</v>
      </c>
      <c r="Q29" s="35">
        <v>0.91666666666666696</v>
      </c>
      <c r="R29" s="21">
        <f>'8.2'!B27</f>
        <v>2977.87326492386</v>
      </c>
      <c r="S29" s="21">
        <f>'8.2'!C27</f>
        <v>2318.7769916217098</v>
      </c>
      <c r="T29" s="21">
        <f>'8.2'!D27</f>
        <v>304.77247984612097</v>
      </c>
      <c r="V29" s="21">
        <f>'8.2'!E27</f>
        <v>356.884376504388</v>
      </c>
      <c r="W29" s="21">
        <f>'8.2'!F27</f>
        <v>442.01754458029899</v>
      </c>
      <c r="X29" s="21">
        <f>'8.2'!H27</f>
        <v>0.48559853670379499</v>
      </c>
      <c r="Y29" s="21">
        <f>'8.2'!G27</f>
        <v>640.23757599041596</v>
      </c>
      <c r="Z29" s="21">
        <f>IF('8.2'!I27&lt;0,0,'8.2'!I27)</f>
        <v>94.701337364429804</v>
      </c>
      <c r="AA29" s="21">
        <f>'8.2'!J27</f>
        <v>-1259.56451242921</v>
      </c>
      <c r="AB29" s="26">
        <f>IF('8.2'!I27&lt;0,'8.2'!I27,0)</f>
        <v>0</v>
      </c>
      <c r="AC29" s="21">
        <f>'8.2'!K27</f>
        <v>0</v>
      </c>
      <c r="AD29" s="21">
        <f>'8.2'!L27</f>
        <v>-458.54386829040197</v>
      </c>
      <c r="AE29" s="21">
        <f>'8.2'!O27</f>
        <v>5876.1846569387199</v>
      </c>
      <c r="AF29" s="5"/>
    </row>
    <row r="30" spans="1:32" ht="12" customHeight="1">
      <c r="A30" s="35">
        <v>0.95833333333333504</v>
      </c>
      <c r="B30" s="21">
        <f>'8.1'!B29</f>
        <v>2597.8826527722499</v>
      </c>
      <c r="C30" s="21">
        <f>'8.1'!C29</f>
        <v>6396.6563175353604</v>
      </c>
      <c r="D30" s="21">
        <f>'8.1'!D29</f>
        <v>1103.9700231911099</v>
      </c>
      <c r="F30" s="21">
        <f>'8.1'!E29</f>
        <v>477.32794102352</v>
      </c>
      <c r="G30" s="21">
        <f>'8.1'!F29</f>
        <v>118.26620986012099</v>
      </c>
      <c r="H30" s="21">
        <f>'8.1'!H29</f>
        <v>0</v>
      </c>
      <c r="I30" s="21">
        <f>'8.1'!G29</f>
        <v>0</v>
      </c>
      <c r="J30" s="21">
        <f>IF('8.1'!I29&lt;0,0,'8.1'!I29)</f>
        <v>32.997033107359599</v>
      </c>
      <c r="K30" s="21">
        <f>'8.1'!J29</f>
        <v>-1351.1700911125299</v>
      </c>
      <c r="L30" s="26">
        <f>IF('8.1'!I29&lt;0,'8.1'!I29,0)</f>
        <v>0</v>
      </c>
      <c r="M30" s="21">
        <f>'8.1'!K29</f>
        <v>-326.97698025202197</v>
      </c>
      <c r="N30" s="21">
        <f>'8.1'!L29</f>
        <v>-726.68998542428903</v>
      </c>
      <c r="O30" s="21">
        <f>'8.1'!O29</f>
        <v>9048.9531061251691</v>
      </c>
      <c r="Q30" s="35">
        <v>0.95833333333333304</v>
      </c>
      <c r="R30" s="21">
        <f>'8.2'!B28</f>
        <v>2980.4944711938101</v>
      </c>
      <c r="S30" s="21">
        <f>'8.2'!C28</f>
        <v>2284.91572950317</v>
      </c>
      <c r="T30" s="21">
        <f>'8.2'!D28</f>
        <v>292.80211640954502</v>
      </c>
      <c r="V30" s="21">
        <f>'8.2'!E28</f>
        <v>354.73488056666798</v>
      </c>
      <c r="W30" s="21">
        <f>'8.2'!F28</f>
        <v>347.898391468086</v>
      </c>
      <c r="X30" s="21">
        <f>'8.2'!H28</f>
        <v>0</v>
      </c>
      <c r="Y30" s="21">
        <f>'8.2'!G28</f>
        <v>594.32413687906103</v>
      </c>
      <c r="Z30" s="21">
        <f>IF('8.2'!I28&lt;0,0,'8.2'!I28)</f>
        <v>112.433969031217</v>
      </c>
      <c r="AA30" s="21">
        <f>'8.2'!J28</f>
        <v>-1476.1890650268499</v>
      </c>
      <c r="AB30" s="26">
        <f>IF('8.2'!I28&lt;0,'8.2'!I28,0)</f>
        <v>0</v>
      </c>
      <c r="AC30" s="21">
        <f>'8.2'!K28</f>
        <v>0</v>
      </c>
      <c r="AD30" s="21">
        <f>'8.2'!L28</f>
        <v>-453.80545127423301</v>
      </c>
      <c r="AE30" s="21">
        <f>'8.2'!O28</f>
        <v>5491.4146300247103</v>
      </c>
      <c r="AF30" s="5"/>
    </row>
    <row r="31" spans="1:32" s="36" customFormat="1" ht="12" customHeight="1">
      <c r="A31" s="35"/>
      <c r="N31" s="37" t="s">
        <v>132</v>
      </c>
      <c r="AB31" s="26"/>
      <c r="AC31" s="37" t="s">
        <v>132</v>
      </c>
      <c r="AF31" s="11"/>
    </row>
    <row r="32" spans="1:32" ht="12" customHeight="1">
      <c r="A32" s="34" t="s">
        <v>83</v>
      </c>
      <c r="G32" s="34" t="s">
        <v>82</v>
      </c>
      <c r="AF32" s="5"/>
    </row>
    <row r="33" spans="1:33" ht="12" customHeight="1">
      <c r="Q33" s="26" t="s">
        <v>12</v>
      </c>
      <c r="R33" s="26" t="s">
        <v>41</v>
      </c>
      <c r="S33" s="26" t="s">
        <v>42</v>
      </c>
      <c r="T33" s="26" t="s">
        <v>43</v>
      </c>
      <c r="AF33" s="5"/>
    </row>
    <row r="34" spans="1:33" ht="12" customHeight="1">
      <c r="A34" s="554"/>
      <c r="B34" s="555"/>
      <c r="C34" s="555"/>
      <c r="D34" s="555"/>
      <c r="E34" s="83" t="s">
        <v>5</v>
      </c>
      <c r="F34" s="83" t="s">
        <v>202</v>
      </c>
      <c r="G34" s="554"/>
      <c r="H34" s="555"/>
      <c r="I34" s="555"/>
      <c r="J34" s="555"/>
      <c r="K34" s="83" t="s">
        <v>5</v>
      </c>
      <c r="L34" s="83" t="s">
        <v>202</v>
      </c>
      <c r="P34" s="26" t="s">
        <v>190</v>
      </c>
      <c r="R34" s="26">
        <f>'5.1'!B8</f>
        <v>2497.1789740000031</v>
      </c>
      <c r="S34" s="26">
        <f>'5.2'!B6</f>
        <v>0</v>
      </c>
      <c r="T34" s="26">
        <f>'5.3'!B6</f>
        <v>1.7425119999999994</v>
      </c>
      <c r="AE34" s="26" t="s">
        <v>12</v>
      </c>
      <c r="AF34" s="5"/>
    </row>
    <row r="35" spans="1:33" ht="12" customHeight="1">
      <c r="A35" s="552" t="s">
        <v>38</v>
      </c>
      <c r="B35" s="552"/>
      <c r="C35" s="552"/>
      <c r="D35" s="552"/>
      <c r="E35" s="21">
        <f>'8.1'!E34</f>
        <v>3696.64060909727</v>
      </c>
      <c r="F35" s="38" t="e">
        <f t="shared" ref="F35:F44" si="0">E35/$E$44</f>
        <v>#DIV/0!</v>
      </c>
      <c r="G35" s="552" t="s">
        <v>38</v>
      </c>
      <c r="H35" s="552"/>
      <c r="I35" s="552"/>
      <c r="J35" s="552"/>
      <c r="K35" s="21">
        <f>'8.2'!E33</f>
        <v>3024.3711811261601</v>
      </c>
      <c r="L35" s="38">
        <f t="shared" ref="L35:L44" si="1">K35/$K$44</f>
        <v>-2.8889061172944661</v>
      </c>
      <c r="P35" s="26" t="s">
        <v>189</v>
      </c>
      <c r="R35" s="26">
        <f>'5.1'!B9</f>
        <v>11.192765999999999</v>
      </c>
      <c r="S35" s="26">
        <f>'5.2'!B7</f>
        <v>0</v>
      </c>
      <c r="T35" s="26">
        <f>'5.3'!B7</f>
        <v>2583.4934860000035</v>
      </c>
      <c r="AE35" s="26" t="s">
        <v>41</v>
      </c>
      <c r="AF35" s="5"/>
    </row>
    <row r="36" spans="1:33" ht="12" customHeight="1">
      <c r="A36" s="552" t="s">
        <v>39</v>
      </c>
      <c r="B36" s="552"/>
      <c r="C36" s="552"/>
      <c r="D36" s="552"/>
      <c r="E36" s="21">
        <f>'8.1'!E35</f>
        <v>6627.0236691575101</v>
      </c>
      <c r="F36" s="38" t="e">
        <f t="shared" si="0"/>
        <v>#DIV/0!</v>
      </c>
      <c r="G36" s="552" t="s">
        <v>39</v>
      </c>
      <c r="H36" s="552"/>
      <c r="I36" s="552"/>
      <c r="J36" s="552"/>
      <c r="K36" s="21">
        <f>'8.2'!E34</f>
        <v>2081.8563392843698</v>
      </c>
      <c r="L36" s="38">
        <f t="shared" si="1"/>
        <v>-1.9886075992985057</v>
      </c>
      <c r="P36" s="26" t="s">
        <v>188</v>
      </c>
      <c r="R36" s="26">
        <f>'5.1'!B10</f>
        <v>1914.1855889999997</v>
      </c>
      <c r="S36" s="26">
        <f>'5.2'!B8</f>
        <v>0</v>
      </c>
      <c r="T36" s="26">
        <f>'5.3'!B8</f>
        <v>0</v>
      </c>
      <c r="AE36" s="26" t="s">
        <v>42</v>
      </c>
      <c r="AF36" s="5"/>
    </row>
    <row r="37" spans="1:33" ht="12" customHeight="1">
      <c r="A37" s="552" t="s">
        <v>124</v>
      </c>
      <c r="B37" s="552"/>
      <c r="C37" s="552"/>
      <c r="D37" s="552"/>
      <c r="E37" s="21">
        <f>'8.1'!E36</f>
        <v>1159.60754439572</v>
      </c>
      <c r="F37" s="38" t="e">
        <f t="shared" si="0"/>
        <v>#DIV/0!</v>
      </c>
      <c r="G37" s="552" t="s">
        <v>124</v>
      </c>
      <c r="H37" s="552"/>
      <c r="I37" s="552"/>
      <c r="J37" s="552"/>
      <c r="K37" s="21">
        <f>'8.2'!E35</f>
        <v>277.27421350953</v>
      </c>
      <c r="L37" s="38">
        <f t="shared" si="1"/>
        <v>-0.26485478256588341</v>
      </c>
      <c r="P37" s="26" t="s">
        <v>187</v>
      </c>
      <c r="R37" s="26">
        <f>'5.1'!B11</f>
        <v>29073.047648000007</v>
      </c>
      <c r="S37" s="26">
        <f>'5.2'!B9</f>
        <v>0</v>
      </c>
      <c r="T37" s="26">
        <f>'5.3'!B9</f>
        <v>0.51650499999999999</v>
      </c>
      <c r="AE37" s="26" t="s">
        <v>43</v>
      </c>
      <c r="AF37" s="5"/>
    </row>
    <row r="38" spans="1:33" ht="12" customHeight="1">
      <c r="A38" s="552" t="s">
        <v>75</v>
      </c>
      <c r="B38" s="552"/>
      <c r="C38" s="552"/>
      <c r="D38" s="552"/>
      <c r="E38" s="21">
        <f>'8.1'!E37</f>
        <v>509.42557501951399</v>
      </c>
      <c r="F38" s="38" t="e">
        <f t="shared" si="0"/>
        <v>#DIV/0!</v>
      </c>
      <c r="G38" s="552" t="s">
        <v>75</v>
      </c>
      <c r="H38" s="552"/>
      <c r="I38" s="552"/>
      <c r="J38" s="552"/>
      <c r="K38" s="21">
        <f>'8.2'!E36</f>
        <v>351.43304092778197</v>
      </c>
      <c r="L38" s="38">
        <f t="shared" si="1"/>
        <v>-0.33569195080665426</v>
      </c>
      <c r="P38" s="26" t="s">
        <v>186</v>
      </c>
      <c r="R38" s="26">
        <f>'5.1'!B12</f>
        <v>0</v>
      </c>
      <c r="S38" s="26">
        <f>'5.2'!B10</f>
        <v>0</v>
      </c>
      <c r="T38" s="26">
        <f>'5.3'!B10</f>
        <v>0</v>
      </c>
      <c r="AE38" s="26" t="s">
        <v>63</v>
      </c>
      <c r="AF38" s="5"/>
    </row>
    <row r="39" spans="1:33" ht="12" customHeight="1">
      <c r="A39" s="552" t="s">
        <v>76</v>
      </c>
      <c r="B39" s="552"/>
      <c r="C39" s="552"/>
      <c r="D39" s="552"/>
      <c r="E39" s="21">
        <f>'8.1'!E38</f>
        <v>130.47760713335401</v>
      </c>
      <c r="F39" s="38" t="e">
        <f t="shared" si="0"/>
        <v>#DIV/0!</v>
      </c>
      <c r="G39" s="552" t="s">
        <v>76</v>
      </c>
      <c r="H39" s="552"/>
      <c r="I39" s="552"/>
      <c r="J39" s="552"/>
      <c r="K39" s="21">
        <f>'8.2'!E37</f>
        <v>220.98203986885801</v>
      </c>
      <c r="L39" s="38">
        <f t="shared" si="1"/>
        <v>-0.21108400012978537</v>
      </c>
      <c r="P39" s="26" t="s">
        <v>185</v>
      </c>
      <c r="R39" s="26">
        <f>'5.1'!B13</f>
        <v>70.261116000000015</v>
      </c>
      <c r="S39" s="26">
        <f>'5.2'!B11</f>
        <v>0</v>
      </c>
      <c r="T39" s="26">
        <f>'5.3'!B11</f>
        <v>0</v>
      </c>
      <c r="AE39" s="26" t="s">
        <v>64</v>
      </c>
      <c r="AF39" s="5"/>
    </row>
    <row r="40" spans="1:33" ht="12" customHeight="1">
      <c r="A40" s="552" t="s">
        <v>125</v>
      </c>
      <c r="B40" s="552"/>
      <c r="C40" s="552"/>
      <c r="D40" s="552"/>
      <c r="E40" s="21">
        <f>'8.1'!E39</f>
        <v>702.80196315658804</v>
      </c>
      <c r="F40" s="38" t="e">
        <f t="shared" si="0"/>
        <v>#DIV/0!</v>
      </c>
      <c r="G40" s="552" t="s">
        <v>125</v>
      </c>
      <c r="H40" s="552"/>
      <c r="I40" s="552"/>
      <c r="J40" s="552"/>
      <c r="K40" s="21">
        <f>'8.2'!E38</f>
        <v>0</v>
      </c>
      <c r="L40" s="38">
        <f t="shared" si="1"/>
        <v>0</v>
      </c>
      <c r="P40" s="26" t="s">
        <v>184</v>
      </c>
      <c r="R40" s="26">
        <f>'5.1'!B14</f>
        <v>21.763154</v>
      </c>
      <c r="S40" s="26">
        <f>'5.2'!B12</f>
        <v>0</v>
      </c>
      <c r="T40" s="26">
        <f>'5.3'!B12</f>
        <v>1.0500000000000002E-2</v>
      </c>
      <c r="AE40" s="26" t="s">
        <v>661</v>
      </c>
      <c r="AF40" s="5"/>
    </row>
    <row r="41" spans="1:33" ht="12" customHeight="1">
      <c r="A41" s="552" t="s">
        <v>126</v>
      </c>
      <c r="B41" s="552"/>
      <c r="C41" s="552"/>
      <c r="D41" s="552"/>
      <c r="E41" s="21">
        <f>'8.1'!E40</f>
        <v>159.81700561640599</v>
      </c>
      <c r="F41" s="38" t="e">
        <f t="shared" si="0"/>
        <v>#DIV/0!</v>
      </c>
      <c r="G41" s="552" t="s">
        <v>126</v>
      </c>
      <c r="H41" s="552"/>
      <c r="I41" s="552"/>
      <c r="J41" s="552"/>
      <c r="K41" s="21">
        <f>'8.2'!E39</f>
        <v>15.1925249173901</v>
      </c>
      <c r="L41" s="38">
        <f t="shared" si="1"/>
        <v>-1.4512034251911497E-2</v>
      </c>
      <c r="P41" s="26" t="s">
        <v>183</v>
      </c>
      <c r="R41" s="26">
        <f>'5.1'!B15</f>
        <v>209.07527399999998</v>
      </c>
      <c r="S41" s="26">
        <f>'5.2'!B13</f>
        <v>0</v>
      </c>
      <c r="T41" s="26">
        <f>'5.3'!B13</f>
        <v>0</v>
      </c>
      <c r="AE41" s="26" t="s">
        <v>65</v>
      </c>
      <c r="AF41" s="5"/>
    </row>
    <row r="42" spans="1:33" ht="12" customHeight="1">
      <c r="A42" s="82" t="s">
        <v>77</v>
      </c>
      <c r="B42" s="82"/>
      <c r="C42" s="82"/>
      <c r="D42" s="82"/>
      <c r="E42" s="21">
        <f>'8.1'!E41</f>
        <v>132.493140298604</v>
      </c>
      <c r="F42" s="38" t="e">
        <f t="shared" si="0"/>
        <v>#DIV/0!</v>
      </c>
      <c r="G42" s="82" t="s">
        <v>77</v>
      </c>
      <c r="H42" s="82"/>
      <c r="I42" s="82"/>
      <c r="J42" s="82"/>
      <c r="K42" s="21">
        <f>'8.2'!E40</f>
        <v>78.562321156586606</v>
      </c>
      <c r="L42" s="38">
        <f t="shared" si="1"/>
        <v>-7.5043424429670894E-2</v>
      </c>
      <c r="P42" s="26" t="s">
        <v>182</v>
      </c>
      <c r="R42" s="26">
        <f>'5.1'!B16</f>
        <v>698.88881400000002</v>
      </c>
      <c r="S42" s="26">
        <f>'5.2'!B14</f>
        <v>1099.2671700000001</v>
      </c>
      <c r="T42" s="26">
        <f>'5.3'!B14</f>
        <v>236.9234569999999</v>
      </c>
      <c r="AE42" s="26" t="s">
        <v>77</v>
      </c>
      <c r="AF42" s="5"/>
    </row>
    <row r="43" spans="1:33" ht="12" customHeight="1">
      <c r="A43" s="82" t="s">
        <v>122</v>
      </c>
      <c r="B43" s="82"/>
      <c r="C43" s="82"/>
      <c r="D43" s="82"/>
      <c r="E43" s="21">
        <f>'8.1'!E42</f>
        <v>-1468.8693292279299</v>
      </c>
      <c r="F43" s="38" t="e">
        <f t="shared" si="0"/>
        <v>#DIV/0!</v>
      </c>
      <c r="G43" s="82" t="s">
        <v>122</v>
      </c>
      <c r="H43" s="82"/>
      <c r="I43" s="82"/>
      <c r="J43" s="82"/>
      <c r="K43" s="21">
        <f>'8.2'!E41</f>
        <v>-348.80480775424701</v>
      </c>
      <c r="L43" s="38">
        <f t="shared" si="1"/>
        <v>0.33318143921995341</v>
      </c>
      <c r="P43" s="26" t="s">
        <v>32</v>
      </c>
      <c r="R43" s="26">
        <f>'5.1'!B17</f>
        <v>0</v>
      </c>
      <c r="S43" s="26">
        <f>'5.2'!B15</f>
        <v>0</v>
      </c>
      <c r="T43" s="26">
        <f>'5.3'!B15</f>
        <v>1.0156109999999998</v>
      </c>
      <c r="AE43" s="26" t="s">
        <v>122</v>
      </c>
      <c r="AF43" s="5"/>
    </row>
    <row r="44" spans="1:33" ht="12" customHeight="1">
      <c r="A44" s="82" t="s">
        <v>84</v>
      </c>
      <c r="B44" s="82"/>
      <c r="C44" s="82"/>
      <c r="D44" s="82"/>
      <c r="E44" s="21">
        <f>'8.1'!E43</f>
        <v>0</v>
      </c>
      <c r="F44" s="38" t="e">
        <f t="shared" si="0"/>
        <v>#DIV/0!</v>
      </c>
      <c r="G44" s="82" t="s">
        <v>84</v>
      </c>
      <c r="H44" s="82"/>
      <c r="I44" s="82"/>
      <c r="J44" s="82"/>
      <c r="K44" s="458">
        <f>'8.2'!E42</f>
        <v>-1046.8914732191299</v>
      </c>
      <c r="L44" s="38">
        <f t="shared" si="1"/>
        <v>1</v>
      </c>
      <c r="P44" s="26" t="s">
        <v>181</v>
      </c>
      <c r="R44" s="26">
        <f>'5.1'!B18</f>
        <v>16.206177</v>
      </c>
      <c r="S44" s="26">
        <f>'5.2'!B16</f>
        <v>0</v>
      </c>
      <c r="T44" s="26">
        <f>'5.3'!B16</f>
        <v>7.2887740000000019</v>
      </c>
      <c r="AE44" s="26" t="s">
        <v>133</v>
      </c>
      <c r="AF44" s="5"/>
    </row>
    <row r="45" spans="1:33" ht="12" customHeight="1">
      <c r="A45" s="36"/>
      <c r="B45" s="36"/>
      <c r="C45" s="36"/>
      <c r="D45" s="36"/>
      <c r="E45" s="458">
        <f>'8.1'!E33</f>
        <v>11649.417784647036</v>
      </c>
      <c r="F45" s="37"/>
      <c r="G45" s="36"/>
      <c r="H45" s="36"/>
      <c r="I45" s="36"/>
      <c r="J45" s="36"/>
      <c r="K45" s="458">
        <f>'8.2'!E32</f>
        <v>4653.9753798172997</v>
      </c>
      <c r="L45" s="37"/>
      <c r="P45" s="36" t="s">
        <v>180</v>
      </c>
      <c r="Q45" s="36"/>
      <c r="R45" s="26">
        <f>'5.1'!B19</f>
        <v>685.77526200000034</v>
      </c>
      <c r="S45" s="26">
        <f>'5.2'!B17</f>
        <v>4942.0003800000004</v>
      </c>
      <c r="T45" s="26">
        <f>'5.3'!B17</f>
        <v>959.09144500000082</v>
      </c>
      <c r="AF45" s="5"/>
    </row>
    <row r="46" spans="1:33" s="36" customFormat="1" ht="12" customHeight="1">
      <c r="P46" s="26" t="s">
        <v>305</v>
      </c>
      <c r="Q46" s="26">
        <f>'5.1'!B6</f>
        <v>30043.279769999997</v>
      </c>
      <c r="R46" s="26"/>
      <c r="S46" s="26"/>
      <c r="T46" s="26"/>
      <c r="AF46" s="11"/>
    </row>
    <row r="47" spans="1:33" ht="18.75">
      <c r="A47" s="41"/>
      <c r="AG47" s="139" t="str">
        <f>'3.1'!N1</f>
        <v>2020</v>
      </c>
    </row>
    <row r="48" spans="1:33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s="36" customFormat="1" ht="12" customHeight="1"/>
    <row r="93" spans="1:33" ht="18.75" customHeight="1">
      <c r="O93" s="455"/>
      <c r="AG93" s="139" t="str">
        <f>'3.1'!N1</f>
        <v>2020</v>
      </c>
    </row>
    <row r="94" spans="1:33" ht="12.75">
      <c r="A94" s="553"/>
      <c r="B94" s="553"/>
      <c r="C94" s="553"/>
      <c r="D94" s="553"/>
      <c r="E94" s="553"/>
      <c r="F94" s="553"/>
      <c r="G94" s="553"/>
      <c r="H94" s="553"/>
      <c r="I94" s="553"/>
      <c r="J94" s="553"/>
      <c r="K94" s="553"/>
      <c r="L94" s="553"/>
      <c r="M94" s="553"/>
      <c r="N94" s="553"/>
      <c r="O94" s="553"/>
      <c r="P94" s="553"/>
      <c r="Q94" s="553"/>
      <c r="R94" s="553"/>
      <c r="S94" s="553"/>
      <c r="T94" s="553"/>
      <c r="U94" s="553"/>
      <c r="V94" s="553"/>
      <c r="W94" s="553"/>
      <c r="X94" s="553"/>
      <c r="Y94" s="553"/>
      <c r="Z94" s="553"/>
      <c r="AA94" s="553"/>
      <c r="AB94" s="553"/>
      <c r="AC94" s="553"/>
      <c r="AD94" s="553"/>
      <c r="AE94" s="553"/>
      <c r="AF94" s="553"/>
      <c r="AG94" s="553"/>
    </row>
  </sheetData>
  <mergeCells count="17">
    <mergeCell ref="G37:J37"/>
    <mergeCell ref="G38:J38"/>
    <mergeCell ref="A94:AG94"/>
    <mergeCell ref="G39:J39"/>
    <mergeCell ref="G40:J40"/>
    <mergeCell ref="A34:D34"/>
    <mergeCell ref="G41:J41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36:J36"/>
  </mergeCells>
  <pageMargins left="0.31496062992125984" right="0.31496062992125984" top="0.35433070866141736" bottom="0.35433070866141736" header="0.31496062992125984" footer="0.19685039370078741"/>
  <pageSetup paperSize="9" fitToHeight="0" orientation="landscape" r:id="rId1"/>
  <headerFooter differentFirst="1" scaleWithDoc="0">
    <oddFooter>&amp;C&amp;"-,Obyčejné"&amp;9&amp;P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57" customWidth="1"/>
    <col min="9" max="9" width="11.42578125" style="57" customWidth="1"/>
    <col min="10" max="16384" width="9.140625" style="57"/>
  </cols>
  <sheetData>
    <row r="1" spans="1:9" ht="18.75">
      <c r="A1" s="128" t="s">
        <v>592</v>
      </c>
      <c r="I1" s="202"/>
    </row>
    <row r="2" spans="1:9" s="50" customFormat="1" ht="6" customHeight="1">
      <c r="A2" s="168"/>
    </row>
    <row r="3" spans="1:9" ht="12.75" customHeight="1">
      <c r="A3" s="496" t="s">
        <v>666</v>
      </c>
      <c r="B3" s="496"/>
      <c r="C3" s="496"/>
      <c r="D3" s="496"/>
      <c r="E3" s="496"/>
      <c r="F3" s="496"/>
      <c r="G3" s="496"/>
      <c r="H3" s="496"/>
      <c r="I3" s="496"/>
    </row>
    <row r="4" spans="1:9">
      <c r="A4" s="496"/>
      <c r="B4" s="496"/>
      <c r="C4" s="496"/>
      <c r="D4" s="496"/>
      <c r="E4" s="496"/>
      <c r="F4" s="496"/>
      <c r="G4" s="496"/>
      <c r="H4" s="496"/>
      <c r="I4" s="496"/>
    </row>
    <row r="5" spans="1:9">
      <c r="A5" s="496"/>
      <c r="B5" s="496"/>
      <c r="C5" s="496"/>
      <c r="D5" s="496"/>
      <c r="E5" s="496"/>
      <c r="F5" s="496"/>
      <c r="G5" s="496"/>
      <c r="H5" s="496"/>
      <c r="I5" s="496"/>
    </row>
    <row r="6" spans="1:9">
      <c r="A6" s="496"/>
      <c r="B6" s="496"/>
      <c r="C6" s="496"/>
      <c r="D6" s="496"/>
      <c r="E6" s="496"/>
      <c r="F6" s="496"/>
      <c r="G6" s="496"/>
      <c r="H6" s="496"/>
      <c r="I6" s="496"/>
    </row>
    <row r="7" spans="1:9">
      <c r="A7" s="496"/>
      <c r="B7" s="496"/>
      <c r="C7" s="496"/>
      <c r="D7" s="496"/>
      <c r="E7" s="496"/>
      <c r="F7" s="496"/>
      <c r="G7" s="496"/>
      <c r="H7" s="496"/>
      <c r="I7" s="496"/>
    </row>
    <row r="8" spans="1:9">
      <c r="A8" s="496"/>
      <c r="B8" s="496"/>
      <c r="C8" s="496"/>
      <c r="D8" s="496"/>
      <c r="E8" s="496"/>
      <c r="F8" s="496"/>
      <c r="G8" s="496"/>
      <c r="H8" s="496"/>
      <c r="I8" s="496"/>
    </row>
    <row r="9" spans="1:9">
      <c r="A9" s="496"/>
      <c r="B9" s="496"/>
      <c r="C9" s="496"/>
      <c r="D9" s="496"/>
      <c r="E9" s="496"/>
      <c r="F9" s="496"/>
      <c r="G9" s="496"/>
      <c r="H9" s="496"/>
      <c r="I9" s="496"/>
    </row>
    <row r="10" spans="1:9">
      <c r="A10" s="496"/>
      <c r="B10" s="496"/>
      <c r="C10" s="496"/>
      <c r="D10" s="496"/>
      <c r="E10" s="496"/>
      <c r="F10" s="496"/>
      <c r="G10" s="496"/>
      <c r="H10" s="496"/>
      <c r="I10" s="496"/>
    </row>
    <row r="11" spans="1:9">
      <c r="A11" s="496"/>
      <c r="B11" s="496"/>
      <c r="C11" s="496"/>
      <c r="D11" s="496"/>
      <c r="E11" s="496"/>
      <c r="F11" s="496"/>
      <c r="G11" s="496"/>
      <c r="H11" s="496"/>
      <c r="I11" s="496"/>
    </row>
    <row r="12" spans="1:9">
      <c r="A12" s="496"/>
      <c r="B12" s="496"/>
      <c r="C12" s="496"/>
      <c r="D12" s="496"/>
      <c r="E12" s="496"/>
      <c r="F12" s="496"/>
      <c r="G12" s="496"/>
      <c r="H12" s="496"/>
      <c r="I12" s="496"/>
    </row>
    <row r="13" spans="1:9">
      <c r="A13" s="496"/>
      <c r="B13" s="496"/>
      <c r="C13" s="496"/>
      <c r="D13" s="496"/>
      <c r="E13" s="496"/>
      <c r="F13" s="496"/>
      <c r="G13" s="496"/>
      <c r="H13" s="496"/>
      <c r="I13" s="496"/>
    </row>
    <row r="14" spans="1:9">
      <c r="A14" s="496"/>
      <c r="B14" s="496"/>
      <c r="C14" s="496"/>
      <c r="D14" s="496"/>
      <c r="E14" s="496"/>
      <c r="F14" s="496"/>
      <c r="G14" s="496"/>
      <c r="H14" s="496"/>
      <c r="I14" s="496"/>
    </row>
    <row r="15" spans="1:9">
      <c r="A15" s="496"/>
      <c r="B15" s="496"/>
      <c r="C15" s="496"/>
      <c r="D15" s="496"/>
      <c r="E15" s="496"/>
      <c r="F15" s="496"/>
      <c r="G15" s="496"/>
      <c r="H15" s="496"/>
      <c r="I15" s="496"/>
    </row>
    <row r="16" spans="1:9">
      <c r="A16" s="496"/>
      <c r="B16" s="496"/>
      <c r="C16" s="496"/>
      <c r="D16" s="496"/>
      <c r="E16" s="496"/>
      <c r="F16" s="496"/>
      <c r="G16" s="496"/>
      <c r="H16" s="496"/>
      <c r="I16" s="496"/>
    </row>
    <row r="17" spans="1:9">
      <c r="A17" s="496"/>
      <c r="B17" s="496"/>
      <c r="C17" s="496"/>
      <c r="D17" s="496"/>
      <c r="E17" s="496"/>
      <c r="F17" s="496"/>
      <c r="G17" s="496"/>
      <c r="H17" s="496"/>
      <c r="I17" s="496"/>
    </row>
    <row r="18" spans="1:9">
      <c r="A18" s="496"/>
      <c r="B18" s="496"/>
      <c r="C18" s="496"/>
      <c r="D18" s="496"/>
      <c r="E18" s="496"/>
      <c r="F18" s="496"/>
      <c r="G18" s="496"/>
      <c r="H18" s="496"/>
      <c r="I18" s="496"/>
    </row>
    <row r="19" spans="1:9">
      <c r="A19" s="496"/>
      <c r="B19" s="496"/>
      <c r="C19" s="496"/>
      <c r="D19" s="496"/>
      <c r="E19" s="496"/>
      <c r="F19" s="496"/>
      <c r="G19" s="496"/>
      <c r="H19" s="496"/>
      <c r="I19" s="496"/>
    </row>
    <row r="20" spans="1:9">
      <c r="A20" s="496"/>
      <c r="B20" s="496"/>
      <c r="C20" s="496"/>
      <c r="D20" s="496"/>
      <c r="E20" s="496"/>
      <c r="F20" s="496"/>
      <c r="G20" s="496"/>
      <c r="H20" s="496"/>
      <c r="I20" s="496"/>
    </row>
    <row r="21" spans="1:9">
      <c r="A21" s="496"/>
      <c r="B21" s="496"/>
      <c r="C21" s="496"/>
      <c r="D21" s="496"/>
      <c r="E21" s="496"/>
      <c r="F21" s="496"/>
      <c r="G21" s="496"/>
      <c r="H21" s="496"/>
      <c r="I21" s="496"/>
    </row>
    <row r="22" spans="1:9">
      <c r="A22" s="496"/>
      <c r="B22" s="496"/>
      <c r="C22" s="496"/>
      <c r="D22" s="496"/>
      <c r="E22" s="496"/>
      <c r="F22" s="496"/>
      <c r="G22" s="496"/>
      <c r="H22" s="496"/>
      <c r="I22" s="496"/>
    </row>
    <row r="23" spans="1:9">
      <c r="A23" s="496"/>
      <c r="B23" s="496"/>
      <c r="C23" s="496"/>
      <c r="D23" s="496"/>
      <c r="E23" s="496"/>
      <c r="F23" s="496"/>
      <c r="G23" s="496"/>
      <c r="H23" s="496"/>
      <c r="I23" s="496"/>
    </row>
    <row r="24" spans="1:9">
      <c r="A24" s="496"/>
      <c r="B24" s="496"/>
      <c r="C24" s="496"/>
      <c r="D24" s="496"/>
      <c r="E24" s="496"/>
      <c r="F24" s="496"/>
      <c r="G24" s="496"/>
      <c r="H24" s="496"/>
      <c r="I24" s="496"/>
    </row>
    <row r="25" spans="1:9">
      <c r="A25" s="496"/>
      <c r="B25" s="496"/>
      <c r="C25" s="496"/>
      <c r="D25" s="496"/>
      <c r="E25" s="496"/>
      <c r="F25" s="496"/>
      <c r="G25" s="496"/>
      <c r="H25" s="496"/>
      <c r="I25" s="496"/>
    </row>
    <row r="26" spans="1:9">
      <c r="A26" s="496"/>
      <c r="B26" s="496"/>
      <c r="C26" s="496"/>
      <c r="D26" s="496"/>
      <c r="E26" s="496"/>
      <c r="F26" s="496"/>
      <c r="G26" s="496"/>
      <c r="H26" s="496"/>
      <c r="I26" s="496"/>
    </row>
    <row r="27" spans="1:9">
      <c r="A27" s="496"/>
      <c r="B27" s="496"/>
      <c r="C27" s="496"/>
      <c r="D27" s="496"/>
      <c r="E27" s="496"/>
      <c r="F27" s="496"/>
      <c r="G27" s="496"/>
      <c r="H27" s="496"/>
      <c r="I27" s="496"/>
    </row>
    <row r="28" spans="1:9">
      <c r="A28" s="496"/>
      <c r="B28" s="496"/>
      <c r="C28" s="496"/>
      <c r="D28" s="496"/>
      <c r="E28" s="496"/>
      <c r="F28" s="496"/>
      <c r="G28" s="496"/>
      <c r="H28" s="496"/>
      <c r="I28" s="496"/>
    </row>
    <row r="29" spans="1:9">
      <c r="A29" s="496"/>
      <c r="B29" s="496"/>
      <c r="C29" s="496"/>
      <c r="D29" s="496"/>
      <c r="E29" s="496"/>
      <c r="F29" s="496"/>
      <c r="G29" s="496"/>
      <c r="H29" s="496"/>
      <c r="I29" s="496"/>
    </row>
    <row r="30" spans="1:9">
      <c r="A30" s="496"/>
      <c r="B30" s="496"/>
      <c r="C30" s="496"/>
      <c r="D30" s="496"/>
      <c r="E30" s="496"/>
      <c r="F30" s="496"/>
      <c r="G30" s="496"/>
      <c r="H30" s="496"/>
      <c r="I30" s="496"/>
    </row>
    <row r="31" spans="1:9">
      <c r="A31" s="496"/>
      <c r="B31" s="496"/>
      <c r="C31" s="496"/>
      <c r="D31" s="496"/>
      <c r="E31" s="496"/>
      <c r="F31" s="496"/>
      <c r="G31" s="496"/>
      <c r="H31" s="496"/>
      <c r="I31" s="496"/>
    </row>
    <row r="32" spans="1:9">
      <c r="A32" s="496"/>
      <c r="B32" s="496"/>
      <c r="C32" s="496"/>
      <c r="D32" s="496"/>
      <c r="E32" s="496"/>
      <c r="F32" s="496"/>
      <c r="G32" s="496"/>
      <c r="H32" s="496"/>
      <c r="I32" s="496"/>
    </row>
    <row r="33" spans="1:9">
      <c r="A33" s="496"/>
      <c r="B33" s="496"/>
      <c r="C33" s="496"/>
      <c r="D33" s="496"/>
      <c r="E33" s="496"/>
      <c r="F33" s="496"/>
      <c r="G33" s="496"/>
      <c r="H33" s="496"/>
      <c r="I33" s="496"/>
    </row>
    <row r="34" spans="1:9">
      <c r="A34" s="496"/>
      <c r="B34" s="496"/>
      <c r="C34" s="496"/>
      <c r="D34" s="496"/>
      <c r="E34" s="496"/>
      <c r="F34" s="496"/>
      <c r="G34" s="496"/>
      <c r="H34" s="496"/>
      <c r="I34" s="496"/>
    </row>
    <row r="35" spans="1:9">
      <c r="A35" s="496"/>
      <c r="B35" s="496"/>
      <c r="C35" s="496"/>
      <c r="D35" s="496"/>
      <c r="E35" s="496"/>
      <c r="F35" s="496"/>
      <c r="G35" s="496"/>
      <c r="H35" s="496"/>
      <c r="I35" s="496"/>
    </row>
    <row r="36" spans="1:9">
      <c r="A36" s="496"/>
      <c r="B36" s="496"/>
      <c r="C36" s="496"/>
      <c r="D36" s="496"/>
      <c r="E36" s="496"/>
      <c r="F36" s="496"/>
      <c r="G36" s="496"/>
      <c r="H36" s="496"/>
      <c r="I36" s="496"/>
    </row>
    <row r="37" spans="1:9">
      <c r="A37" s="496"/>
      <c r="B37" s="496"/>
      <c r="C37" s="496"/>
      <c r="D37" s="496"/>
      <c r="E37" s="496"/>
      <c r="F37" s="496"/>
      <c r="G37" s="496"/>
      <c r="H37" s="496"/>
      <c r="I37" s="496"/>
    </row>
    <row r="38" spans="1:9">
      <c r="A38" s="496"/>
      <c r="B38" s="496"/>
      <c r="C38" s="496"/>
      <c r="D38" s="496"/>
      <c r="E38" s="496"/>
      <c r="F38" s="496"/>
      <c r="G38" s="496"/>
      <c r="H38" s="496"/>
      <c r="I38" s="496"/>
    </row>
    <row r="39" spans="1:9">
      <c r="A39" s="496"/>
      <c r="B39" s="496"/>
      <c r="C39" s="496"/>
      <c r="D39" s="496"/>
      <c r="E39" s="496"/>
      <c r="F39" s="496"/>
      <c r="G39" s="496"/>
      <c r="H39" s="496"/>
      <c r="I39" s="496"/>
    </row>
    <row r="40" spans="1:9">
      <c r="A40" s="496"/>
      <c r="B40" s="496"/>
      <c r="C40" s="496"/>
      <c r="D40" s="496"/>
      <c r="E40" s="496"/>
      <c r="F40" s="496"/>
      <c r="G40" s="496"/>
      <c r="H40" s="496"/>
      <c r="I40" s="496"/>
    </row>
    <row r="41" spans="1:9">
      <c r="A41" s="496"/>
      <c r="B41" s="496"/>
      <c r="C41" s="496"/>
      <c r="D41" s="496"/>
      <c r="E41" s="496"/>
      <c r="F41" s="496"/>
      <c r="G41" s="496"/>
      <c r="H41" s="496"/>
      <c r="I41" s="496"/>
    </row>
    <row r="42" spans="1:9">
      <c r="A42" s="496"/>
      <c r="B42" s="496"/>
      <c r="C42" s="496"/>
      <c r="D42" s="496"/>
      <c r="E42" s="496"/>
      <c r="F42" s="496"/>
      <c r="G42" s="496"/>
      <c r="H42" s="496"/>
      <c r="I42" s="496"/>
    </row>
    <row r="43" spans="1:9">
      <c r="A43" s="496"/>
      <c r="B43" s="496"/>
      <c r="C43" s="496"/>
      <c r="D43" s="496"/>
      <c r="E43" s="496"/>
      <c r="F43" s="496"/>
      <c r="G43" s="496"/>
      <c r="H43" s="496"/>
      <c r="I43" s="496"/>
    </row>
    <row r="44" spans="1:9">
      <c r="A44" s="496"/>
      <c r="B44" s="496"/>
      <c r="C44" s="496"/>
      <c r="D44" s="496"/>
      <c r="E44" s="496"/>
      <c r="F44" s="496"/>
      <c r="G44" s="496"/>
      <c r="H44" s="496"/>
      <c r="I44" s="496"/>
    </row>
    <row r="45" spans="1:9">
      <c r="A45" s="496"/>
      <c r="B45" s="496"/>
      <c r="C45" s="496"/>
      <c r="D45" s="496"/>
      <c r="E45" s="496"/>
      <c r="F45" s="496"/>
      <c r="G45" s="496"/>
      <c r="H45" s="496"/>
      <c r="I45" s="496"/>
    </row>
    <row r="46" spans="1:9">
      <c r="A46" s="496"/>
      <c r="B46" s="496"/>
      <c r="C46" s="496"/>
      <c r="D46" s="496"/>
      <c r="E46" s="496"/>
      <c r="F46" s="496"/>
      <c r="G46" s="496"/>
      <c r="H46" s="496"/>
      <c r="I46" s="496"/>
    </row>
    <row r="47" spans="1:9">
      <c r="A47" s="496"/>
      <c r="B47" s="496"/>
      <c r="C47" s="496"/>
      <c r="D47" s="496"/>
      <c r="E47" s="496"/>
      <c r="F47" s="496"/>
      <c r="G47" s="496"/>
      <c r="H47" s="496"/>
      <c r="I47" s="496"/>
    </row>
    <row r="48" spans="1:9">
      <c r="A48" s="496"/>
      <c r="B48" s="496"/>
      <c r="C48" s="496"/>
      <c r="D48" s="496"/>
      <c r="E48" s="496"/>
      <c r="F48" s="496"/>
      <c r="G48" s="496"/>
      <c r="H48" s="496"/>
      <c r="I48" s="496"/>
    </row>
    <row r="49" spans="1:9">
      <c r="A49" s="496"/>
      <c r="B49" s="496"/>
      <c r="C49" s="496"/>
      <c r="D49" s="496"/>
      <c r="E49" s="496"/>
      <c r="F49" s="496"/>
      <c r="G49" s="496"/>
      <c r="H49" s="496"/>
      <c r="I49" s="496"/>
    </row>
    <row r="50" spans="1:9">
      <c r="A50" s="496"/>
      <c r="B50" s="496"/>
      <c r="C50" s="496"/>
      <c r="D50" s="496"/>
      <c r="E50" s="496"/>
      <c r="F50" s="496"/>
      <c r="G50" s="496"/>
      <c r="H50" s="496"/>
      <c r="I50" s="496"/>
    </row>
    <row r="51" spans="1:9">
      <c r="A51" s="496"/>
      <c r="B51" s="496"/>
      <c r="C51" s="496"/>
      <c r="D51" s="496"/>
      <c r="E51" s="496"/>
      <c r="F51" s="496"/>
      <c r="G51" s="496"/>
      <c r="H51" s="496"/>
      <c r="I51" s="496"/>
    </row>
    <row r="52" spans="1:9">
      <c r="A52" s="496"/>
      <c r="B52" s="496"/>
      <c r="C52" s="496"/>
      <c r="D52" s="496"/>
      <c r="E52" s="496"/>
      <c r="F52" s="496"/>
      <c r="G52" s="496"/>
      <c r="H52" s="496"/>
      <c r="I52" s="496"/>
    </row>
    <row r="53" spans="1:9">
      <c r="A53" s="496"/>
      <c r="B53" s="496"/>
      <c r="C53" s="496"/>
      <c r="D53" s="496"/>
      <c r="E53" s="496"/>
      <c r="F53" s="496"/>
      <c r="G53" s="496"/>
      <c r="H53" s="496"/>
      <c r="I53" s="496"/>
    </row>
    <row r="54" spans="1:9">
      <c r="A54" s="496"/>
      <c r="B54" s="496"/>
      <c r="C54" s="496"/>
      <c r="D54" s="496"/>
      <c r="E54" s="496"/>
      <c r="F54" s="496"/>
      <c r="G54" s="496"/>
      <c r="H54" s="496"/>
      <c r="I54" s="496"/>
    </row>
    <row r="55" spans="1:9">
      <c r="A55" s="496"/>
      <c r="B55" s="496"/>
      <c r="C55" s="496"/>
      <c r="D55" s="496"/>
      <c r="E55" s="496"/>
      <c r="F55" s="496"/>
      <c r="G55" s="496"/>
      <c r="H55" s="496"/>
      <c r="I55" s="496"/>
    </row>
    <row r="56" spans="1:9">
      <c r="A56" s="496"/>
      <c r="B56" s="496"/>
      <c r="C56" s="496"/>
      <c r="D56" s="496"/>
      <c r="E56" s="496"/>
      <c r="F56" s="496"/>
      <c r="G56" s="496"/>
      <c r="H56" s="496"/>
      <c r="I56" s="496"/>
    </row>
    <row r="57" spans="1:9">
      <c r="A57" s="496"/>
      <c r="B57" s="496"/>
      <c r="C57" s="496"/>
      <c r="D57" s="496"/>
      <c r="E57" s="496"/>
      <c r="F57" s="496"/>
      <c r="G57" s="496"/>
      <c r="H57" s="496"/>
      <c r="I57" s="496"/>
    </row>
    <row r="58" spans="1:9">
      <c r="A58" s="496"/>
      <c r="B58" s="496"/>
      <c r="C58" s="496"/>
      <c r="D58" s="496"/>
      <c r="E58" s="496"/>
      <c r="F58" s="496"/>
      <c r="G58" s="496"/>
      <c r="H58" s="496"/>
      <c r="I58" s="496"/>
    </row>
    <row r="59" spans="1:9">
      <c r="A59" s="496"/>
      <c r="B59" s="496"/>
      <c r="C59" s="496"/>
      <c r="D59" s="496"/>
      <c r="E59" s="496"/>
      <c r="F59" s="496"/>
      <c r="G59" s="496"/>
      <c r="H59" s="496"/>
      <c r="I59" s="496"/>
    </row>
    <row r="60" spans="1:9">
      <c r="A60" s="496"/>
      <c r="B60" s="496"/>
      <c r="C60" s="496"/>
      <c r="D60" s="496"/>
      <c r="E60" s="496"/>
      <c r="F60" s="496"/>
      <c r="G60" s="496"/>
      <c r="H60" s="496"/>
      <c r="I60" s="496"/>
    </row>
    <row r="61" spans="1:9">
      <c r="A61" s="496"/>
      <c r="B61" s="496"/>
      <c r="C61" s="496"/>
      <c r="D61" s="496"/>
      <c r="E61" s="496"/>
      <c r="F61" s="496"/>
      <c r="G61" s="496"/>
      <c r="H61" s="496"/>
      <c r="I61" s="496"/>
    </row>
    <row r="62" spans="1:9">
      <c r="A62" s="496"/>
      <c r="B62" s="496"/>
      <c r="C62" s="496"/>
      <c r="D62" s="496"/>
      <c r="E62" s="496"/>
      <c r="F62" s="496"/>
      <c r="G62" s="496"/>
      <c r="H62" s="496"/>
      <c r="I62" s="496"/>
    </row>
    <row r="63" spans="1:9">
      <c r="A63" s="496"/>
      <c r="B63" s="496"/>
      <c r="C63" s="496"/>
      <c r="D63" s="496"/>
      <c r="E63" s="496"/>
      <c r="F63" s="496"/>
      <c r="G63" s="496"/>
      <c r="H63" s="496"/>
      <c r="I63" s="496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&amp;C&amp;"-,Obyčejné"&amp;9&amp;P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39"/>
  <sheetViews>
    <sheetView showGridLines="0" zoomScaleNormal="100" zoomScaleSheetLayoutView="100" workbookViewId="0"/>
  </sheetViews>
  <sheetFormatPr defaultRowHeight="12"/>
  <cols>
    <col min="1" max="1" width="27" style="3" customWidth="1"/>
    <col min="2" max="13" width="8.85546875" style="3" customWidth="1"/>
    <col min="14" max="14" width="9.5703125" style="3" customWidth="1"/>
    <col min="15" max="15" width="8.42578125" style="3" customWidth="1"/>
    <col min="16" max="16" width="11.42578125" style="3" bestFit="1" customWidth="1"/>
    <col min="17" max="17" width="9.140625" style="3"/>
    <col min="18" max="18" width="9.42578125" style="3" bestFit="1" customWidth="1"/>
    <col min="19" max="16384" width="9.140625" style="3"/>
  </cols>
  <sheetData>
    <row r="1" spans="1:18" ht="18.75">
      <c r="A1" s="425" t="s">
        <v>503</v>
      </c>
      <c r="N1" s="139" t="s">
        <v>616</v>
      </c>
    </row>
    <row r="2" spans="1:18" s="50" customFormat="1" ht="15.75">
      <c r="A2" s="422" t="s">
        <v>504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18" s="50" customFormat="1" ht="6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8">
      <c r="A4" s="142"/>
      <c r="B4" s="166" t="s">
        <v>89</v>
      </c>
      <c r="C4" s="166" t="s">
        <v>90</v>
      </c>
      <c r="D4" s="166" t="s">
        <v>91</v>
      </c>
      <c r="E4" s="166" t="s">
        <v>92</v>
      </c>
      <c r="F4" s="166" t="s">
        <v>93</v>
      </c>
      <c r="G4" s="166" t="s">
        <v>94</v>
      </c>
      <c r="H4" s="166" t="s">
        <v>95</v>
      </c>
      <c r="I4" s="166" t="s">
        <v>96</v>
      </c>
      <c r="J4" s="166" t="s">
        <v>97</v>
      </c>
      <c r="K4" s="166" t="s">
        <v>98</v>
      </c>
      <c r="L4" s="166" t="s">
        <v>99</v>
      </c>
      <c r="M4" s="166" t="s">
        <v>100</v>
      </c>
      <c r="N4" s="166" t="s">
        <v>74</v>
      </c>
    </row>
    <row r="5" spans="1:18" s="40" customFormat="1">
      <c r="A5" s="175" t="s">
        <v>37</v>
      </c>
      <c r="B5" s="156">
        <f t="shared" ref="B5:N5" si="0">SUM(B6:B13)</f>
        <v>8055.8300949999975</v>
      </c>
      <c r="C5" s="156">
        <f t="shared" si="0"/>
        <v>7178.374576000002</v>
      </c>
      <c r="D5" s="156">
        <f t="shared" si="0"/>
        <v>6956.3251490000002</v>
      </c>
      <c r="E5" s="156">
        <f t="shared" si="0"/>
        <v>5617.5811380000023</v>
      </c>
      <c r="F5" s="156">
        <f t="shared" si="0"/>
        <v>6044.7570540000015</v>
      </c>
      <c r="G5" s="156">
        <f t="shared" si="0"/>
        <v>6119.5879300000024</v>
      </c>
      <c r="H5" s="156">
        <f t="shared" si="0"/>
        <v>5785.8481139999976</v>
      </c>
      <c r="I5" s="156">
        <f t="shared" si="0"/>
        <v>6578.5175040000013</v>
      </c>
      <c r="J5" s="156">
        <f t="shared" si="0"/>
        <v>6609.5085860000008</v>
      </c>
      <c r="K5" s="156">
        <f t="shared" si="0"/>
        <v>7049.4457949999996</v>
      </c>
      <c r="L5" s="156">
        <f t="shared" si="0"/>
        <v>7710.0794889999997</v>
      </c>
      <c r="M5" s="156">
        <f t="shared" si="0"/>
        <v>7737.5259409999981</v>
      </c>
      <c r="N5" s="156">
        <f t="shared" si="0"/>
        <v>81443.38137100001</v>
      </c>
    </row>
    <row r="6" spans="1:18">
      <c r="A6" s="132" t="s">
        <v>0</v>
      </c>
      <c r="B6" s="148">
        <v>2558.0812500000002</v>
      </c>
      <c r="C6" s="148">
        <v>2422.0693500000002</v>
      </c>
      <c r="D6" s="148">
        <v>2259.24766</v>
      </c>
      <c r="E6" s="148">
        <v>1857.02441</v>
      </c>
      <c r="F6" s="148">
        <v>2659.2528500000003</v>
      </c>
      <c r="G6" s="148">
        <v>2477.9530700000005</v>
      </c>
      <c r="H6" s="148">
        <v>2232.3585899999998</v>
      </c>
      <c r="I6" s="148">
        <v>2771.02504</v>
      </c>
      <c r="J6" s="148">
        <v>2858.1975200000002</v>
      </c>
      <c r="K6" s="148">
        <v>2727.2633600000004</v>
      </c>
      <c r="L6" s="148">
        <v>2494.8561299999997</v>
      </c>
      <c r="M6" s="148">
        <v>2725.9505399999998</v>
      </c>
      <c r="N6" s="148">
        <f>SUM(B6:M6)</f>
        <v>30043.279770000001</v>
      </c>
      <c r="R6" s="423"/>
    </row>
    <row r="7" spans="1:18" ht="12.75" customHeight="1">
      <c r="A7" s="218" t="s">
        <v>33</v>
      </c>
      <c r="B7" s="131">
        <v>4142.1973469999984</v>
      </c>
      <c r="C7" s="256">
        <v>3382.9863660000015</v>
      </c>
      <c r="D7" s="256">
        <v>3270.4842479999993</v>
      </c>
      <c r="E7" s="256">
        <v>2408.9130910000003</v>
      </c>
      <c r="F7" s="256">
        <v>2070.1162759999997</v>
      </c>
      <c r="G7" s="256">
        <v>2220.9636780000023</v>
      </c>
      <c r="H7" s="256">
        <v>1955.1325020000004</v>
      </c>
      <c r="I7" s="256">
        <v>2362.9905630000012</v>
      </c>
      <c r="J7" s="256">
        <v>2783.616903000001</v>
      </c>
      <c r="K7" s="256">
        <v>3189.0382679999993</v>
      </c>
      <c r="L7" s="256">
        <v>3798.9230239999997</v>
      </c>
      <c r="M7" s="256">
        <v>3612.2221579999978</v>
      </c>
      <c r="N7" s="152">
        <f>SUM(B7:M7)</f>
        <v>35197.584424000001</v>
      </c>
      <c r="R7" s="423"/>
    </row>
    <row r="8" spans="1:18">
      <c r="A8" s="218" t="s">
        <v>34</v>
      </c>
      <c r="B8" s="256">
        <v>623.26305000000002</v>
      </c>
      <c r="C8" s="256">
        <v>535.49879199999998</v>
      </c>
      <c r="D8" s="256">
        <v>462.27432999999996</v>
      </c>
      <c r="E8" s="256">
        <v>397.52820000000003</v>
      </c>
      <c r="F8" s="256">
        <v>462.92633999999998</v>
      </c>
      <c r="G8" s="256">
        <v>592.00824999999998</v>
      </c>
      <c r="H8" s="256">
        <v>680.74431800000002</v>
      </c>
      <c r="I8" s="256">
        <v>581.92469999999992</v>
      </c>
      <c r="J8" s="256">
        <v>163.41331</v>
      </c>
      <c r="K8" s="256">
        <v>287.19776000000002</v>
      </c>
      <c r="L8" s="256">
        <v>610.83746999999994</v>
      </c>
      <c r="M8" s="256">
        <v>643.65102999999999</v>
      </c>
      <c r="N8" s="187">
        <f t="shared" ref="N8:N13" si="1">SUM(B8:M8)</f>
        <v>6041.2675499999996</v>
      </c>
      <c r="R8" s="423"/>
    </row>
    <row r="9" spans="1:18" ht="12.75" customHeight="1">
      <c r="A9" s="218" t="s">
        <v>35</v>
      </c>
      <c r="B9" s="256">
        <v>363.59749900000048</v>
      </c>
      <c r="C9" s="256">
        <v>334.87863900000031</v>
      </c>
      <c r="D9" s="256">
        <v>348.14770000000021</v>
      </c>
      <c r="E9" s="256">
        <v>303.54049300000031</v>
      </c>
      <c r="F9" s="256">
        <v>295.78803399999953</v>
      </c>
      <c r="G9" s="256">
        <v>272.7256409999996</v>
      </c>
      <c r="H9" s="256">
        <v>275.27763700000048</v>
      </c>
      <c r="I9" s="256">
        <v>276.42322200000041</v>
      </c>
      <c r="J9" s="256">
        <v>281.8779329999993</v>
      </c>
      <c r="K9" s="256">
        <v>334.30771099999993</v>
      </c>
      <c r="L9" s="256">
        <v>347.26998299999946</v>
      </c>
      <c r="M9" s="256">
        <v>356.24779800000056</v>
      </c>
      <c r="N9" s="187">
        <f t="shared" si="1"/>
        <v>3790.0822900000003</v>
      </c>
      <c r="R9" s="423"/>
    </row>
    <row r="10" spans="1:18" ht="12.75" customHeight="1">
      <c r="A10" s="218" t="s">
        <v>3</v>
      </c>
      <c r="B10" s="256">
        <v>120.36668699999994</v>
      </c>
      <c r="C10" s="256">
        <v>172.37201099999987</v>
      </c>
      <c r="D10" s="256">
        <v>197.56670400000053</v>
      </c>
      <c r="E10" s="256">
        <v>138.29338200000009</v>
      </c>
      <c r="F10" s="256">
        <v>110.38667800000006</v>
      </c>
      <c r="G10" s="256">
        <v>210.69107699999992</v>
      </c>
      <c r="H10" s="256">
        <v>212.28757999999982</v>
      </c>
      <c r="I10" s="256">
        <v>182.07772199999977</v>
      </c>
      <c r="J10" s="256">
        <v>158.29422100000005</v>
      </c>
      <c r="K10" s="256">
        <v>231.37679699999995</v>
      </c>
      <c r="L10" s="256">
        <v>241.1768629999998</v>
      </c>
      <c r="M10" s="256">
        <v>168.99430500000003</v>
      </c>
      <c r="N10" s="152">
        <f t="shared" si="1"/>
        <v>2143.8840270000001</v>
      </c>
      <c r="P10" s="452"/>
      <c r="R10" s="423"/>
    </row>
    <row r="11" spans="1:18" ht="12.75" customHeight="1">
      <c r="A11" s="218" t="s">
        <v>36</v>
      </c>
      <c r="B11" s="256">
        <v>112.21346</v>
      </c>
      <c r="C11" s="256">
        <v>113.04502000000001</v>
      </c>
      <c r="D11" s="256">
        <v>110.35604000000001</v>
      </c>
      <c r="E11" s="256">
        <v>137.68409</v>
      </c>
      <c r="F11" s="256">
        <v>117.65761000000001</v>
      </c>
      <c r="G11" s="256">
        <v>60.914519999999996</v>
      </c>
      <c r="H11" s="256">
        <v>101.40622</v>
      </c>
      <c r="I11" s="256">
        <v>102.51084</v>
      </c>
      <c r="J11" s="256">
        <v>104.09916</v>
      </c>
      <c r="K11" s="256">
        <v>102.81989400000001</v>
      </c>
      <c r="L11" s="256">
        <v>106.39604500000002</v>
      </c>
      <c r="M11" s="131">
        <v>123.97576000000001</v>
      </c>
      <c r="N11" s="152">
        <f t="shared" si="1"/>
        <v>1293.078659</v>
      </c>
      <c r="R11" s="423"/>
    </row>
    <row r="12" spans="1:18" ht="12.75" customHeight="1">
      <c r="A12" s="218" t="s">
        <v>1</v>
      </c>
      <c r="B12" s="256">
        <v>74.052910999999995</v>
      </c>
      <c r="C12" s="256">
        <v>114.69204600000009</v>
      </c>
      <c r="D12" s="256">
        <v>79.789502999999925</v>
      </c>
      <c r="E12" s="256">
        <v>48.97578599999995</v>
      </c>
      <c r="F12" s="256">
        <v>46.463585999999978</v>
      </c>
      <c r="G12" s="256">
        <v>40.487181000000049</v>
      </c>
      <c r="H12" s="256">
        <v>31.57605299999998</v>
      </c>
      <c r="I12" s="256">
        <v>35.55475999999998</v>
      </c>
      <c r="J12" s="256">
        <v>36.985750999999986</v>
      </c>
      <c r="K12" s="256">
        <v>68.851702999999929</v>
      </c>
      <c r="L12" s="256">
        <v>49.963244999999979</v>
      </c>
      <c r="M12" s="256">
        <v>71.690969000000024</v>
      </c>
      <c r="N12" s="187">
        <f t="shared" si="1"/>
        <v>699.08349399999986</v>
      </c>
      <c r="R12" s="423"/>
    </row>
    <row r="13" spans="1:18" ht="12.75" customHeight="1">
      <c r="A13" s="132" t="s">
        <v>2</v>
      </c>
      <c r="B13" s="148">
        <v>62.057890999999806</v>
      </c>
      <c r="C13" s="148">
        <v>102.83235200000064</v>
      </c>
      <c r="D13" s="148">
        <v>228.4589639999999</v>
      </c>
      <c r="E13" s="148">
        <v>325.62168600000234</v>
      </c>
      <c r="F13" s="148">
        <v>282.16568000000268</v>
      </c>
      <c r="G13" s="148">
        <v>243.84451299999935</v>
      </c>
      <c r="H13" s="148">
        <v>297.06521399999707</v>
      </c>
      <c r="I13" s="148">
        <v>266.01065699999992</v>
      </c>
      <c r="J13" s="148">
        <v>223.02378799999977</v>
      </c>
      <c r="K13" s="148">
        <v>108.59030199999951</v>
      </c>
      <c r="L13" s="148">
        <v>60.656729000000077</v>
      </c>
      <c r="M13" s="148">
        <v>34.793380999999876</v>
      </c>
      <c r="N13" s="148">
        <f t="shared" si="1"/>
        <v>2235.1211570000009</v>
      </c>
      <c r="R13" s="423"/>
    </row>
    <row r="14" spans="1:18" s="40" customFormat="1" ht="25.5">
      <c r="A14" s="175" t="s">
        <v>298</v>
      </c>
      <c r="B14" s="156">
        <f t="shared" ref="B14:N14" si="2">SUM(B15:B22)</f>
        <v>523.67747000000008</v>
      </c>
      <c r="C14" s="156">
        <f t="shared" si="2"/>
        <v>464.18079599999999</v>
      </c>
      <c r="D14" s="156">
        <f t="shared" si="2"/>
        <v>455.47847800000005</v>
      </c>
      <c r="E14" s="156">
        <f t="shared" si="2"/>
        <v>367.56273700000008</v>
      </c>
      <c r="F14" s="156">
        <f t="shared" si="2"/>
        <v>386.39251399999995</v>
      </c>
      <c r="G14" s="156">
        <f t="shared" si="2"/>
        <v>399.92758100000009</v>
      </c>
      <c r="H14" s="156">
        <f t="shared" si="2"/>
        <v>368.32425899999998</v>
      </c>
      <c r="I14" s="156">
        <f t="shared" si="2"/>
        <v>439.3540129999999</v>
      </c>
      <c r="J14" s="156">
        <f t="shared" si="2"/>
        <v>457.57021899999995</v>
      </c>
      <c r="K14" s="156">
        <f t="shared" si="2"/>
        <v>467.92008199999987</v>
      </c>
      <c r="L14" s="156">
        <f t="shared" si="2"/>
        <v>498.16625999999991</v>
      </c>
      <c r="M14" s="156">
        <f t="shared" si="2"/>
        <v>488.64174799999984</v>
      </c>
      <c r="N14" s="156">
        <f t="shared" si="2"/>
        <v>5317.1961569999994</v>
      </c>
    </row>
    <row r="15" spans="1:18" ht="12.75" customHeight="1">
      <c r="A15" s="132" t="s">
        <v>0</v>
      </c>
      <c r="B15" s="148">
        <v>139.86765000000003</v>
      </c>
      <c r="C15" s="148">
        <v>129.94954999999999</v>
      </c>
      <c r="D15" s="148">
        <v>123.18173</v>
      </c>
      <c r="E15" s="148">
        <v>104.78876</v>
      </c>
      <c r="F15" s="148">
        <v>152.70722000000001</v>
      </c>
      <c r="G15" s="148">
        <v>141.90484999999998</v>
      </c>
      <c r="H15" s="148">
        <v>131.98723000000001</v>
      </c>
      <c r="I15" s="148">
        <v>163.19278</v>
      </c>
      <c r="J15" s="148">
        <v>160.93143000000001</v>
      </c>
      <c r="K15" s="148">
        <v>146.06383000000002</v>
      </c>
      <c r="L15" s="148">
        <v>134.01895999999999</v>
      </c>
      <c r="M15" s="148">
        <v>142.35736</v>
      </c>
      <c r="N15" s="148">
        <f>SUM(B15:M15)</f>
        <v>1670.9513500000003</v>
      </c>
    </row>
    <row r="16" spans="1:18" ht="12.75" customHeight="1">
      <c r="A16" s="218" t="s">
        <v>33</v>
      </c>
      <c r="B16" s="131">
        <v>353.06884400000018</v>
      </c>
      <c r="C16" s="256">
        <v>304.42658500000005</v>
      </c>
      <c r="D16" s="256">
        <v>301.92947300000009</v>
      </c>
      <c r="E16" s="256">
        <v>233.50231900000014</v>
      </c>
      <c r="F16" s="256">
        <v>204.13433700000002</v>
      </c>
      <c r="G16" s="256">
        <v>228.41575000000017</v>
      </c>
      <c r="H16" s="256">
        <v>203.66770699999998</v>
      </c>
      <c r="I16" s="256">
        <v>244.12022000000005</v>
      </c>
      <c r="J16" s="256">
        <v>269.35888700000004</v>
      </c>
      <c r="K16" s="256">
        <v>290.75472099999996</v>
      </c>
      <c r="L16" s="256">
        <v>332.04360099999997</v>
      </c>
      <c r="M16" s="256">
        <v>312.09533699999997</v>
      </c>
      <c r="N16" s="152">
        <f>SUM(B16:M16)</f>
        <v>3277.5177810000005</v>
      </c>
    </row>
    <row r="17" spans="1:14" ht="12.75" customHeight="1">
      <c r="A17" s="218" t="s">
        <v>34</v>
      </c>
      <c r="B17" s="256">
        <v>7.0467029999999999</v>
      </c>
      <c r="C17" s="256">
        <v>6.0277979999999998</v>
      </c>
      <c r="D17" s="256">
        <v>5.0078290000000001</v>
      </c>
      <c r="E17" s="256">
        <v>4.770988</v>
      </c>
      <c r="F17" s="256">
        <v>5.6320899999999998</v>
      </c>
      <c r="G17" s="256">
        <v>6.8458800000000002</v>
      </c>
      <c r="H17" s="256">
        <v>7.9512700000000001</v>
      </c>
      <c r="I17" s="256">
        <v>7.4102399999999999</v>
      </c>
      <c r="J17" s="256">
        <v>4.1094749999999998</v>
      </c>
      <c r="K17" s="256">
        <v>6.7304189999999995</v>
      </c>
      <c r="L17" s="256">
        <v>8.4146199999999993</v>
      </c>
      <c r="M17" s="256">
        <v>10.235073</v>
      </c>
      <c r="N17" s="187">
        <f t="shared" ref="N17:N22" si="3">SUM(B17:M17)</f>
        <v>80.182384999999996</v>
      </c>
    </row>
    <row r="18" spans="1:14" ht="12.75" customHeight="1">
      <c r="A18" s="218" t="s">
        <v>35</v>
      </c>
      <c r="B18" s="256">
        <v>19.342709999999951</v>
      </c>
      <c r="C18" s="256">
        <v>18.231964999999938</v>
      </c>
      <c r="D18" s="256">
        <v>19.484424999999966</v>
      </c>
      <c r="E18" s="256">
        <v>18.486450999999914</v>
      </c>
      <c r="F18" s="256">
        <v>18.440269999999956</v>
      </c>
      <c r="G18" s="256">
        <v>17.983924999999964</v>
      </c>
      <c r="H18" s="256">
        <v>18.977787999999943</v>
      </c>
      <c r="I18" s="256">
        <v>19.167365999999898</v>
      </c>
      <c r="J18" s="256">
        <v>18.161881999999903</v>
      </c>
      <c r="K18" s="256">
        <v>19.247400999999972</v>
      </c>
      <c r="L18" s="256">
        <v>18.975420999999937</v>
      </c>
      <c r="M18" s="256">
        <v>19.262651999999914</v>
      </c>
      <c r="N18" s="187">
        <f t="shared" si="3"/>
        <v>225.76225599999924</v>
      </c>
    </row>
    <row r="19" spans="1:14" ht="12.75" customHeight="1">
      <c r="A19" s="218" t="s">
        <v>3</v>
      </c>
      <c r="B19" s="256">
        <v>1.1536699999999964</v>
      </c>
      <c r="C19" s="256">
        <v>1.5350169999999976</v>
      </c>
      <c r="D19" s="256">
        <v>1.5872409999999983</v>
      </c>
      <c r="E19" s="256">
        <v>1.1889219999999987</v>
      </c>
      <c r="F19" s="256">
        <v>0.94502699999999851</v>
      </c>
      <c r="G19" s="256">
        <v>1.5565039999999974</v>
      </c>
      <c r="H19" s="256">
        <v>1.5570539999999971</v>
      </c>
      <c r="I19" s="256">
        <v>1.3859509999999982</v>
      </c>
      <c r="J19" s="256">
        <v>1.2558679999999971</v>
      </c>
      <c r="K19" s="256">
        <v>1.782918999999997</v>
      </c>
      <c r="L19" s="256">
        <v>1.8037069999999984</v>
      </c>
      <c r="M19" s="256">
        <v>1.468356999999999</v>
      </c>
      <c r="N19" s="187">
        <f t="shared" si="3"/>
        <v>17.220236999999976</v>
      </c>
    </row>
    <row r="20" spans="1:14" ht="12.75" customHeight="1">
      <c r="A20" s="218" t="s">
        <v>36</v>
      </c>
      <c r="B20" s="256">
        <v>1.4593600000000002</v>
      </c>
      <c r="C20" s="256">
        <v>1.4738600000000002</v>
      </c>
      <c r="D20" s="256">
        <v>1.4842899999999999</v>
      </c>
      <c r="E20" s="256">
        <v>1.79342</v>
      </c>
      <c r="F20" s="256">
        <v>1.4669100000000002</v>
      </c>
      <c r="G20" s="256">
        <v>0.73299000000000003</v>
      </c>
      <c r="H20" s="256">
        <v>1.33165</v>
      </c>
      <c r="I20" s="256">
        <v>1.3653</v>
      </c>
      <c r="J20" s="256">
        <v>1.3929800000000001</v>
      </c>
      <c r="K20" s="256">
        <v>1.3892139999999999</v>
      </c>
      <c r="L20" s="256">
        <v>1.4299949999999999</v>
      </c>
      <c r="M20" s="256">
        <v>1.63469</v>
      </c>
      <c r="N20" s="187">
        <f t="shared" si="3"/>
        <v>16.954658999999999</v>
      </c>
    </row>
    <row r="21" spans="1:14" ht="12.75" customHeight="1">
      <c r="A21" s="218" t="s">
        <v>1</v>
      </c>
      <c r="B21" s="256">
        <v>0.83023899999999973</v>
      </c>
      <c r="C21" s="256">
        <v>1.3962469999999989</v>
      </c>
      <c r="D21" s="256">
        <v>0.94779699999999989</v>
      </c>
      <c r="E21" s="256">
        <v>0.5901900000000001</v>
      </c>
      <c r="F21" s="256">
        <v>0.52546999999999977</v>
      </c>
      <c r="G21" s="256">
        <v>0.5036710000000002</v>
      </c>
      <c r="H21" s="256">
        <v>0.38901000000000002</v>
      </c>
      <c r="I21" s="256">
        <v>0.48132199999999997</v>
      </c>
      <c r="J21" s="256">
        <v>0.45364100000000013</v>
      </c>
      <c r="K21" s="256">
        <v>0.78548300000000015</v>
      </c>
      <c r="L21" s="256">
        <v>0.60335899999999976</v>
      </c>
      <c r="M21" s="256">
        <v>0.86425200000000013</v>
      </c>
      <c r="N21" s="187">
        <f t="shared" si="3"/>
        <v>8.3706809999999976</v>
      </c>
    </row>
    <row r="22" spans="1:14" ht="12.75" customHeight="1">
      <c r="A22" s="132" t="s">
        <v>2</v>
      </c>
      <c r="B22" s="148">
        <v>0.90829399999999583</v>
      </c>
      <c r="C22" s="148">
        <v>1.1397739999999925</v>
      </c>
      <c r="D22" s="148">
        <v>1.85569299999999</v>
      </c>
      <c r="E22" s="148">
        <v>2.4416870000000093</v>
      </c>
      <c r="F22" s="148">
        <v>2.5411900000000123</v>
      </c>
      <c r="G22" s="148">
        <v>1.9840109999999931</v>
      </c>
      <c r="H22" s="148">
        <v>2.4625500000000078</v>
      </c>
      <c r="I22" s="148">
        <v>2.23083400000001</v>
      </c>
      <c r="J22" s="148">
        <v>1.9060559999999884</v>
      </c>
      <c r="K22" s="148">
        <v>1.1660949999999946</v>
      </c>
      <c r="L22" s="148">
        <v>0.87659699999999618</v>
      </c>
      <c r="M22" s="148">
        <v>0.72402699999999753</v>
      </c>
      <c r="N22" s="148">
        <f t="shared" si="3"/>
        <v>20.236807999999986</v>
      </c>
    </row>
    <row r="23" spans="1:14" s="40" customFormat="1" ht="25.5">
      <c r="A23" s="175" t="s">
        <v>299</v>
      </c>
      <c r="B23" s="156">
        <f t="shared" ref="B23:N23" si="4">SUM(B24:B27)</f>
        <v>145.58135100000001</v>
      </c>
      <c r="C23" s="156">
        <f t="shared" si="4"/>
        <v>127.13029900000001</v>
      </c>
      <c r="D23" s="156">
        <f t="shared" si="4"/>
        <v>127.77461</v>
      </c>
      <c r="E23" s="156">
        <f t="shared" si="4"/>
        <v>100.506882</v>
      </c>
      <c r="F23" s="156">
        <f t="shared" si="4"/>
        <v>91.934282999999979</v>
      </c>
      <c r="G23" s="156">
        <f t="shared" si="4"/>
        <v>76.791766999999993</v>
      </c>
      <c r="H23" s="156">
        <f t="shared" si="4"/>
        <v>71.015016000000017</v>
      </c>
      <c r="I23" s="156">
        <f t="shared" si="4"/>
        <v>68.395819000000017</v>
      </c>
      <c r="J23" s="156">
        <f t="shared" si="4"/>
        <v>68.914661000000009</v>
      </c>
      <c r="K23" s="156">
        <f t="shared" si="4"/>
        <v>95.333783000000039</v>
      </c>
      <c r="L23" s="156">
        <f t="shared" si="4"/>
        <v>112.69344900000002</v>
      </c>
      <c r="M23" s="156">
        <f t="shared" si="4"/>
        <v>120.51883099999998</v>
      </c>
      <c r="N23" s="156">
        <f t="shared" si="4"/>
        <v>1206.590751</v>
      </c>
    </row>
    <row r="24" spans="1:14" ht="12.75" customHeight="1">
      <c r="A24" s="132" t="s">
        <v>0</v>
      </c>
      <c r="B24" s="148">
        <v>0.51863000000000004</v>
      </c>
      <c r="C24" s="148">
        <v>0.36904000000000003</v>
      </c>
      <c r="D24" s="148">
        <v>0.47481000000000001</v>
      </c>
      <c r="E24" s="148">
        <v>0.42878000000000005</v>
      </c>
      <c r="F24" s="148">
        <v>0.29625000000000001</v>
      </c>
      <c r="G24" s="148">
        <v>0.17408999999999999</v>
      </c>
      <c r="H24" s="148">
        <v>0.19916</v>
      </c>
      <c r="I24" s="148">
        <v>0.12662999999999999</v>
      </c>
      <c r="J24" s="148">
        <v>0.13488999999999998</v>
      </c>
      <c r="K24" s="148">
        <v>0.29397000000000001</v>
      </c>
      <c r="L24" s="148">
        <v>0.36284000000000005</v>
      </c>
      <c r="M24" s="148">
        <v>0.44608000000000003</v>
      </c>
      <c r="N24" s="148">
        <f>SUM(B24:M24)</f>
        <v>3.8251700000000008</v>
      </c>
    </row>
    <row r="25" spans="1:14" ht="12.75" customHeight="1">
      <c r="A25" s="218" t="s">
        <v>33</v>
      </c>
      <c r="B25" s="256">
        <v>140.49363200000002</v>
      </c>
      <c r="C25" s="256">
        <v>122.53199000000001</v>
      </c>
      <c r="D25" s="256">
        <v>122.985912</v>
      </c>
      <c r="E25" s="256">
        <v>96.445645999999996</v>
      </c>
      <c r="F25" s="256">
        <v>88.715304999999972</v>
      </c>
      <c r="G25" s="256">
        <v>74.023046999999991</v>
      </c>
      <c r="H25" s="256">
        <v>68.111080999999999</v>
      </c>
      <c r="I25" s="256">
        <v>65.636267000000004</v>
      </c>
      <c r="J25" s="256">
        <v>65.686553000000004</v>
      </c>
      <c r="K25" s="256">
        <v>90.858512000000033</v>
      </c>
      <c r="L25" s="256">
        <v>107.91255500000001</v>
      </c>
      <c r="M25" s="131">
        <v>115.32192299999998</v>
      </c>
      <c r="N25" s="187">
        <f>SUM(B25:M25)</f>
        <v>1158.7224229999999</v>
      </c>
    </row>
    <row r="26" spans="1:14" ht="12.75" customHeight="1">
      <c r="A26" s="218" t="s">
        <v>34</v>
      </c>
      <c r="B26" s="256">
        <v>0.89778600000000008</v>
      </c>
      <c r="C26" s="256">
        <v>0.89222699999999999</v>
      </c>
      <c r="D26" s="256">
        <v>0.99211099999999997</v>
      </c>
      <c r="E26" s="256">
        <v>0.60041800000000001</v>
      </c>
      <c r="F26" s="256">
        <v>2.5180000000000001E-2</v>
      </c>
      <c r="G26" s="256">
        <v>1.8489999999999999E-2</v>
      </c>
      <c r="H26" s="256">
        <v>1.6899999999999998E-2</v>
      </c>
      <c r="I26" s="256">
        <v>1.0500000000000002E-3</v>
      </c>
      <c r="J26" s="256">
        <v>0.19012600000000002</v>
      </c>
      <c r="K26" s="256">
        <v>0.84100399999999997</v>
      </c>
      <c r="L26" s="256">
        <v>0.95619100000000001</v>
      </c>
      <c r="M26" s="256">
        <v>1.0571949999999999</v>
      </c>
      <c r="N26" s="187">
        <f>SUM(B26:M26)</f>
        <v>6.4886780000000002</v>
      </c>
    </row>
    <row r="27" spans="1:14" ht="12.75" customHeight="1">
      <c r="A27" s="132" t="s">
        <v>35</v>
      </c>
      <c r="B27" s="148">
        <v>3.6713030000000013</v>
      </c>
      <c r="C27" s="148">
        <v>3.3370420000000038</v>
      </c>
      <c r="D27" s="148">
        <v>3.3217769999999978</v>
      </c>
      <c r="E27" s="148">
        <v>3.0320379999999991</v>
      </c>
      <c r="F27" s="148">
        <v>2.8975479999999973</v>
      </c>
      <c r="G27" s="148">
        <v>2.5761400000000005</v>
      </c>
      <c r="H27" s="148">
        <v>2.6878750000000018</v>
      </c>
      <c r="I27" s="148">
        <v>2.6318720000000027</v>
      </c>
      <c r="J27" s="148">
        <v>2.9030920000000018</v>
      </c>
      <c r="K27" s="148">
        <v>3.3402970000000014</v>
      </c>
      <c r="L27" s="148">
        <v>3.4618630000000006</v>
      </c>
      <c r="M27" s="148">
        <v>3.6936330000000024</v>
      </c>
      <c r="N27" s="148">
        <f>SUM(B27:M27)</f>
        <v>37.554480000000012</v>
      </c>
    </row>
    <row r="28" spans="1:14" s="40" customFormat="1">
      <c r="A28" s="175" t="s">
        <v>7</v>
      </c>
      <c r="B28" s="156">
        <f t="shared" ref="B28:N28" si="5">SUM(B29:B36)</f>
        <v>7532.1526249999988</v>
      </c>
      <c r="C28" s="156">
        <f t="shared" si="5"/>
        <v>6714.1937800000051</v>
      </c>
      <c r="D28" s="156">
        <f t="shared" si="5"/>
        <v>6500.8466710000002</v>
      </c>
      <c r="E28" s="156">
        <f t="shared" si="5"/>
        <v>5250.0184010000039</v>
      </c>
      <c r="F28" s="156">
        <f t="shared" si="5"/>
        <v>5658.3645400000023</v>
      </c>
      <c r="G28" s="156">
        <f t="shared" si="5"/>
        <v>5719.6603490000016</v>
      </c>
      <c r="H28" s="156">
        <f t="shared" si="5"/>
        <v>5417.5238549999976</v>
      </c>
      <c r="I28" s="156">
        <f t="shared" si="5"/>
        <v>6139.163491000003</v>
      </c>
      <c r="J28" s="156">
        <f t="shared" si="5"/>
        <v>6151.9383669999997</v>
      </c>
      <c r="K28" s="156">
        <f t="shared" si="5"/>
        <v>6581.5257129999991</v>
      </c>
      <c r="L28" s="156">
        <f t="shared" si="5"/>
        <v>7211.913228999998</v>
      </c>
      <c r="M28" s="156">
        <f t="shared" si="5"/>
        <v>7248.8841929999999</v>
      </c>
      <c r="N28" s="156">
        <f t="shared" si="5"/>
        <v>76126.185214000012</v>
      </c>
    </row>
    <row r="29" spans="1:14" ht="12.75" customHeight="1">
      <c r="A29" s="132" t="s">
        <v>0</v>
      </c>
      <c r="B29" s="148">
        <f t="shared" ref="B29:M29" si="6">B6-B15</f>
        <v>2418.2136</v>
      </c>
      <c r="C29" s="148">
        <f t="shared" si="6"/>
        <v>2292.1198000000004</v>
      </c>
      <c r="D29" s="148">
        <f t="shared" si="6"/>
        <v>2136.0659300000002</v>
      </c>
      <c r="E29" s="148">
        <f t="shared" si="6"/>
        <v>1752.2356500000001</v>
      </c>
      <c r="F29" s="148">
        <f t="shared" si="6"/>
        <v>2506.5456300000005</v>
      </c>
      <c r="G29" s="148">
        <f t="shared" si="6"/>
        <v>2336.0482200000006</v>
      </c>
      <c r="H29" s="148">
        <f t="shared" si="6"/>
        <v>2100.3713599999996</v>
      </c>
      <c r="I29" s="148">
        <f t="shared" si="6"/>
        <v>2607.8322600000001</v>
      </c>
      <c r="J29" s="148">
        <f t="shared" si="6"/>
        <v>2697.2660900000001</v>
      </c>
      <c r="K29" s="148">
        <f t="shared" si="6"/>
        <v>2581.1995300000003</v>
      </c>
      <c r="L29" s="148">
        <f t="shared" si="6"/>
        <v>2360.8371699999998</v>
      </c>
      <c r="M29" s="148">
        <f t="shared" si="6"/>
        <v>2583.5931799999998</v>
      </c>
      <c r="N29" s="148">
        <f>SUM(B29:M29)</f>
        <v>28372.328420000002</v>
      </c>
    </row>
    <row r="30" spans="1:14" ht="12.75" customHeight="1">
      <c r="A30" s="218" t="s">
        <v>33</v>
      </c>
      <c r="B30" s="256">
        <f t="shared" ref="B30:M30" si="7">B7-B16</f>
        <v>3789.1285029999981</v>
      </c>
      <c r="C30" s="256">
        <f t="shared" si="7"/>
        <v>3078.5597810000013</v>
      </c>
      <c r="D30" s="256">
        <f t="shared" si="7"/>
        <v>2968.5547749999992</v>
      </c>
      <c r="E30" s="256">
        <f t="shared" si="7"/>
        <v>2175.4107720000002</v>
      </c>
      <c r="F30" s="256">
        <f t="shared" si="7"/>
        <v>1865.9819389999998</v>
      </c>
      <c r="G30" s="256">
        <f t="shared" si="7"/>
        <v>1992.5479280000022</v>
      </c>
      <c r="H30" s="256">
        <f t="shared" si="7"/>
        <v>1751.4647950000003</v>
      </c>
      <c r="I30" s="256">
        <f t="shared" si="7"/>
        <v>2118.870343000001</v>
      </c>
      <c r="J30" s="256">
        <f t="shared" si="7"/>
        <v>2514.2580160000011</v>
      </c>
      <c r="K30" s="256">
        <f t="shared" si="7"/>
        <v>2898.2835469999995</v>
      </c>
      <c r="L30" s="256">
        <f t="shared" si="7"/>
        <v>3466.8794229999999</v>
      </c>
      <c r="M30" s="256">
        <f t="shared" si="7"/>
        <v>3300.126820999998</v>
      </c>
      <c r="N30" s="187">
        <f>SUM(B30:M30)</f>
        <v>31920.066642999998</v>
      </c>
    </row>
    <row r="31" spans="1:14" ht="12.75" customHeight="1">
      <c r="A31" s="218" t="s">
        <v>34</v>
      </c>
      <c r="B31" s="256">
        <f t="shared" ref="B31:M31" si="8">B8-B17</f>
        <v>616.21634700000004</v>
      </c>
      <c r="C31" s="256">
        <f t="shared" si="8"/>
        <v>529.47099400000002</v>
      </c>
      <c r="D31" s="256">
        <f t="shared" si="8"/>
        <v>457.26650099999995</v>
      </c>
      <c r="E31" s="256">
        <f t="shared" si="8"/>
        <v>392.75721200000004</v>
      </c>
      <c r="F31" s="256">
        <f t="shared" si="8"/>
        <v>457.29424999999998</v>
      </c>
      <c r="G31" s="256">
        <f t="shared" si="8"/>
        <v>585.16237000000001</v>
      </c>
      <c r="H31" s="256">
        <f t="shared" si="8"/>
        <v>672.793048</v>
      </c>
      <c r="I31" s="256">
        <f t="shared" si="8"/>
        <v>574.51445999999987</v>
      </c>
      <c r="J31" s="256">
        <f t="shared" si="8"/>
        <v>159.30383499999999</v>
      </c>
      <c r="K31" s="256">
        <f t="shared" si="8"/>
        <v>280.46734100000003</v>
      </c>
      <c r="L31" s="256">
        <f t="shared" si="8"/>
        <v>602.42284999999993</v>
      </c>
      <c r="M31" s="256">
        <f t="shared" si="8"/>
        <v>633.41595699999993</v>
      </c>
      <c r="N31" s="187">
        <f t="shared" ref="N31:N36" si="9">SUM(B31:M31)</f>
        <v>5961.0851650000004</v>
      </c>
    </row>
    <row r="32" spans="1:14" ht="12.75" customHeight="1">
      <c r="A32" s="218" t="s">
        <v>35</v>
      </c>
      <c r="B32" s="256">
        <f t="shared" ref="B32:M32" si="10">B9-B18</f>
        <v>344.25478900000053</v>
      </c>
      <c r="C32" s="256">
        <f t="shared" si="10"/>
        <v>316.64667400000036</v>
      </c>
      <c r="D32" s="256">
        <f t="shared" si="10"/>
        <v>328.66327500000023</v>
      </c>
      <c r="E32" s="256">
        <f t="shared" si="10"/>
        <v>285.05404200000038</v>
      </c>
      <c r="F32" s="256">
        <f t="shared" si="10"/>
        <v>277.34776399999959</v>
      </c>
      <c r="G32" s="256">
        <f t="shared" si="10"/>
        <v>254.74171599999963</v>
      </c>
      <c r="H32" s="256">
        <f t="shared" si="10"/>
        <v>256.29984900000056</v>
      </c>
      <c r="I32" s="256">
        <f t="shared" si="10"/>
        <v>257.25585600000051</v>
      </c>
      <c r="J32" s="256">
        <f t="shared" si="10"/>
        <v>263.71605099999942</v>
      </c>
      <c r="K32" s="256">
        <f t="shared" si="10"/>
        <v>315.06030999999996</v>
      </c>
      <c r="L32" s="256">
        <f t="shared" si="10"/>
        <v>328.29456199999953</v>
      </c>
      <c r="M32" s="256">
        <f t="shared" si="10"/>
        <v>336.98514600000067</v>
      </c>
      <c r="N32" s="187">
        <f t="shared" si="9"/>
        <v>3564.3200340000012</v>
      </c>
    </row>
    <row r="33" spans="1:14" ht="12.75" customHeight="1">
      <c r="A33" s="218" t="s">
        <v>3</v>
      </c>
      <c r="B33" s="256">
        <f t="shared" ref="B33:M33" si="11">B10-B19</f>
        <v>119.21301699999995</v>
      </c>
      <c r="C33" s="256">
        <f t="shared" si="11"/>
        <v>170.83699399999986</v>
      </c>
      <c r="D33" s="256">
        <f t="shared" si="11"/>
        <v>195.97946300000052</v>
      </c>
      <c r="E33" s="256">
        <f t="shared" si="11"/>
        <v>137.1044600000001</v>
      </c>
      <c r="F33" s="256">
        <f t="shared" si="11"/>
        <v>109.44165100000006</v>
      </c>
      <c r="G33" s="256">
        <f t="shared" si="11"/>
        <v>209.13457299999993</v>
      </c>
      <c r="H33" s="256">
        <f t="shared" si="11"/>
        <v>210.73052599999983</v>
      </c>
      <c r="I33" s="256">
        <f t="shared" si="11"/>
        <v>180.69177099999976</v>
      </c>
      <c r="J33" s="256">
        <f t="shared" si="11"/>
        <v>157.03835300000006</v>
      </c>
      <c r="K33" s="256">
        <f t="shared" si="11"/>
        <v>229.59387799999996</v>
      </c>
      <c r="L33" s="256">
        <f t="shared" si="11"/>
        <v>239.3731559999998</v>
      </c>
      <c r="M33" s="131">
        <f t="shared" si="11"/>
        <v>167.52594800000003</v>
      </c>
      <c r="N33" s="152">
        <f t="shared" si="9"/>
        <v>2126.6637900000001</v>
      </c>
    </row>
    <row r="34" spans="1:14" ht="12.75" customHeight="1">
      <c r="A34" s="218" t="s">
        <v>36</v>
      </c>
      <c r="B34" s="256">
        <f t="shared" ref="B34:M34" si="12">B11-B20</f>
        <v>110.75409999999999</v>
      </c>
      <c r="C34" s="256">
        <f t="shared" si="12"/>
        <v>111.57116000000001</v>
      </c>
      <c r="D34" s="256">
        <f t="shared" si="12"/>
        <v>108.87175000000001</v>
      </c>
      <c r="E34" s="256">
        <f t="shared" si="12"/>
        <v>135.89067</v>
      </c>
      <c r="F34" s="256">
        <f t="shared" si="12"/>
        <v>116.19070000000001</v>
      </c>
      <c r="G34" s="256">
        <f t="shared" si="12"/>
        <v>60.181529999999995</v>
      </c>
      <c r="H34" s="256">
        <f t="shared" si="12"/>
        <v>100.07457000000001</v>
      </c>
      <c r="I34" s="256">
        <f t="shared" si="12"/>
        <v>101.14554</v>
      </c>
      <c r="J34" s="256">
        <f t="shared" si="12"/>
        <v>102.70618</v>
      </c>
      <c r="K34" s="256">
        <f t="shared" si="12"/>
        <v>101.43068000000001</v>
      </c>
      <c r="L34" s="256">
        <f t="shared" si="12"/>
        <v>104.96605000000001</v>
      </c>
      <c r="M34" s="131">
        <f t="shared" si="12"/>
        <v>122.34107</v>
      </c>
      <c r="N34" s="152">
        <f t="shared" si="9"/>
        <v>1276.124</v>
      </c>
    </row>
    <row r="35" spans="1:14" ht="12.75" customHeight="1">
      <c r="A35" s="218" t="s">
        <v>1</v>
      </c>
      <c r="B35" s="256">
        <f t="shared" ref="B35:M35" si="13">B12-B21</f>
        <v>73.222671999999989</v>
      </c>
      <c r="C35" s="256">
        <f t="shared" si="13"/>
        <v>113.29579900000009</v>
      </c>
      <c r="D35" s="256">
        <f t="shared" si="13"/>
        <v>78.841705999999931</v>
      </c>
      <c r="E35" s="256">
        <f t="shared" si="13"/>
        <v>48.38559599999995</v>
      </c>
      <c r="F35" s="256">
        <f t="shared" si="13"/>
        <v>45.93811599999998</v>
      </c>
      <c r="G35" s="256">
        <f t="shared" si="13"/>
        <v>39.983510000000052</v>
      </c>
      <c r="H35" s="256">
        <f t="shared" si="13"/>
        <v>31.187042999999981</v>
      </c>
      <c r="I35" s="256">
        <f t="shared" si="13"/>
        <v>35.073437999999982</v>
      </c>
      <c r="J35" s="256">
        <f t="shared" si="13"/>
        <v>36.532109999999989</v>
      </c>
      <c r="K35" s="256">
        <f t="shared" si="13"/>
        <v>68.06621999999993</v>
      </c>
      <c r="L35" s="256">
        <f t="shared" si="13"/>
        <v>49.359885999999982</v>
      </c>
      <c r="M35" s="256">
        <f t="shared" si="13"/>
        <v>70.826717000000031</v>
      </c>
      <c r="N35" s="187">
        <f t="shared" si="9"/>
        <v>690.71281299999987</v>
      </c>
    </row>
    <row r="36" spans="1:14">
      <c r="A36" s="132" t="s">
        <v>2</v>
      </c>
      <c r="B36" s="148">
        <f t="shared" ref="B36:M36" si="14">B13-B22</f>
        <v>61.149596999999808</v>
      </c>
      <c r="C36" s="148">
        <f t="shared" si="14"/>
        <v>101.69257800000065</v>
      </c>
      <c r="D36" s="148">
        <f t="shared" si="14"/>
        <v>226.60327099999989</v>
      </c>
      <c r="E36" s="148">
        <f t="shared" si="14"/>
        <v>323.17999900000234</v>
      </c>
      <c r="F36" s="148">
        <f t="shared" si="14"/>
        <v>279.62449000000265</v>
      </c>
      <c r="G36" s="148">
        <f t="shared" si="14"/>
        <v>241.86050199999937</v>
      </c>
      <c r="H36" s="148">
        <f t="shared" si="14"/>
        <v>294.60266399999705</v>
      </c>
      <c r="I36" s="148">
        <f t="shared" si="14"/>
        <v>263.77982299999991</v>
      </c>
      <c r="J36" s="148">
        <f t="shared" si="14"/>
        <v>221.11773199999979</v>
      </c>
      <c r="K36" s="148">
        <f t="shared" si="14"/>
        <v>107.42420699999951</v>
      </c>
      <c r="L36" s="148">
        <f t="shared" si="14"/>
        <v>59.78013200000008</v>
      </c>
      <c r="M36" s="148">
        <f t="shared" si="14"/>
        <v>34.069353999999876</v>
      </c>
      <c r="N36" s="148">
        <f t="shared" si="9"/>
        <v>2214.8843490000004</v>
      </c>
    </row>
    <row r="37" spans="1:14" s="454" customFormat="1" ht="11.25">
      <c r="A37" s="63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446" t="s">
        <v>370</v>
      </c>
    </row>
    <row r="38" spans="1:14" s="50" customForma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4" s="50" customFormat="1"/>
  </sheetData>
  <phoneticPr fontId="1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1"/>
  <sheetViews>
    <sheetView showGridLines="0" zoomScaleNormal="100" zoomScaleSheetLayoutView="115" workbookViewId="0"/>
  </sheetViews>
  <sheetFormatPr defaultRowHeight="12.75"/>
  <cols>
    <col min="1" max="1" width="27.5703125" style="69" customWidth="1"/>
    <col min="2" max="14" width="8.85546875" style="69" customWidth="1"/>
    <col min="15" max="15" width="8.42578125" style="69" customWidth="1"/>
    <col min="16" max="16" width="11.42578125" style="69" bestFit="1" customWidth="1"/>
    <col min="17" max="16384" width="9.140625" style="69"/>
  </cols>
  <sheetData>
    <row r="1" spans="1:16" s="65" customFormat="1" ht="15.75">
      <c r="A1" s="275" t="s">
        <v>554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139" t="str">
        <f>'3.1'!N1</f>
        <v>2020</v>
      </c>
    </row>
    <row r="2" spans="1:16" s="19" customFormat="1" ht="6" customHeight="1"/>
    <row r="3" spans="1:16" s="19" customFormat="1" ht="12">
      <c r="A3" s="177"/>
      <c r="B3" s="166" t="s">
        <v>89</v>
      </c>
      <c r="C3" s="166" t="s">
        <v>90</v>
      </c>
      <c r="D3" s="166" t="s">
        <v>91</v>
      </c>
      <c r="E3" s="166" t="s">
        <v>92</v>
      </c>
      <c r="F3" s="166" t="s">
        <v>93</v>
      </c>
      <c r="G3" s="166" t="s">
        <v>94</v>
      </c>
      <c r="H3" s="166" t="s">
        <v>95</v>
      </c>
      <c r="I3" s="166" t="s">
        <v>96</v>
      </c>
      <c r="J3" s="166" t="s">
        <v>97</v>
      </c>
      <c r="K3" s="166" t="s">
        <v>98</v>
      </c>
      <c r="L3" s="166" t="s">
        <v>99</v>
      </c>
      <c r="M3" s="166" t="s">
        <v>100</v>
      </c>
      <c r="N3" s="166" t="s">
        <v>74</v>
      </c>
    </row>
    <row r="4" spans="1:16" s="67" customFormat="1" ht="14.25">
      <c r="A4" s="179" t="s">
        <v>421</v>
      </c>
      <c r="B4" s="234">
        <f t="shared" ref="B4:M4" si="0">B5+B6+B7+B8</f>
        <v>-866.82555799999989</v>
      </c>
      <c r="C4" s="234">
        <f t="shared" si="0"/>
        <v>-672.92486199999996</v>
      </c>
      <c r="D4" s="234">
        <f t="shared" si="0"/>
        <v>-495.15287100000012</v>
      </c>
      <c r="E4" s="234">
        <f t="shared" si="0"/>
        <v>-394.56507400000004</v>
      </c>
      <c r="F4" s="234">
        <f t="shared" si="0"/>
        <v>-791.11175100000003</v>
      </c>
      <c r="G4" s="234">
        <f t="shared" si="0"/>
        <v>-951.99593300000004</v>
      </c>
      <c r="H4" s="234">
        <f t="shared" si="0"/>
        <v>-562.8291459999997</v>
      </c>
      <c r="I4" s="234">
        <f t="shared" si="0"/>
        <v>-1195.6530640000001</v>
      </c>
      <c r="J4" s="234">
        <f t="shared" si="0"/>
        <v>-1049.5627840000002</v>
      </c>
      <c r="K4" s="234">
        <f t="shared" si="0"/>
        <v>-891.51196800000002</v>
      </c>
      <c r="L4" s="234">
        <f t="shared" si="0"/>
        <v>-1219.167923</v>
      </c>
      <c r="M4" s="234">
        <f t="shared" si="0"/>
        <v>-1061.5588109999999</v>
      </c>
      <c r="N4" s="234">
        <f t="shared" ref="N4:N11" si="1">SUM(B4:M4)</f>
        <v>-10152.859745000002</v>
      </c>
    </row>
    <row r="5" spans="1:16" s="19" customFormat="1" ht="12">
      <c r="A5" s="154" t="s">
        <v>70</v>
      </c>
      <c r="B5" s="271">
        <f>'7.1'!B18</f>
        <v>1692.4839999999999</v>
      </c>
      <c r="C5" s="271">
        <f>'7.1'!C18</f>
        <v>1313.009</v>
      </c>
      <c r="D5" s="271">
        <f>'7.1'!D18</f>
        <v>1218.885</v>
      </c>
      <c r="E5" s="271">
        <f>'7.1'!E18</f>
        <v>1105.847</v>
      </c>
      <c r="F5" s="271">
        <f>'7.1'!F18</f>
        <v>1002.193</v>
      </c>
      <c r="G5" s="271">
        <f>'7.1'!G18</f>
        <v>713.46899999999994</v>
      </c>
      <c r="H5" s="271">
        <f>'7.1'!H18</f>
        <v>1085.8590000000002</v>
      </c>
      <c r="I5" s="271">
        <f>'7.1'!I18</f>
        <v>739.66</v>
      </c>
      <c r="J5" s="271">
        <f>'7.1'!J18</f>
        <v>772.27099999999996</v>
      </c>
      <c r="K5" s="271">
        <f>'7.1'!K18</f>
        <v>1149.028</v>
      </c>
      <c r="L5" s="271">
        <f>'7.1'!L18</f>
        <v>1201.5149999999999</v>
      </c>
      <c r="M5" s="271">
        <f>'7.1'!M18</f>
        <v>1307.693</v>
      </c>
      <c r="N5" s="271">
        <f t="shared" si="1"/>
        <v>13301.913</v>
      </c>
      <c r="P5" s="20"/>
    </row>
    <row r="6" spans="1:16" s="19" customFormat="1" ht="12">
      <c r="A6" s="252" t="s">
        <v>71</v>
      </c>
      <c r="B6" s="155">
        <f>'7.1'!B23</f>
        <v>8.3830000000000002E-2</v>
      </c>
      <c r="C6" s="155">
        <f>'7.1'!C23</f>
        <v>7.6990959999999999</v>
      </c>
      <c r="D6" s="155">
        <f>'7.1'!D23</f>
        <v>0</v>
      </c>
      <c r="E6" s="155">
        <f>'7.1'!E23</f>
        <v>0.178485</v>
      </c>
      <c r="F6" s="155">
        <f>'7.1'!F23</f>
        <v>1.593467</v>
      </c>
      <c r="G6" s="155">
        <f>'7.1'!G23</f>
        <v>1.029706</v>
      </c>
      <c r="H6" s="155">
        <f>'7.1'!H23</f>
        <v>0.20150699999999999</v>
      </c>
      <c r="I6" s="155">
        <f>'7.1'!I23</f>
        <v>7.8242000000000006E-2</v>
      </c>
      <c r="J6" s="155">
        <f>'7.1'!J23</f>
        <v>0.179009</v>
      </c>
      <c r="K6" s="155">
        <f>'7.1'!K23</f>
        <v>15.572120999999999</v>
      </c>
      <c r="L6" s="155">
        <f>'7.1'!L23</f>
        <v>19.352898</v>
      </c>
      <c r="M6" s="155">
        <f>'7.1'!M23</f>
        <v>20.169689999999999</v>
      </c>
      <c r="N6" s="265">
        <f t="shared" si="1"/>
        <v>66.138051000000004</v>
      </c>
    </row>
    <row r="7" spans="1:16" s="19" customFormat="1" ht="12">
      <c r="A7" s="252" t="s">
        <v>72</v>
      </c>
      <c r="B7" s="155">
        <f>'7.1'!B7</f>
        <v>-2514.4569999999999</v>
      </c>
      <c r="C7" s="155">
        <f>'7.1'!C7</f>
        <v>-1952.095</v>
      </c>
      <c r="D7" s="155">
        <f>'7.1'!D7</f>
        <v>-1680.8980000000001</v>
      </c>
      <c r="E7" s="155">
        <f>'7.1'!E7</f>
        <v>-1475.7829999999999</v>
      </c>
      <c r="F7" s="155">
        <f>'7.1'!F7</f>
        <v>-1774.018</v>
      </c>
      <c r="G7" s="155">
        <f>'7.1'!G7</f>
        <v>-1620.145</v>
      </c>
      <c r="H7" s="155">
        <f>'7.1'!H7</f>
        <v>-1621.6889999999999</v>
      </c>
      <c r="I7" s="155">
        <f>'7.1'!I7</f>
        <v>-1901.6160000000002</v>
      </c>
      <c r="J7" s="155">
        <f>'7.1'!J7</f>
        <v>-1797.0680000000002</v>
      </c>
      <c r="K7" s="155">
        <f>'7.1'!K7</f>
        <v>-2018.8009999999999</v>
      </c>
      <c r="L7" s="155">
        <f>'7.1'!L7</f>
        <v>-2394.951</v>
      </c>
      <c r="M7" s="155">
        <f>'7.1'!M7</f>
        <v>-2358.5039999999999</v>
      </c>
      <c r="N7" s="265">
        <f t="shared" si="1"/>
        <v>-23110.025000000001</v>
      </c>
      <c r="P7" s="20"/>
    </row>
    <row r="8" spans="1:16" s="19" customFormat="1" ht="12">
      <c r="A8" s="154" t="s">
        <v>73</v>
      </c>
      <c r="B8" s="271">
        <f>'7.1'!B12</f>
        <v>-44.936388000000001</v>
      </c>
      <c r="C8" s="271">
        <f>'7.1'!C12</f>
        <v>-41.537957999999996</v>
      </c>
      <c r="D8" s="271">
        <f>'7.1'!D12</f>
        <v>-33.139870999999999</v>
      </c>
      <c r="E8" s="271">
        <f>'7.1'!E12</f>
        <v>-24.807559000000001</v>
      </c>
      <c r="F8" s="271">
        <f>'7.1'!F12</f>
        <v>-20.880217999999999</v>
      </c>
      <c r="G8" s="271">
        <f>'7.1'!G12</f>
        <v>-46.349639000000003</v>
      </c>
      <c r="H8" s="271">
        <f>'7.1'!H12</f>
        <v>-27.200652999999999</v>
      </c>
      <c r="I8" s="271">
        <f>'7.1'!I12</f>
        <v>-33.775305999999993</v>
      </c>
      <c r="J8" s="271">
        <f>'7.1'!J12</f>
        <v>-24.944792999999997</v>
      </c>
      <c r="K8" s="271">
        <f>'7.1'!K12</f>
        <v>-37.311088999999996</v>
      </c>
      <c r="L8" s="271">
        <f>'7.1'!L12</f>
        <v>-45.084821000000005</v>
      </c>
      <c r="M8" s="271">
        <f>'7.1'!M12</f>
        <v>-30.917501000000001</v>
      </c>
      <c r="N8" s="271">
        <f t="shared" si="1"/>
        <v>-410.88579599999991</v>
      </c>
      <c r="O8" s="68"/>
    </row>
    <row r="9" spans="1:16" s="67" customFormat="1" ht="12">
      <c r="A9" s="175" t="s">
        <v>250</v>
      </c>
      <c r="B9" s="234">
        <f t="shared" ref="B9:M9" si="2">B11+B10</f>
        <v>469.40438000000006</v>
      </c>
      <c r="C9" s="234">
        <f t="shared" si="2"/>
        <v>393.80685500000004</v>
      </c>
      <c r="D9" s="234">
        <f t="shared" si="2"/>
        <v>364.85357899999997</v>
      </c>
      <c r="E9" s="234">
        <f t="shared" si="2"/>
        <v>290.17513499999995</v>
      </c>
      <c r="F9" s="234">
        <f t="shared" si="2"/>
        <v>293.57209599999999</v>
      </c>
      <c r="G9" s="234">
        <f t="shared" si="2"/>
        <v>276.87141100000002</v>
      </c>
      <c r="H9" s="234">
        <f t="shared" si="2"/>
        <v>279.23971899999998</v>
      </c>
      <c r="I9" s="234">
        <f t="shared" si="2"/>
        <v>290.60398700000002</v>
      </c>
      <c r="J9" s="234">
        <f t="shared" si="2"/>
        <v>292.27585299999998</v>
      </c>
      <c r="K9" s="234">
        <f t="shared" si="2"/>
        <v>353.11308700000001</v>
      </c>
      <c r="L9" s="234">
        <f t="shared" si="2"/>
        <v>407.48011899999995</v>
      </c>
      <c r="M9" s="234">
        <f t="shared" si="2"/>
        <v>405.66161800000003</v>
      </c>
      <c r="N9" s="234">
        <f t="shared" si="1"/>
        <v>4117.0578390000001</v>
      </c>
      <c r="O9" s="68"/>
    </row>
    <row r="10" spans="1:16" s="19" customFormat="1" ht="12">
      <c r="A10" s="154" t="s">
        <v>87</v>
      </c>
      <c r="B10" s="271">
        <f>-'9.1'!B15</f>
        <v>165.405</v>
      </c>
      <c r="C10" s="271">
        <f>-'9.1'!C15</f>
        <v>125.988</v>
      </c>
      <c r="D10" s="271">
        <f>-'9.1'!D15</f>
        <v>100.33199999999999</v>
      </c>
      <c r="E10" s="271">
        <f>-'9.1'!E15</f>
        <v>79.724999999999994</v>
      </c>
      <c r="F10" s="271">
        <f>-'9.1'!F15</f>
        <v>86.497</v>
      </c>
      <c r="G10" s="271">
        <f>-'9.1'!G15</f>
        <v>78.343000000000004</v>
      </c>
      <c r="H10" s="271">
        <f>-'9.1'!H15</f>
        <v>80.655000000000001</v>
      </c>
      <c r="I10" s="271">
        <f>-'9.1'!I15</f>
        <v>90.61</v>
      </c>
      <c r="J10" s="271">
        <f>-'9.1'!J15</f>
        <v>84.968000000000004</v>
      </c>
      <c r="K10" s="271">
        <f>-'9.1'!K15</f>
        <v>109.542</v>
      </c>
      <c r="L10" s="271">
        <f>-'9.1'!L15</f>
        <v>144.04499999999999</v>
      </c>
      <c r="M10" s="271">
        <f>-'9.1'!M15</f>
        <v>115.057</v>
      </c>
      <c r="N10" s="271">
        <f t="shared" si="1"/>
        <v>1261.1669999999999</v>
      </c>
    </row>
    <row r="11" spans="1:16" s="19" customFormat="1" ht="12">
      <c r="A11" s="183" t="s">
        <v>88</v>
      </c>
      <c r="B11" s="137">
        <f>-'9.1'!B37</f>
        <v>303.99938000000003</v>
      </c>
      <c r="C11" s="137">
        <f>-'9.1'!C37</f>
        <v>267.81885500000004</v>
      </c>
      <c r="D11" s="137">
        <f>-'9.1'!D37</f>
        <v>264.52157899999997</v>
      </c>
      <c r="E11" s="137">
        <f>-'9.1'!E37</f>
        <v>210.45013499999999</v>
      </c>
      <c r="F11" s="137">
        <f>-'9.1'!F37</f>
        <v>207.075096</v>
      </c>
      <c r="G11" s="137">
        <f>-'9.1'!G37</f>
        <v>198.52841100000001</v>
      </c>
      <c r="H11" s="137">
        <f>-'9.1'!H37</f>
        <v>198.58471899999998</v>
      </c>
      <c r="I11" s="137">
        <f>-'9.1'!I37</f>
        <v>199.993987</v>
      </c>
      <c r="J11" s="137">
        <f>-'9.1'!J37</f>
        <v>207.30785299999999</v>
      </c>
      <c r="K11" s="137">
        <f>-'9.1'!K37</f>
        <v>243.57108700000001</v>
      </c>
      <c r="L11" s="137">
        <f>-'9.1'!L37</f>
        <v>263.43511899999999</v>
      </c>
      <c r="M11" s="137">
        <f>-'9.1'!M37</f>
        <v>290.60461800000002</v>
      </c>
      <c r="N11" s="205">
        <f t="shared" si="1"/>
        <v>2855.8908389999992</v>
      </c>
    </row>
    <row r="12" spans="1:16" s="19" customFormat="1" ht="0.75" customHeight="1">
      <c r="A12" s="192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145"/>
    </row>
    <row r="13" spans="1:16" s="67" customFormat="1" ht="12">
      <c r="A13" s="240" t="s">
        <v>251</v>
      </c>
      <c r="B13" s="234">
        <f>B24-B21</f>
        <v>5898.7045854092485</v>
      </c>
      <c r="C13" s="234">
        <f t="shared" ref="C13:M13" si="3">C24-C21</f>
        <v>5354.2599778396507</v>
      </c>
      <c r="D13" s="234">
        <f t="shared" si="3"/>
        <v>5383.339371647834</v>
      </c>
      <c r="E13" s="234">
        <f t="shared" si="3"/>
        <v>4334.9167796752226</v>
      </c>
      <c r="F13" s="234">
        <f t="shared" si="3"/>
        <v>4370.6167396391493</v>
      </c>
      <c r="G13" s="234">
        <f t="shared" si="3"/>
        <v>4377.5551100000002</v>
      </c>
      <c r="H13" s="234">
        <f t="shared" si="3"/>
        <v>4400.0397649999941</v>
      </c>
      <c r="I13" s="234">
        <f t="shared" si="3"/>
        <v>4424.7151359999998</v>
      </c>
      <c r="J13" s="234">
        <f t="shared" si="3"/>
        <v>4599.3171310000016</v>
      </c>
      <c r="K13" s="234">
        <f t="shared" si="3"/>
        <v>5086.3766103373746</v>
      </c>
      <c r="L13" s="234">
        <f t="shared" si="3"/>
        <v>5304.450860502764</v>
      </c>
      <c r="M13" s="234">
        <f t="shared" si="3"/>
        <v>5493.9594207862874</v>
      </c>
      <c r="N13" s="234">
        <f>SUM(B13:M13)</f>
        <v>59028.25148783753</v>
      </c>
    </row>
    <row r="14" spans="1:16" s="19" customFormat="1" ht="12">
      <c r="A14" s="154" t="s">
        <v>191</v>
      </c>
      <c r="B14" s="170">
        <v>670.30913699999985</v>
      </c>
      <c r="C14" s="170">
        <v>631.69823399999996</v>
      </c>
      <c r="D14" s="170">
        <v>661.84518600000013</v>
      </c>
      <c r="E14" s="170">
        <v>538.30419099999995</v>
      </c>
      <c r="F14" s="170">
        <v>565.86295200000006</v>
      </c>
      <c r="G14" s="170">
        <v>597.01775600000008</v>
      </c>
      <c r="H14" s="170">
        <v>610.60881800000004</v>
      </c>
      <c r="I14" s="170">
        <v>586.90936099999999</v>
      </c>
      <c r="J14" s="170">
        <v>661.30761599999994</v>
      </c>
      <c r="K14" s="170">
        <v>653.81395999999995</v>
      </c>
      <c r="L14" s="170">
        <v>630.255987</v>
      </c>
      <c r="M14" s="170">
        <v>589.930657</v>
      </c>
      <c r="N14" s="170">
        <f t="shared" ref="N14:N23" si="4">SUM(B14:M14)</f>
        <v>7397.8638550000005</v>
      </c>
    </row>
    <row r="15" spans="1:16" s="19" customFormat="1" ht="12">
      <c r="A15" s="252" t="s">
        <v>192</v>
      </c>
      <c r="B15" s="131">
        <v>2118.50848</v>
      </c>
      <c r="C15" s="131">
        <v>2004.455929</v>
      </c>
      <c r="D15" s="131">
        <v>1968.3419699999999</v>
      </c>
      <c r="E15" s="131">
        <v>1516.8822709999999</v>
      </c>
      <c r="F15" s="131">
        <v>1620.0899910000001</v>
      </c>
      <c r="G15" s="131">
        <v>1791.4758370000011</v>
      </c>
      <c r="H15" s="131">
        <v>1813.4448449999991</v>
      </c>
      <c r="I15" s="131">
        <v>1862.388224</v>
      </c>
      <c r="J15" s="131">
        <v>1931.5021830000001</v>
      </c>
      <c r="K15" s="131">
        <v>1997.1416429999999</v>
      </c>
      <c r="L15" s="131">
        <v>1960.744589000001</v>
      </c>
      <c r="M15" s="131">
        <v>1817.7521189999991</v>
      </c>
      <c r="N15" s="152">
        <f t="shared" si="4"/>
        <v>22402.728081000001</v>
      </c>
    </row>
    <row r="16" spans="1:16" s="19" customFormat="1" ht="12">
      <c r="A16" s="252" t="s">
        <v>193</v>
      </c>
      <c r="B16" s="131">
        <v>922.54894848782203</v>
      </c>
      <c r="C16" s="131">
        <v>696.708411812397</v>
      </c>
      <c r="D16" s="131">
        <v>739.64266903813598</v>
      </c>
      <c r="E16" s="131">
        <v>584.80339265398095</v>
      </c>
      <c r="F16" s="131">
        <v>561.43534809391201</v>
      </c>
      <c r="G16" s="131">
        <v>537.14664711458602</v>
      </c>
      <c r="H16" s="131">
        <v>533.25333809983192</v>
      </c>
      <c r="I16" s="131">
        <v>555.93857557027593</v>
      </c>
      <c r="J16" s="131">
        <v>557.05707099999984</v>
      </c>
      <c r="K16" s="131">
        <v>653.58341600000006</v>
      </c>
      <c r="L16" s="131">
        <v>705.46038352060202</v>
      </c>
      <c r="M16" s="131">
        <v>741.84883620741994</v>
      </c>
      <c r="N16" s="152">
        <f t="shared" si="4"/>
        <v>7789.4270375989636</v>
      </c>
    </row>
    <row r="17" spans="1:17" s="19" customFormat="1" ht="12">
      <c r="A17" s="252" t="s">
        <v>287</v>
      </c>
      <c r="B17" s="131">
        <v>1692.793141512178</v>
      </c>
      <c r="C17" s="131">
        <v>1558.2967451876029</v>
      </c>
      <c r="D17" s="131">
        <v>1511.353451961864</v>
      </c>
      <c r="E17" s="131">
        <v>1233.72402734602</v>
      </c>
      <c r="F17" s="131">
        <v>1195.6623469060869</v>
      </c>
      <c r="G17" s="131">
        <v>1010.149712885414</v>
      </c>
      <c r="H17" s="131">
        <v>1005.827165900167</v>
      </c>
      <c r="I17" s="131">
        <v>1003.3492424297231</v>
      </c>
      <c r="J17" s="131">
        <v>1038.3942260000001</v>
      </c>
      <c r="K17" s="131">
        <v>1345.2907830000001</v>
      </c>
      <c r="L17" s="131">
        <v>1536.7472394793972</v>
      </c>
      <c r="M17" s="131">
        <v>1840.8923267925823</v>
      </c>
      <c r="N17" s="152">
        <f t="shared" si="4"/>
        <v>15972.480409401036</v>
      </c>
    </row>
    <row r="18" spans="1:17" s="19" customFormat="1" ht="12">
      <c r="A18" s="252" t="s">
        <v>195</v>
      </c>
      <c r="B18" s="131">
        <v>19.401938999999999</v>
      </c>
      <c r="C18" s="131">
        <v>17.458125000000003</v>
      </c>
      <c r="D18" s="131">
        <v>29.930709999999998</v>
      </c>
      <c r="E18" s="131">
        <v>28.132039000000002</v>
      </c>
      <c r="F18" s="131">
        <v>18.627492999999998</v>
      </c>
      <c r="G18" s="131">
        <v>27.190450000000002</v>
      </c>
      <c r="H18" s="131">
        <v>37.735522000000003</v>
      </c>
      <c r="I18" s="131">
        <v>31.696424</v>
      </c>
      <c r="J18" s="131">
        <v>15.779637000000001</v>
      </c>
      <c r="K18" s="131">
        <v>22.630065000000002</v>
      </c>
      <c r="L18" s="131">
        <v>17.391528999999998</v>
      </c>
      <c r="M18" s="131">
        <v>28.943171999999997</v>
      </c>
      <c r="N18" s="152">
        <f t="shared" si="4"/>
        <v>294.91710500000005</v>
      </c>
    </row>
    <row r="19" spans="1:17" s="19" customFormat="1" ht="12">
      <c r="A19" s="252" t="s">
        <v>199</v>
      </c>
      <c r="B19" s="131">
        <v>475.14293940924836</v>
      </c>
      <c r="C19" s="131">
        <v>445.64253283964945</v>
      </c>
      <c r="D19" s="131">
        <v>472.22538464783423</v>
      </c>
      <c r="E19" s="131">
        <v>433.07085867522136</v>
      </c>
      <c r="F19" s="131">
        <v>408.93860863915006</v>
      </c>
      <c r="G19" s="131">
        <v>414.57470699999953</v>
      </c>
      <c r="H19" s="131">
        <v>399.17007599999539</v>
      </c>
      <c r="I19" s="131">
        <v>384.43330900000086</v>
      </c>
      <c r="J19" s="131">
        <v>395.27639800000213</v>
      </c>
      <c r="K19" s="131">
        <v>413.91674333737427</v>
      </c>
      <c r="L19" s="131">
        <v>453.85113250276282</v>
      </c>
      <c r="M19" s="131">
        <v>474.59230978628602</v>
      </c>
      <c r="N19" s="152">
        <f t="shared" si="4"/>
        <v>5170.8349998375252</v>
      </c>
    </row>
    <row r="20" spans="1:17" s="19" customFormat="1" ht="12">
      <c r="A20" s="252" t="s">
        <v>292</v>
      </c>
      <c r="B20" s="131">
        <f>'3.1'!B14</f>
        <v>523.67747000000008</v>
      </c>
      <c r="C20" s="131">
        <f>'3.1'!C14</f>
        <v>464.18079599999999</v>
      </c>
      <c r="D20" s="131">
        <f>'3.1'!D14</f>
        <v>455.47847800000005</v>
      </c>
      <c r="E20" s="131">
        <f>'3.1'!E14</f>
        <v>367.56273700000008</v>
      </c>
      <c r="F20" s="131">
        <f>'3.1'!F14</f>
        <v>386.39251399999995</v>
      </c>
      <c r="G20" s="131">
        <f>'3.1'!G14</f>
        <v>399.92758100000009</v>
      </c>
      <c r="H20" s="131">
        <f>'3.1'!H14</f>
        <v>368.32425899999998</v>
      </c>
      <c r="I20" s="131">
        <f>'3.1'!I14</f>
        <v>439.3540129999999</v>
      </c>
      <c r="J20" s="131">
        <f>'3.1'!J14</f>
        <v>457.57021899999995</v>
      </c>
      <c r="K20" s="131">
        <f>'3.1'!K14</f>
        <v>467.92008199999987</v>
      </c>
      <c r="L20" s="131">
        <f>'3.1'!L14</f>
        <v>498.16625999999991</v>
      </c>
      <c r="M20" s="131">
        <f>'3.1'!M14</f>
        <v>488.64174799999984</v>
      </c>
      <c r="N20" s="152">
        <f t="shared" si="4"/>
        <v>5317.1961570000003</v>
      </c>
    </row>
    <row r="21" spans="1:17" s="19" customFormat="1" ht="12">
      <c r="A21" s="252" t="s">
        <v>293</v>
      </c>
      <c r="B21" s="131">
        <f>'3.1'!B23</f>
        <v>145.58135100000001</v>
      </c>
      <c r="C21" s="131">
        <f>'3.1'!C23</f>
        <v>127.13029900000001</v>
      </c>
      <c r="D21" s="131">
        <f>'3.1'!D23</f>
        <v>127.77461</v>
      </c>
      <c r="E21" s="131">
        <f>'3.1'!E23</f>
        <v>100.506882</v>
      </c>
      <c r="F21" s="131">
        <f>'3.1'!F23</f>
        <v>91.934282999999979</v>
      </c>
      <c r="G21" s="131">
        <f>'3.1'!G23</f>
        <v>76.791766999999993</v>
      </c>
      <c r="H21" s="131">
        <f>'3.1'!H23</f>
        <v>71.015016000000017</v>
      </c>
      <c r="I21" s="131">
        <f>'3.1'!I23</f>
        <v>68.395819000000017</v>
      </c>
      <c r="J21" s="131">
        <f>'3.1'!J23</f>
        <v>68.914661000000009</v>
      </c>
      <c r="K21" s="131">
        <f>'3.1'!K23</f>
        <v>95.333783000000039</v>
      </c>
      <c r="L21" s="131">
        <f>'3.1'!L23</f>
        <v>112.69344900000002</v>
      </c>
      <c r="M21" s="131">
        <f>'3.1'!M23</f>
        <v>120.51883099999998</v>
      </c>
      <c r="N21" s="152">
        <f t="shared" si="4"/>
        <v>1206.5907510000002</v>
      </c>
    </row>
    <row r="22" spans="1:17" s="19" customFormat="1" ht="12">
      <c r="A22" s="252" t="s">
        <v>196</v>
      </c>
      <c r="B22" s="131">
        <f>-('9.1'!B13+'9.1'!B31)</f>
        <v>147.72478599999999</v>
      </c>
      <c r="C22" s="131">
        <f>-('9.1'!C13+'9.1'!C31)</f>
        <v>146.72281999999998</v>
      </c>
      <c r="D22" s="131">
        <f>-('9.1'!D13+'9.1'!D31)</f>
        <v>145.19722999999999</v>
      </c>
      <c r="E22" s="131">
        <f>-('9.1'!E13+'9.1'!E31)</f>
        <v>178.91814499999998</v>
      </c>
      <c r="F22" s="131">
        <f>-('9.1'!F13+'9.1'!F31)</f>
        <v>154.73869500000001</v>
      </c>
      <c r="G22" s="131">
        <f>-('9.1'!G13+'9.1'!G31)</f>
        <v>79.452969999999993</v>
      </c>
      <c r="H22" s="131">
        <f>-('9.1'!H13+'9.1'!H31)</f>
        <v>131.850965</v>
      </c>
      <c r="I22" s="131">
        <f>-('9.1'!I13+'9.1'!I31)</f>
        <v>131.48238499999999</v>
      </c>
      <c r="J22" s="131">
        <f>-('9.1'!J13+'9.1'!J31)</f>
        <v>135.25763499999999</v>
      </c>
      <c r="K22" s="131">
        <f>-('9.1'!K13+'9.1'!K31)</f>
        <v>133.47447600000001</v>
      </c>
      <c r="L22" s="131">
        <f>-('9.1'!L13+'9.1'!L31)</f>
        <v>140.47161299999999</v>
      </c>
      <c r="M22" s="131">
        <f>-('9.1'!M13+'9.1'!M31)</f>
        <v>159.48133299999998</v>
      </c>
      <c r="N22" s="152">
        <f t="shared" si="4"/>
        <v>1684.7730529999997</v>
      </c>
    </row>
    <row r="23" spans="1:17" s="19" customFormat="1" ht="12">
      <c r="A23" s="252" t="s">
        <v>197</v>
      </c>
      <c r="B23" s="131">
        <f>B24+B22+B9+B20</f>
        <v>7185.0925724092485</v>
      </c>
      <c r="C23" s="131">
        <f t="shared" ref="C23:L23" si="5">C24+C22+C9+C20</f>
        <v>6486.1007478396505</v>
      </c>
      <c r="D23" s="131">
        <f t="shared" si="5"/>
        <v>6476.6432686478338</v>
      </c>
      <c r="E23" s="131">
        <f t="shared" si="5"/>
        <v>5272.0796786752217</v>
      </c>
      <c r="F23" s="131">
        <f t="shared" si="5"/>
        <v>5297.2543276391489</v>
      </c>
      <c r="G23" s="131">
        <f t="shared" si="5"/>
        <v>5210.5988390000002</v>
      </c>
      <c r="H23" s="131">
        <f t="shared" si="5"/>
        <v>5250.4697239999941</v>
      </c>
      <c r="I23" s="131">
        <f t="shared" si="5"/>
        <v>5354.5513400000009</v>
      </c>
      <c r="J23" s="131">
        <f t="shared" si="5"/>
        <v>5553.3354990000016</v>
      </c>
      <c r="K23" s="131">
        <f t="shared" si="5"/>
        <v>6136.2180383373743</v>
      </c>
      <c r="L23" s="131">
        <f t="shared" si="5"/>
        <v>6463.2623015027639</v>
      </c>
      <c r="M23" s="131">
        <f>M24+M22+M9+M20</f>
        <v>6668.2629507862875</v>
      </c>
      <c r="N23" s="152">
        <f t="shared" si="4"/>
        <v>71353.869287837515</v>
      </c>
    </row>
    <row r="24" spans="1:17" s="19" customFormat="1" ht="12">
      <c r="A24" s="154" t="s">
        <v>198</v>
      </c>
      <c r="B24" s="271">
        <f>B14+B15+B16+B17+B18+B19+B21</f>
        <v>6044.2859364092483</v>
      </c>
      <c r="C24" s="271">
        <f t="shared" ref="C24:M24" si="6">C14+C15+C16+C17+C18+C19+C21</f>
        <v>5481.3902768396511</v>
      </c>
      <c r="D24" s="271">
        <f t="shared" si="6"/>
        <v>5511.1139816478344</v>
      </c>
      <c r="E24" s="271">
        <f t="shared" si="6"/>
        <v>4435.4236616752223</v>
      </c>
      <c r="F24" s="271">
        <f t="shared" si="6"/>
        <v>4462.5510226391489</v>
      </c>
      <c r="G24" s="271">
        <f t="shared" si="6"/>
        <v>4454.3468769999999</v>
      </c>
      <c r="H24" s="271">
        <f t="shared" si="6"/>
        <v>4471.0547809999944</v>
      </c>
      <c r="I24" s="271">
        <f t="shared" si="6"/>
        <v>4493.1109550000001</v>
      </c>
      <c r="J24" s="271">
        <f t="shared" si="6"/>
        <v>4668.2317920000014</v>
      </c>
      <c r="K24" s="271">
        <f t="shared" si="6"/>
        <v>5181.7103933373746</v>
      </c>
      <c r="L24" s="271">
        <f t="shared" si="6"/>
        <v>5417.1443095027644</v>
      </c>
      <c r="M24" s="271">
        <f t="shared" si="6"/>
        <v>5614.4782517862877</v>
      </c>
      <c r="N24" s="271">
        <f>SUM(B24:M24)</f>
        <v>60234.842238837518</v>
      </c>
    </row>
    <row r="25" spans="1:17" s="19" customFormat="1" ht="12">
      <c r="A25" s="241" t="s">
        <v>446</v>
      </c>
      <c r="B25" s="226">
        <f>'3.1'!B5+'3.2'!B4-'3.2'!B23</f>
        <v>3.9119645907494487</v>
      </c>
      <c r="C25" s="226">
        <f>'3.1'!C5+'3.2'!C4-'3.2'!C23</f>
        <v>19.348966160351665</v>
      </c>
      <c r="D25" s="226">
        <f>'3.1'!D5+'3.2'!D4-'3.2'!D23</f>
        <v>-15.470990647833787</v>
      </c>
      <c r="E25" s="226">
        <f>'3.1'!E5+'3.2'!E4-'3.2'!E23</f>
        <v>-49.063614675219469</v>
      </c>
      <c r="F25" s="226">
        <f>'3.1'!F5+'3.2'!F4-'3.2'!F23</f>
        <v>-43.609024639147719</v>
      </c>
      <c r="G25" s="226">
        <f>'3.1'!G5+'3.2'!G4-'3.2'!G23</f>
        <v>-43.00684199999796</v>
      </c>
      <c r="H25" s="226">
        <f>'3.1'!H5+'3.2'!H4-'3.2'!H23</f>
        <v>-27.450755999996545</v>
      </c>
      <c r="I25" s="226">
        <f>'3.1'!I5+'3.2'!I4-'3.2'!I23</f>
        <v>28.313100000000304</v>
      </c>
      <c r="J25" s="226">
        <f>'3.1'!J5+'3.2'!J4-'3.2'!J23</f>
        <v>6.6103029999985665</v>
      </c>
      <c r="K25" s="226">
        <f>'3.1'!K5+'3.2'!K4-'3.2'!K23</f>
        <v>21.715788662625528</v>
      </c>
      <c r="L25" s="226">
        <f>'3.1'!L5+'3.2'!L4-'3.2'!L23</f>
        <v>27.64926449723589</v>
      </c>
      <c r="M25" s="226">
        <f>'3.1'!M5+'3.2'!M4-'3.2'!M23</f>
        <v>7.7041792137106313</v>
      </c>
      <c r="N25" s="226">
        <f>SUM(B25:M25)</f>
        <v>-63.347661837523447</v>
      </c>
    </row>
    <row r="26" spans="1:17" s="64" customFormat="1">
      <c r="A26" s="70" t="s">
        <v>303</v>
      </c>
      <c r="N26" s="10" t="s">
        <v>371</v>
      </c>
    </row>
    <row r="27" spans="1:17" s="19" customFormat="1">
      <c r="A27" s="71" t="s">
        <v>271</v>
      </c>
      <c r="B27" s="72">
        <f>-'3.1'!B14</f>
        <v>-523.67747000000008</v>
      </c>
      <c r="C27" s="72">
        <f>-'3.1'!C14</f>
        <v>-464.18079599999999</v>
      </c>
      <c r="D27" s="72">
        <f>-'3.1'!D14</f>
        <v>-455.47847800000005</v>
      </c>
      <c r="E27" s="72">
        <f>-'3.1'!E14</f>
        <v>-367.56273700000008</v>
      </c>
      <c r="F27" s="72">
        <f>-'3.1'!F14</f>
        <v>-386.39251399999995</v>
      </c>
      <c r="G27" s="72">
        <f>-'3.1'!G14</f>
        <v>-399.92758100000009</v>
      </c>
      <c r="H27" s="72">
        <f>-'3.1'!H14</f>
        <v>-368.32425899999998</v>
      </c>
      <c r="I27" s="72">
        <f>-'3.1'!I14</f>
        <v>-439.3540129999999</v>
      </c>
      <c r="J27" s="72">
        <f>-'3.1'!J14</f>
        <v>-457.57021899999995</v>
      </c>
      <c r="K27" s="72">
        <f>-'3.1'!K14</f>
        <v>-467.92008199999987</v>
      </c>
      <c r="L27" s="72">
        <f>-'3.1'!L14</f>
        <v>-498.16625999999991</v>
      </c>
      <c r="M27" s="72">
        <f>-'3.1'!M14</f>
        <v>-488.64174799999984</v>
      </c>
      <c r="N27" s="72">
        <f>-'3.1'!N14</f>
        <v>-5317.1961569999994</v>
      </c>
    </row>
    <row r="28" spans="1:17" s="19" customFormat="1">
      <c r="A28" s="71" t="s">
        <v>70</v>
      </c>
      <c r="B28" s="72">
        <f t="shared" ref="B28:N28" si="7">-B5</f>
        <v>-1692.4839999999999</v>
      </c>
      <c r="C28" s="72">
        <f t="shared" si="7"/>
        <v>-1313.009</v>
      </c>
      <c r="D28" s="72">
        <f t="shared" si="7"/>
        <v>-1218.885</v>
      </c>
      <c r="E28" s="72">
        <f t="shared" si="7"/>
        <v>-1105.847</v>
      </c>
      <c r="F28" s="72">
        <f t="shared" si="7"/>
        <v>-1002.193</v>
      </c>
      <c r="G28" s="72">
        <f t="shared" si="7"/>
        <v>-713.46899999999994</v>
      </c>
      <c r="H28" s="72">
        <f t="shared" si="7"/>
        <v>-1085.8590000000002</v>
      </c>
      <c r="I28" s="72">
        <f t="shared" si="7"/>
        <v>-739.66</v>
      </c>
      <c r="J28" s="72">
        <f t="shared" si="7"/>
        <v>-772.27099999999996</v>
      </c>
      <c r="K28" s="72">
        <f t="shared" si="7"/>
        <v>-1149.028</v>
      </c>
      <c r="L28" s="72">
        <f t="shared" si="7"/>
        <v>-1201.5149999999999</v>
      </c>
      <c r="M28" s="72">
        <f t="shared" si="7"/>
        <v>-1307.693</v>
      </c>
      <c r="N28" s="72">
        <f t="shared" si="7"/>
        <v>-13301.913</v>
      </c>
    </row>
    <row r="29" spans="1:17" s="19" customFormat="1">
      <c r="A29" s="71" t="s">
        <v>71</v>
      </c>
      <c r="B29" s="72">
        <f t="shared" ref="B29:N29" si="8">-B6</f>
        <v>-8.3830000000000002E-2</v>
      </c>
      <c r="C29" s="72">
        <f t="shared" si="8"/>
        <v>-7.6990959999999999</v>
      </c>
      <c r="D29" s="72">
        <f t="shared" si="8"/>
        <v>0</v>
      </c>
      <c r="E29" s="72">
        <f t="shared" si="8"/>
        <v>-0.178485</v>
      </c>
      <c r="F29" s="72">
        <f t="shared" si="8"/>
        <v>-1.593467</v>
      </c>
      <c r="G29" s="72">
        <f t="shared" si="8"/>
        <v>-1.029706</v>
      </c>
      <c r="H29" s="72">
        <f t="shared" si="8"/>
        <v>-0.20150699999999999</v>
      </c>
      <c r="I29" s="72">
        <f t="shared" si="8"/>
        <v>-7.8242000000000006E-2</v>
      </c>
      <c r="J29" s="72">
        <f t="shared" si="8"/>
        <v>-0.179009</v>
      </c>
      <c r="K29" s="72">
        <f t="shared" si="8"/>
        <v>-15.572120999999999</v>
      </c>
      <c r="L29" s="72">
        <f t="shared" si="8"/>
        <v>-19.352898</v>
      </c>
      <c r="M29" s="72">
        <f t="shared" si="8"/>
        <v>-20.169689999999999</v>
      </c>
      <c r="N29" s="72">
        <f t="shared" si="8"/>
        <v>-66.138051000000004</v>
      </c>
      <c r="O29" s="68"/>
    </row>
    <row r="30" spans="1:17" s="19" customFormat="1">
      <c r="A30" s="71" t="s">
        <v>72</v>
      </c>
      <c r="B30" s="72">
        <f t="shared" ref="B30:N30" si="9">-B7</f>
        <v>2514.4569999999999</v>
      </c>
      <c r="C30" s="72">
        <f t="shared" si="9"/>
        <v>1952.095</v>
      </c>
      <c r="D30" s="72">
        <f t="shared" si="9"/>
        <v>1680.8980000000001</v>
      </c>
      <c r="E30" s="72">
        <f t="shared" si="9"/>
        <v>1475.7829999999999</v>
      </c>
      <c r="F30" s="72">
        <f t="shared" si="9"/>
        <v>1774.018</v>
      </c>
      <c r="G30" s="72">
        <f t="shared" si="9"/>
        <v>1620.145</v>
      </c>
      <c r="H30" s="72">
        <f t="shared" si="9"/>
        <v>1621.6889999999999</v>
      </c>
      <c r="I30" s="72">
        <f t="shared" si="9"/>
        <v>1901.6160000000002</v>
      </c>
      <c r="J30" s="72">
        <f t="shared" si="9"/>
        <v>1797.0680000000002</v>
      </c>
      <c r="K30" s="72">
        <f t="shared" si="9"/>
        <v>2018.8009999999999</v>
      </c>
      <c r="L30" s="72">
        <f t="shared" si="9"/>
        <v>2394.951</v>
      </c>
      <c r="M30" s="72">
        <f t="shared" si="9"/>
        <v>2358.5039999999999</v>
      </c>
      <c r="N30" s="72">
        <f t="shared" si="9"/>
        <v>23110.025000000001</v>
      </c>
      <c r="O30" s="68"/>
    </row>
    <row r="31" spans="1:17" s="19" customFormat="1">
      <c r="A31" s="71" t="s">
        <v>73</v>
      </c>
      <c r="B31" s="72">
        <f t="shared" ref="B31:N31" si="10">-B8</f>
        <v>44.936388000000001</v>
      </c>
      <c r="C31" s="72">
        <f t="shared" si="10"/>
        <v>41.537957999999996</v>
      </c>
      <c r="D31" s="72">
        <f t="shared" si="10"/>
        <v>33.139870999999999</v>
      </c>
      <c r="E31" s="72">
        <f t="shared" si="10"/>
        <v>24.807559000000001</v>
      </c>
      <c r="F31" s="72">
        <f t="shared" si="10"/>
        <v>20.880217999999999</v>
      </c>
      <c r="G31" s="72">
        <f t="shared" si="10"/>
        <v>46.349639000000003</v>
      </c>
      <c r="H31" s="72">
        <f t="shared" si="10"/>
        <v>27.200652999999999</v>
      </c>
      <c r="I31" s="72">
        <f t="shared" si="10"/>
        <v>33.775305999999993</v>
      </c>
      <c r="J31" s="72">
        <f t="shared" si="10"/>
        <v>24.944792999999997</v>
      </c>
      <c r="K31" s="72">
        <f t="shared" si="10"/>
        <v>37.311088999999996</v>
      </c>
      <c r="L31" s="72">
        <f t="shared" si="10"/>
        <v>45.084821000000005</v>
      </c>
      <c r="M31" s="72">
        <f t="shared" si="10"/>
        <v>30.917501000000001</v>
      </c>
      <c r="N31" s="72">
        <f t="shared" si="10"/>
        <v>410.88579599999991</v>
      </c>
      <c r="Q31" s="20"/>
    </row>
    <row r="32" spans="1:17" s="19" customFormat="1">
      <c r="A32" s="71" t="s">
        <v>250</v>
      </c>
      <c r="B32" s="72">
        <f t="shared" ref="B32:N32" si="11">-B9</f>
        <v>-469.40438000000006</v>
      </c>
      <c r="C32" s="72">
        <f t="shared" si="11"/>
        <v>-393.80685500000004</v>
      </c>
      <c r="D32" s="72">
        <f t="shared" si="11"/>
        <v>-364.85357899999997</v>
      </c>
      <c r="E32" s="72">
        <f t="shared" si="11"/>
        <v>-290.17513499999995</v>
      </c>
      <c r="F32" s="72">
        <f t="shared" si="11"/>
        <v>-293.57209599999999</v>
      </c>
      <c r="G32" s="72">
        <f t="shared" si="11"/>
        <v>-276.87141100000002</v>
      </c>
      <c r="H32" s="72">
        <f t="shared" si="11"/>
        <v>-279.23971899999998</v>
      </c>
      <c r="I32" s="72">
        <f t="shared" si="11"/>
        <v>-290.60398700000002</v>
      </c>
      <c r="J32" s="72">
        <f t="shared" si="11"/>
        <v>-292.27585299999998</v>
      </c>
      <c r="K32" s="72">
        <f t="shared" si="11"/>
        <v>-353.11308700000001</v>
      </c>
      <c r="L32" s="72">
        <f t="shared" si="11"/>
        <v>-407.48011899999995</v>
      </c>
      <c r="M32" s="72">
        <f t="shared" si="11"/>
        <v>-405.66161800000003</v>
      </c>
      <c r="N32" s="72">
        <f t="shared" si="11"/>
        <v>-4117.0578390000001</v>
      </c>
    </row>
    <row r="33" spans="1:14" s="19" customFormat="1">
      <c r="A33" s="71" t="s">
        <v>87</v>
      </c>
      <c r="B33" s="72">
        <f t="shared" ref="B33:N33" si="12">-B10</f>
        <v>-165.405</v>
      </c>
      <c r="C33" s="72">
        <f t="shared" si="12"/>
        <v>-125.988</v>
      </c>
      <c r="D33" s="72">
        <f t="shared" si="12"/>
        <v>-100.33199999999999</v>
      </c>
      <c r="E33" s="72">
        <f t="shared" si="12"/>
        <v>-79.724999999999994</v>
      </c>
      <c r="F33" s="72">
        <f t="shared" si="12"/>
        <v>-86.497</v>
      </c>
      <c r="G33" s="72">
        <f t="shared" si="12"/>
        <v>-78.343000000000004</v>
      </c>
      <c r="H33" s="72">
        <f t="shared" si="12"/>
        <v>-80.655000000000001</v>
      </c>
      <c r="I33" s="72">
        <f t="shared" si="12"/>
        <v>-90.61</v>
      </c>
      <c r="J33" s="72">
        <f t="shared" si="12"/>
        <v>-84.968000000000004</v>
      </c>
      <c r="K33" s="72">
        <f t="shared" si="12"/>
        <v>-109.542</v>
      </c>
      <c r="L33" s="72">
        <f t="shared" si="12"/>
        <v>-144.04499999999999</v>
      </c>
      <c r="M33" s="72">
        <f t="shared" si="12"/>
        <v>-115.057</v>
      </c>
      <c r="N33" s="72">
        <f t="shared" si="12"/>
        <v>-1261.1669999999999</v>
      </c>
    </row>
    <row r="34" spans="1:14" s="19" customFormat="1">
      <c r="A34" s="71" t="s">
        <v>88</v>
      </c>
      <c r="B34" s="72">
        <f t="shared" ref="B34:N34" si="13">-B11</f>
        <v>-303.99938000000003</v>
      </c>
      <c r="C34" s="72">
        <f t="shared" si="13"/>
        <v>-267.81885500000004</v>
      </c>
      <c r="D34" s="72">
        <f t="shared" si="13"/>
        <v>-264.52157899999997</v>
      </c>
      <c r="E34" s="72">
        <f t="shared" si="13"/>
        <v>-210.45013499999999</v>
      </c>
      <c r="F34" s="72">
        <f t="shared" si="13"/>
        <v>-207.075096</v>
      </c>
      <c r="G34" s="72">
        <f t="shared" si="13"/>
        <v>-198.52841100000001</v>
      </c>
      <c r="H34" s="72">
        <f t="shared" si="13"/>
        <v>-198.58471899999998</v>
      </c>
      <c r="I34" s="72">
        <f t="shared" si="13"/>
        <v>-199.993987</v>
      </c>
      <c r="J34" s="72">
        <f t="shared" si="13"/>
        <v>-207.30785299999999</v>
      </c>
      <c r="K34" s="72">
        <f t="shared" si="13"/>
        <v>-243.57108700000001</v>
      </c>
      <c r="L34" s="72">
        <f t="shared" si="13"/>
        <v>-263.43511899999999</v>
      </c>
      <c r="M34" s="72">
        <f t="shared" si="13"/>
        <v>-290.60461800000002</v>
      </c>
      <c r="N34" s="72">
        <f t="shared" si="13"/>
        <v>-2855.8908389999992</v>
      </c>
    </row>
    <row r="35" spans="1:14" s="19" customFormat="1">
      <c r="A35" s="71"/>
      <c r="B35" s="72">
        <f t="shared" ref="B35:N35" si="14">-B12</f>
        <v>0</v>
      </c>
      <c r="C35" s="72">
        <f t="shared" si="14"/>
        <v>0</v>
      </c>
      <c r="D35" s="72">
        <f t="shared" si="14"/>
        <v>0</v>
      </c>
      <c r="E35" s="72">
        <f t="shared" si="14"/>
        <v>0</v>
      </c>
      <c r="F35" s="72">
        <f t="shared" si="14"/>
        <v>0</v>
      </c>
      <c r="G35" s="72">
        <f t="shared" si="14"/>
        <v>0</v>
      </c>
      <c r="H35" s="72">
        <f t="shared" si="14"/>
        <v>0</v>
      </c>
      <c r="I35" s="72">
        <f t="shared" si="14"/>
        <v>0</v>
      </c>
      <c r="J35" s="72">
        <f t="shared" si="14"/>
        <v>0</v>
      </c>
      <c r="K35" s="72">
        <f t="shared" si="14"/>
        <v>0</v>
      </c>
      <c r="L35" s="72">
        <f t="shared" si="14"/>
        <v>0</v>
      </c>
      <c r="M35" s="72">
        <f t="shared" si="14"/>
        <v>0</v>
      </c>
      <c r="N35" s="72">
        <f t="shared" si="14"/>
        <v>0</v>
      </c>
    </row>
    <row r="36" spans="1:14" s="19" customFormat="1">
      <c r="A36" s="71" t="s">
        <v>210</v>
      </c>
      <c r="B36" s="72">
        <f t="shared" ref="B36:N36" si="15">-B13</f>
        <v>-5898.7045854092485</v>
      </c>
      <c r="C36" s="72">
        <f t="shared" si="15"/>
        <v>-5354.2599778396507</v>
      </c>
      <c r="D36" s="72">
        <f t="shared" si="15"/>
        <v>-5383.339371647834</v>
      </c>
      <c r="E36" s="72">
        <f t="shared" si="15"/>
        <v>-4334.9167796752226</v>
      </c>
      <c r="F36" s="72">
        <f t="shared" si="15"/>
        <v>-4370.6167396391493</v>
      </c>
      <c r="G36" s="72">
        <f t="shared" si="15"/>
        <v>-4377.5551100000002</v>
      </c>
      <c r="H36" s="72">
        <f t="shared" si="15"/>
        <v>-4400.0397649999941</v>
      </c>
      <c r="I36" s="72">
        <f t="shared" si="15"/>
        <v>-4424.7151359999998</v>
      </c>
      <c r="J36" s="72">
        <f t="shared" si="15"/>
        <v>-4599.3171310000016</v>
      </c>
      <c r="K36" s="72">
        <f t="shared" si="15"/>
        <v>-5086.3766103373746</v>
      </c>
      <c r="L36" s="72">
        <f t="shared" si="15"/>
        <v>-5304.450860502764</v>
      </c>
      <c r="M36" s="72">
        <f t="shared" si="15"/>
        <v>-5493.9594207862874</v>
      </c>
      <c r="N36" s="72">
        <f t="shared" si="15"/>
        <v>-59028.25148783753</v>
      </c>
    </row>
    <row r="37" spans="1:14" s="19" customFormat="1">
      <c r="A37" s="71" t="s">
        <v>191</v>
      </c>
      <c r="B37" s="72">
        <f t="shared" ref="B37:N37" si="16">-B14</f>
        <v>-670.30913699999985</v>
      </c>
      <c r="C37" s="72">
        <f t="shared" si="16"/>
        <v>-631.69823399999996</v>
      </c>
      <c r="D37" s="72">
        <f t="shared" si="16"/>
        <v>-661.84518600000013</v>
      </c>
      <c r="E37" s="72">
        <f t="shared" si="16"/>
        <v>-538.30419099999995</v>
      </c>
      <c r="F37" s="72">
        <f t="shared" si="16"/>
        <v>-565.86295200000006</v>
      </c>
      <c r="G37" s="72">
        <f t="shared" si="16"/>
        <v>-597.01775600000008</v>
      </c>
      <c r="H37" s="72">
        <f t="shared" si="16"/>
        <v>-610.60881800000004</v>
      </c>
      <c r="I37" s="72">
        <f t="shared" si="16"/>
        <v>-586.90936099999999</v>
      </c>
      <c r="J37" s="72">
        <f t="shared" si="16"/>
        <v>-661.30761599999994</v>
      </c>
      <c r="K37" s="72">
        <f t="shared" si="16"/>
        <v>-653.81395999999995</v>
      </c>
      <c r="L37" s="72">
        <f t="shared" si="16"/>
        <v>-630.255987</v>
      </c>
      <c r="M37" s="72">
        <f t="shared" si="16"/>
        <v>-589.930657</v>
      </c>
      <c r="N37" s="72">
        <f t="shared" si="16"/>
        <v>-7397.8638550000005</v>
      </c>
    </row>
    <row r="38" spans="1:14" s="19" customFormat="1">
      <c r="A38" s="71" t="s">
        <v>192</v>
      </c>
      <c r="B38" s="72">
        <f t="shared" ref="B38:N38" si="17">-B15</f>
        <v>-2118.50848</v>
      </c>
      <c r="C38" s="72">
        <f t="shared" si="17"/>
        <v>-2004.455929</v>
      </c>
      <c r="D38" s="72">
        <f t="shared" si="17"/>
        <v>-1968.3419699999999</v>
      </c>
      <c r="E38" s="72">
        <f t="shared" si="17"/>
        <v>-1516.8822709999999</v>
      </c>
      <c r="F38" s="72">
        <f t="shared" si="17"/>
        <v>-1620.0899910000001</v>
      </c>
      <c r="G38" s="72">
        <f t="shared" si="17"/>
        <v>-1791.4758370000011</v>
      </c>
      <c r="H38" s="72">
        <f t="shared" si="17"/>
        <v>-1813.4448449999991</v>
      </c>
      <c r="I38" s="72">
        <f t="shared" si="17"/>
        <v>-1862.388224</v>
      </c>
      <c r="J38" s="72">
        <f t="shared" si="17"/>
        <v>-1931.5021830000001</v>
      </c>
      <c r="K38" s="72">
        <f t="shared" si="17"/>
        <v>-1997.1416429999999</v>
      </c>
      <c r="L38" s="72">
        <f t="shared" si="17"/>
        <v>-1960.744589000001</v>
      </c>
      <c r="M38" s="72">
        <f t="shared" si="17"/>
        <v>-1817.7521189999991</v>
      </c>
      <c r="N38" s="72">
        <f t="shared" si="17"/>
        <v>-22402.728081000001</v>
      </c>
    </row>
    <row r="39" spans="1:14" s="19" customFormat="1">
      <c r="A39" s="71" t="s">
        <v>193</v>
      </c>
      <c r="B39" s="72">
        <f t="shared" ref="B39:N39" si="18">-B16</f>
        <v>-922.54894848782203</v>
      </c>
      <c r="C39" s="72">
        <f t="shared" si="18"/>
        <v>-696.708411812397</v>
      </c>
      <c r="D39" s="72">
        <f t="shared" si="18"/>
        <v>-739.64266903813598</v>
      </c>
      <c r="E39" s="72">
        <f t="shared" si="18"/>
        <v>-584.80339265398095</v>
      </c>
      <c r="F39" s="72">
        <f t="shared" si="18"/>
        <v>-561.43534809391201</v>
      </c>
      <c r="G39" s="72">
        <f t="shared" si="18"/>
        <v>-537.14664711458602</v>
      </c>
      <c r="H39" s="72">
        <f t="shared" si="18"/>
        <v>-533.25333809983192</v>
      </c>
      <c r="I39" s="72">
        <f t="shared" si="18"/>
        <v>-555.93857557027593</v>
      </c>
      <c r="J39" s="72">
        <f t="shared" si="18"/>
        <v>-557.05707099999984</v>
      </c>
      <c r="K39" s="72">
        <f t="shared" si="18"/>
        <v>-653.58341600000006</v>
      </c>
      <c r="L39" s="72">
        <f t="shared" si="18"/>
        <v>-705.46038352060202</v>
      </c>
      <c r="M39" s="72">
        <f t="shared" si="18"/>
        <v>-741.84883620741994</v>
      </c>
      <c r="N39" s="72">
        <f t="shared" si="18"/>
        <v>-7789.4270375989636</v>
      </c>
    </row>
    <row r="40" spans="1:14" s="19" customFormat="1">
      <c r="A40" s="71" t="s">
        <v>194</v>
      </c>
      <c r="B40" s="72">
        <f t="shared" ref="B40:N40" si="19">-B17</f>
        <v>-1692.793141512178</v>
      </c>
      <c r="C40" s="72">
        <f t="shared" si="19"/>
        <v>-1558.2967451876029</v>
      </c>
      <c r="D40" s="72">
        <f t="shared" si="19"/>
        <v>-1511.353451961864</v>
      </c>
      <c r="E40" s="72">
        <f t="shared" si="19"/>
        <v>-1233.72402734602</v>
      </c>
      <c r="F40" s="72">
        <f t="shared" si="19"/>
        <v>-1195.6623469060869</v>
      </c>
      <c r="G40" s="72">
        <f t="shared" si="19"/>
        <v>-1010.149712885414</v>
      </c>
      <c r="H40" s="72">
        <f t="shared" si="19"/>
        <v>-1005.827165900167</v>
      </c>
      <c r="I40" s="72">
        <f t="shared" si="19"/>
        <v>-1003.3492424297231</v>
      </c>
      <c r="J40" s="72">
        <f t="shared" si="19"/>
        <v>-1038.3942260000001</v>
      </c>
      <c r="K40" s="72">
        <f t="shared" si="19"/>
        <v>-1345.2907830000001</v>
      </c>
      <c r="L40" s="72">
        <f t="shared" si="19"/>
        <v>-1536.7472394793972</v>
      </c>
      <c r="M40" s="72">
        <f t="shared" si="19"/>
        <v>-1840.8923267925823</v>
      </c>
      <c r="N40" s="72">
        <f t="shared" si="19"/>
        <v>-15972.480409401036</v>
      </c>
    </row>
    <row r="41" spans="1:14" s="19" customFormat="1">
      <c r="A41" s="71" t="s">
        <v>195</v>
      </c>
      <c r="B41" s="72">
        <f t="shared" ref="B41:N41" si="20">-B18</f>
        <v>-19.401938999999999</v>
      </c>
      <c r="C41" s="72">
        <f t="shared" si="20"/>
        <v>-17.458125000000003</v>
      </c>
      <c r="D41" s="72">
        <f t="shared" si="20"/>
        <v>-29.930709999999998</v>
      </c>
      <c r="E41" s="72">
        <f t="shared" si="20"/>
        <v>-28.132039000000002</v>
      </c>
      <c r="F41" s="72">
        <f t="shared" si="20"/>
        <v>-18.627492999999998</v>
      </c>
      <c r="G41" s="72">
        <f t="shared" si="20"/>
        <v>-27.190450000000002</v>
      </c>
      <c r="H41" s="72">
        <f t="shared" si="20"/>
        <v>-37.735522000000003</v>
      </c>
      <c r="I41" s="72">
        <f t="shared" si="20"/>
        <v>-31.696424</v>
      </c>
      <c r="J41" s="72">
        <f t="shared" si="20"/>
        <v>-15.779637000000001</v>
      </c>
      <c r="K41" s="72">
        <f t="shared" si="20"/>
        <v>-22.630065000000002</v>
      </c>
      <c r="L41" s="72">
        <f t="shared" si="20"/>
        <v>-17.391528999999998</v>
      </c>
      <c r="M41" s="72">
        <f t="shared" si="20"/>
        <v>-28.943171999999997</v>
      </c>
      <c r="N41" s="72">
        <f t="shared" si="20"/>
        <v>-294.91710500000005</v>
      </c>
    </row>
    <row r="42" spans="1:14" s="19" customFormat="1">
      <c r="A42" s="71" t="s">
        <v>199</v>
      </c>
      <c r="B42" s="72">
        <f t="shared" ref="B42:N42" si="21">-B19</f>
        <v>-475.14293940924836</v>
      </c>
      <c r="C42" s="72">
        <f t="shared" si="21"/>
        <v>-445.64253283964945</v>
      </c>
      <c r="D42" s="72">
        <f t="shared" si="21"/>
        <v>-472.22538464783423</v>
      </c>
      <c r="E42" s="72">
        <f t="shared" si="21"/>
        <v>-433.07085867522136</v>
      </c>
      <c r="F42" s="72">
        <f t="shared" si="21"/>
        <v>-408.93860863915006</v>
      </c>
      <c r="G42" s="72">
        <f t="shared" si="21"/>
        <v>-414.57470699999953</v>
      </c>
      <c r="H42" s="72">
        <f t="shared" si="21"/>
        <v>-399.17007599999539</v>
      </c>
      <c r="I42" s="72">
        <f t="shared" si="21"/>
        <v>-384.43330900000086</v>
      </c>
      <c r="J42" s="72">
        <f t="shared" si="21"/>
        <v>-395.27639800000213</v>
      </c>
      <c r="K42" s="72">
        <f t="shared" si="21"/>
        <v>-413.91674333737427</v>
      </c>
      <c r="L42" s="72">
        <f t="shared" si="21"/>
        <v>-453.85113250276282</v>
      </c>
      <c r="M42" s="72">
        <f t="shared" si="21"/>
        <v>-474.59230978628602</v>
      </c>
      <c r="N42" s="72">
        <f t="shared" si="21"/>
        <v>-5170.8349998375252</v>
      </c>
    </row>
    <row r="43" spans="1:14" s="19" customFormat="1">
      <c r="A43" s="71" t="s">
        <v>196</v>
      </c>
      <c r="B43" s="72">
        <f t="shared" ref="B43:N43" si="22">-B22</f>
        <v>-147.72478599999999</v>
      </c>
      <c r="C43" s="72">
        <f t="shared" si="22"/>
        <v>-146.72281999999998</v>
      </c>
      <c r="D43" s="72">
        <f t="shared" si="22"/>
        <v>-145.19722999999999</v>
      </c>
      <c r="E43" s="72">
        <f t="shared" si="22"/>
        <v>-178.91814499999998</v>
      </c>
      <c r="F43" s="72">
        <f t="shared" si="22"/>
        <v>-154.73869500000001</v>
      </c>
      <c r="G43" s="72">
        <f t="shared" si="22"/>
        <v>-79.452969999999993</v>
      </c>
      <c r="H43" s="72">
        <f t="shared" si="22"/>
        <v>-131.850965</v>
      </c>
      <c r="I43" s="72">
        <f t="shared" si="22"/>
        <v>-131.48238499999999</v>
      </c>
      <c r="J43" s="72">
        <f t="shared" si="22"/>
        <v>-135.25763499999999</v>
      </c>
      <c r="K43" s="72">
        <f t="shared" si="22"/>
        <v>-133.47447600000001</v>
      </c>
      <c r="L43" s="72">
        <f t="shared" si="22"/>
        <v>-140.47161299999999</v>
      </c>
      <c r="M43" s="72">
        <f t="shared" si="22"/>
        <v>-159.48133299999998</v>
      </c>
      <c r="N43" s="72">
        <f t="shared" si="22"/>
        <v>-1684.7730529999997</v>
      </c>
    </row>
    <row r="44" spans="1:14" s="19" customFormat="1">
      <c r="A44" s="71" t="s">
        <v>197</v>
      </c>
      <c r="B44" s="72">
        <f t="shared" ref="B44:N44" si="23">-B23</f>
        <v>-7185.0925724092485</v>
      </c>
      <c r="C44" s="72">
        <f t="shared" si="23"/>
        <v>-6486.1007478396505</v>
      </c>
      <c r="D44" s="72">
        <f t="shared" si="23"/>
        <v>-6476.6432686478338</v>
      </c>
      <c r="E44" s="72">
        <f t="shared" si="23"/>
        <v>-5272.0796786752217</v>
      </c>
      <c r="F44" s="72">
        <f t="shared" si="23"/>
        <v>-5297.2543276391489</v>
      </c>
      <c r="G44" s="72">
        <f t="shared" si="23"/>
        <v>-5210.5988390000002</v>
      </c>
      <c r="H44" s="72">
        <f t="shared" si="23"/>
        <v>-5250.4697239999941</v>
      </c>
      <c r="I44" s="72">
        <f t="shared" si="23"/>
        <v>-5354.5513400000009</v>
      </c>
      <c r="J44" s="72">
        <f t="shared" si="23"/>
        <v>-5553.3354990000016</v>
      </c>
      <c r="K44" s="72">
        <f t="shared" si="23"/>
        <v>-6136.2180383373743</v>
      </c>
      <c r="L44" s="72">
        <f t="shared" si="23"/>
        <v>-6463.2623015027639</v>
      </c>
      <c r="M44" s="72">
        <f t="shared" si="23"/>
        <v>-6668.2629507862875</v>
      </c>
      <c r="N44" s="72">
        <f t="shared" si="23"/>
        <v>-71353.869287837515</v>
      </c>
    </row>
    <row r="45" spans="1:14" s="19" customFormat="1">
      <c r="A45" s="71" t="s">
        <v>198</v>
      </c>
      <c r="B45" s="72">
        <f t="shared" ref="B45:N45" si="24">-B24</f>
        <v>-6044.2859364092483</v>
      </c>
      <c r="C45" s="72">
        <f t="shared" si="24"/>
        <v>-5481.3902768396511</v>
      </c>
      <c r="D45" s="72">
        <f t="shared" si="24"/>
        <v>-5511.1139816478344</v>
      </c>
      <c r="E45" s="72">
        <f t="shared" si="24"/>
        <v>-4435.4236616752223</v>
      </c>
      <c r="F45" s="72">
        <f t="shared" si="24"/>
        <v>-4462.5510226391489</v>
      </c>
      <c r="G45" s="72">
        <f t="shared" si="24"/>
        <v>-4454.3468769999999</v>
      </c>
      <c r="H45" s="72">
        <f t="shared" si="24"/>
        <v>-4471.0547809999944</v>
      </c>
      <c r="I45" s="72">
        <f t="shared" si="24"/>
        <v>-4493.1109550000001</v>
      </c>
      <c r="J45" s="72">
        <f t="shared" si="24"/>
        <v>-4668.2317920000014</v>
      </c>
      <c r="K45" s="72">
        <f t="shared" si="24"/>
        <v>-5181.7103933373746</v>
      </c>
      <c r="L45" s="72">
        <f t="shared" si="24"/>
        <v>-5417.1443095027644</v>
      </c>
      <c r="M45" s="72">
        <f t="shared" si="24"/>
        <v>-5614.4782517862877</v>
      </c>
      <c r="N45" s="72">
        <f t="shared" si="24"/>
        <v>-60234.842238837518</v>
      </c>
    </row>
    <row r="46" spans="1:14" s="19" customFormat="1" ht="12"/>
    <row r="47" spans="1:14" s="19" customFormat="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</row>
    <row r="49" spans="2:14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</row>
    <row r="50" spans="2:14"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</row>
    <row r="51" spans="2:14">
      <c r="B51" s="7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0"/>
  <dimension ref="A1:L47"/>
  <sheetViews>
    <sheetView showGridLines="0" zoomScaleNormal="100" zoomScaleSheetLayoutView="100" workbookViewId="0"/>
  </sheetViews>
  <sheetFormatPr defaultRowHeight="12"/>
  <cols>
    <col min="1" max="1" width="37.42578125" style="3" customWidth="1"/>
    <col min="2" max="10" width="10.5703125" style="3" customWidth="1"/>
    <col min="11" max="11" width="10.140625" style="3" customWidth="1"/>
    <col min="12" max="16384" width="9.140625" style="3"/>
  </cols>
  <sheetData>
    <row r="1" spans="1:11" ht="15.75">
      <c r="A1" s="180" t="s">
        <v>555</v>
      </c>
      <c r="K1" s="139" t="str">
        <f>'3.1'!N1</f>
        <v>2020</v>
      </c>
    </row>
    <row r="2" spans="1:11" ht="6" customHeight="1"/>
    <row r="3" spans="1:11">
      <c r="A3" s="190"/>
      <c r="B3" s="190">
        <v>2011</v>
      </c>
      <c r="C3" s="190">
        <v>2012</v>
      </c>
      <c r="D3" s="190">
        <v>2013</v>
      </c>
      <c r="E3" s="190">
        <v>2014</v>
      </c>
      <c r="F3" s="190">
        <v>2015</v>
      </c>
      <c r="G3" s="190">
        <v>2016</v>
      </c>
      <c r="H3" s="190">
        <v>2017</v>
      </c>
      <c r="I3" s="190">
        <v>2018</v>
      </c>
      <c r="J3" s="190">
        <v>2019</v>
      </c>
      <c r="K3" s="190">
        <v>2020</v>
      </c>
    </row>
    <row r="4" spans="1:11">
      <c r="A4" s="193" t="s">
        <v>240</v>
      </c>
      <c r="B4" s="254">
        <v>87561</v>
      </c>
      <c r="C4" s="254">
        <v>87574</v>
      </c>
      <c r="D4" s="254">
        <v>87065</v>
      </c>
      <c r="E4" s="254">
        <v>86013.357042200005</v>
      </c>
      <c r="F4" s="254">
        <v>83893.58928629999</v>
      </c>
      <c r="G4" s="254">
        <v>83305.450922999997</v>
      </c>
      <c r="H4" s="254">
        <v>87041.028529999996</v>
      </c>
      <c r="I4" s="254">
        <v>88001.98933099999</v>
      </c>
      <c r="J4" s="460">
        <v>86990.503721999994</v>
      </c>
      <c r="K4" s="254">
        <f>'3.1'!$N$5</f>
        <v>81443.38137100001</v>
      </c>
    </row>
    <row r="5" spans="1:11">
      <c r="A5" s="143" t="s">
        <v>7</v>
      </c>
      <c r="B5" s="158">
        <v>81028</v>
      </c>
      <c r="C5" s="158">
        <v>81088</v>
      </c>
      <c r="D5" s="158">
        <v>80858</v>
      </c>
      <c r="E5" s="158">
        <v>79899.460689090061</v>
      </c>
      <c r="F5" s="158">
        <v>77886.602498299995</v>
      </c>
      <c r="G5" s="158">
        <v>77418.485033999998</v>
      </c>
      <c r="H5" s="158">
        <v>81008.398686</v>
      </c>
      <c r="I5" s="158">
        <v>81901.989695118042</v>
      </c>
      <c r="J5" s="158">
        <v>81146.575203999993</v>
      </c>
      <c r="K5" s="158">
        <f>'3.1'!$N$28</f>
        <v>76126.185214000012</v>
      </c>
    </row>
    <row r="6" spans="1:11" ht="0.75" customHeight="1">
      <c r="A6" s="186"/>
      <c r="B6" s="239"/>
      <c r="C6" s="239"/>
      <c r="D6" s="239"/>
      <c r="E6" s="239"/>
      <c r="F6" s="239"/>
      <c r="G6" s="239"/>
      <c r="H6" s="239"/>
      <c r="I6" s="181"/>
      <c r="J6" s="181"/>
      <c r="K6" s="181"/>
    </row>
    <row r="7" spans="1:11" ht="13.5">
      <c r="A7" s="238" t="s">
        <v>300</v>
      </c>
      <c r="B7" s="259">
        <v>6533</v>
      </c>
      <c r="C7" s="259">
        <v>6485</v>
      </c>
      <c r="D7" s="259">
        <v>6207</v>
      </c>
      <c r="E7" s="259">
        <v>6113.8963531099453</v>
      </c>
      <c r="F7" s="259">
        <v>6006.9867880000011</v>
      </c>
      <c r="G7" s="259">
        <v>5886.9658890000001</v>
      </c>
      <c r="H7" s="259">
        <v>6032.629844</v>
      </c>
      <c r="I7" s="259">
        <v>6099.9996358819553</v>
      </c>
      <c r="J7" s="259">
        <v>5843.9285179999997</v>
      </c>
      <c r="K7" s="259">
        <f>'3.1'!$N$14</f>
        <v>5317.1961569999994</v>
      </c>
    </row>
    <row r="8" spans="1:11">
      <c r="A8" s="193" t="s">
        <v>242</v>
      </c>
      <c r="B8" s="254">
        <v>70517</v>
      </c>
      <c r="C8" s="254">
        <v>70453</v>
      </c>
      <c r="D8" s="254">
        <v>70177</v>
      </c>
      <c r="E8" s="254">
        <v>69619.821144529342</v>
      </c>
      <c r="F8" s="254">
        <v>71016.158674999984</v>
      </c>
      <c r="G8" s="254">
        <v>72419.635899999979</v>
      </c>
      <c r="H8" s="254">
        <v>73819.32314100003</v>
      </c>
      <c r="I8" s="254">
        <v>73941.659709854517</v>
      </c>
      <c r="J8" s="254">
        <v>73931.631777802439</v>
      </c>
      <c r="K8" s="254">
        <f>'3.2'!$N$23</f>
        <v>71353.869287837515</v>
      </c>
    </row>
    <row r="9" spans="1:11">
      <c r="A9" s="238" t="s">
        <v>241</v>
      </c>
      <c r="B9" s="178">
        <v>58634</v>
      </c>
      <c r="C9" s="178">
        <v>58799</v>
      </c>
      <c r="D9" s="178">
        <v>58656</v>
      </c>
      <c r="E9" s="178">
        <v>58296.622287919396</v>
      </c>
      <c r="F9" s="178">
        <v>59282.092168999996</v>
      </c>
      <c r="G9" s="178">
        <v>60882.36577199999</v>
      </c>
      <c r="H9" s="178">
        <v>61881.481825000024</v>
      </c>
      <c r="I9" s="178">
        <v>62199.392721972567</v>
      </c>
      <c r="J9" s="178">
        <v>62267.753606802435</v>
      </c>
      <c r="K9" s="267">
        <f>'3.2'!$N$24</f>
        <v>60234.842238837518</v>
      </c>
    </row>
    <row r="10" spans="1:11" ht="13.5">
      <c r="A10" s="238" t="s">
        <v>300</v>
      </c>
      <c r="B10" s="221">
        <v>6533</v>
      </c>
      <c r="C10" s="221">
        <v>6485</v>
      </c>
      <c r="D10" s="221">
        <v>6207</v>
      </c>
      <c r="E10" s="221">
        <v>6113.8963531099453</v>
      </c>
      <c r="F10" s="221">
        <v>6006.9867880000011</v>
      </c>
      <c r="G10" s="221">
        <v>5886.9658890000001</v>
      </c>
      <c r="H10" s="221">
        <v>6032.629844</v>
      </c>
      <c r="I10" s="227">
        <v>6099.9996358819553</v>
      </c>
      <c r="J10" s="227">
        <v>5843.9285179999997</v>
      </c>
      <c r="K10" s="176">
        <f>'3.1'!$N$14</f>
        <v>5317.1961569999994</v>
      </c>
    </row>
    <row r="11" spans="1:11">
      <c r="A11" s="264" t="s">
        <v>250</v>
      </c>
      <c r="B11" s="233">
        <v>4405</v>
      </c>
      <c r="C11" s="233">
        <v>4187</v>
      </c>
      <c r="D11" s="233">
        <v>4098</v>
      </c>
      <c r="E11" s="233">
        <v>3846.6498234999949</v>
      </c>
      <c r="F11" s="233">
        <v>4066.9859489999931</v>
      </c>
      <c r="G11" s="233">
        <v>4080.129727</v>
      </c>
      <c r="H11" s="233">
        <v>4374.7450980000003</v>
      </c>
      <c r="I11" s="176">
        <v>4269.3825020000004</v>
      </c>
      <c r="J11" s="176">
        <v>4299.9687530000001</v>
      </c>
      <c r="K11" s="176">
        <f>'3.2'!$N$9</f>
        <v>4117.0578390000001</v>
      </c>
    </row>
    <row r="12" spans="1:11">
      <c r="A12" s="238" t="s">
        <v>249</v>
      </c>
      <c r="B12" s="178">
        <v>944</v>
      </c>
      <c r="C12" s="178">
        <v>982</v>
      </c>
      <c r="D12" s="178">
        <v>1217</v>
      </c>
      <c r="E12" s="178">
        <v>1362.6526799999999</v>
      </c>
      <c r="F12" s="178">
        <v>1660.0937690000001</v>
      </c>
      <c r="G12" s="178">
        <v>1570.1745120000003</v>
      </c>
      <c r="H12" s="178">
        <v>1530.4663739999996</v>
      </c>
      <c r="I12" s="178">
        <v>1372.8848500000001</v>
      </c>
      <c r="J12" s="178">
        <v>1519.9809</v>
      </c>
      <c r="K12" s="178">
        <f>'3.2'!$N$22</f>
        <v>1684.7730529999997</v>
      </c>
    </row>
    <row r="13" spans="1:11" ht="14.25">
      <c r="A13" s="193" t="s">
        <v>421</v>
      </c>
      <c r="B13" s="254">
        <v>-17044</v>
      </c>
      <c r="C13" s="254">
        <v>-17120</v>
      </c>
      <c r="D13" s="254">
        <v>-16887</v>
      </c>
      <c r="E13" s="254">
        <v>-16300.064603000001</v>
      </c>
      <c r="F13" s="254">
        <v>-12515.503262000002</v>
      </c>
      <c r="G13" s="254">
        <v>-10974.436110999995</v>
      </c>
      <c r="H13" s="254">
        <v>-13036.937850999999</v>
      </c>
      <c r="I13" s="254">
        <v>-13907.092500000001</v>
      </c>
      <c r="J13" s="254">
        <v>-13096.603356</v>
      </c>
      <c r="K13" s="254">
        <f>'3.2'!$N$4</f>
        <v>-10152.859745000002</v>
      </c>
    </row>
    <row r="14" spans="1:11" s="50" customFormat="1" ht="12.75">
      <c r="A14" s="70" t="s">
        <v>303</v>
      </c>
      <c r="K14" s="10" t="s">
        <v>372</v>
      </c>
    </row>
    <row r="15" spans="1:11" s="50" customFormat="1"/>
    <row r="16" spans="1:11" s="50" customFormat="1">
      <c r="A16" s="190"/>
      <c r="B16" s="190">
        <v>2011</v>
      </c>
      <c r="C16" s="190">
        <v>2012</v>
      </c>
      <c r="D16" s="190">
        <v>2013</v>
      </c>
      <c r="E16" s="190">
        <v>2014</v>
      </c>
      <c r="F16" s="190">
        <v>2015</v>
      </c>
      <c r="G16" s="190">
        <v>2016</v>
      </c>
      <c r="H16" s="190">
        <v>2017</v>
      </c>
      <c r="I16" s="190">
        <v>2018</v>
      </c>
      <c r="J16" s="190">
        <v>2019</v>
      </c>
      <c r="K16" s="190">
        <v>2020</v>
      </c>
    </row>
    <row r="17" spans="1:12" s="50" customFormat="1">
      <c r="A17" s="193" t="s">
        <v>37</v>
      </c>
      <c r="B17" s="268">
        <v>87560.567103781214</v>
      </c>
      <c r="C17" s="268">
        <v>87573.731590138806</v>
      </c>
      <c r="D17" s="268">
        <v>87064.900000000009</v>
      </c>
      <c r="E17" s="268">
        <v>86013.357042200005</v>
      </c>
      <c r="F17" s="268">
        <v>83893.58928629999</v>
      </c>
      <c r="G17" s="268">
        <v>83305.450922999997</v>
      </c>
      <c r="H17" s="268">
        <v>87041.028529999996</v>
      </c>
      <c r="I17" s="268">
        <v>88001.98933099999</v>
      </c>
      <c r="J17" s="268">
        <v>86990.503721999994</v>
      </c>
      <c r="K17" s="268">
        <f>SUM(K18:K25)</f>
        <v>81443.38137100001</v>
      </c>
    </row>
    <row r="18" spans="1:12" s="50" customFormat="1">
      <c r="A18" s="198" t="s">
        <v>0</v>
      </c>
      <c r="B18" s="138">
        <v>28282.612000000005</v>
      </c>
      <c r="C18" s="138">
        <v>30324.178</v>
      </c>
      <c r="D18" s="138">
        <v>30745.3</v>
      </c>
      <c r="E18" s="138">
        <v>30324.873359999998</v>
      </c>
      <c r="F18" s="138">
        <v>26840.84765</v>
      </c>
      <c r="G18" s="138">
        <v>24104.222150000001</v>
      </c>
      <c r="H18" s="138">
        <v>28339.57704</v>
      </c>
      <c r="I18" s="138">
        <v>29921.311170000001</v>
      </c>
      <c r="J18" s="138">
        <v>30246.208839999999</v>
      </c>
      <c r="K18" s="138">
        <f>'3.1'!N6</f>
        <v>30043.279770000001</v>
      </c>
    </row>
    <row r="19" spans="1:12" s="50" customFormat="1">
      <c r="A19" s="167" t="s">
        <v>33</v>
      </c>
      <c r="B19" s="251">
        <v>49973.017663658815</v>
      </c>
      <c r="C19" s="251">
        <v>47261.007437886903</v>
      </c>
      <c r="D19" s="251">
        <v>44737</v>
      </c>
      <c r="E19" s="251">
        <v>44420.480448999995</v>
      </c>
      <c r="F19" s="251">
        <v>44819.83107</v>
      </c>
      <c r="G19" s="251">
        <v>45704.070480000009</v>
      </c>
      <c r="H19" s="251">
        <v>45431.680268000004</v>
      </c>
      <c r="I19" s="206">
        <v>45070.754583999995</v>
      </c>
      <c r="J19" s="206">
        <v>41386.690892000006</v>
      </c>
      <c r="K19" s="206">
        <f>'3.1'!N7</f>
        <v>35197.584424000001</v>
      </c>
    </row>
    <row r="20" spans="1:12" s="50" customFormat="1">
      <c r="A20" s="167" t="s">
        <v>34</v>
      </c>
      <c r="B20" s="206">
        <v>2344.4</v>
      </c>
      <c r="C20" s="206">
        <v>2200.4</v>
      </c>
      <c r="D20" s="206">
        <v>2092.8000000000002</v>
      </c>
      <c r="E20" s="206">
        <v>2204.6749</v>
      </c>
      <c r="F20" s="206">
        <v>2749.0231000000003</v>
      </c>
      <c r="G20" s="206">
        <v>4049.2436780000003</v>
      </c>
      <c r="H20" s="206">
        <v>3722.4054339999998</v>
      </c>
      <c r="I20" s="206">
        <v>3690.8718700000009</v>
      </c>
      <c r="J20" s="206">
        <v>5518.5206710000002</v>
      </c>
      <c r="K20" s="206">
        <f>'3.1'!N8</f>
        <v>6041.2675499999996</v>
      </c>
    </row>
    <row r="21" spans="1:12" s="50" customFormat="1">
      <c r="A21" s="167" t="s">
        <v>35</v>
      </c>
      <c r="B21" s="206">
        <v>1610.7</v>
      </c>
      <c r="C21" s="206">
        <v>2234.6999999999998</v>
      </c>
      <c r="D21" s="206">
        <v>3179.6</v>
      </c>
      <c r="E21" s="206">
        <v>3498.2941010000004</v>
      </c>
      <c r="F21" s="206">
        <v>3572.8122870000002</v>
      </c>
      <c r="G21" s="206">
        <v>3613.8820269999974</v>
      </c>
      <c r="H21" s="206">
        <v>3719.6895780000023</v>
      </c>
      <c r="I21" s="206">
        <v>3690.4131100000004</v>
      </c>
      <c r="J21" s="206">
        <v>3676.6971499999986</v>
      </c>
      <c r="K21" s="206">
        <f>'3.1'!N9</f>
        <v>3790.0822900000003</v>
      </c>
    </row>
    <row r="22" spans="1:12" s="50" customFormat="1">
      <c r="A22" s="167" t="s">
        <v>3</v>
      </c>
      <c r="B22" s="262">
        <v>2134.13170101789</v>
      </c>
      <c r="C22" s="262">
        <v>2231.5493615839096</v>
      </c>
      <c r="D22" s="262">
        <v>2856.3917619999997</v>
      </c>
      <c r="E22" s="262">
        <v>1909.7606069999999</v>
      </c>
      <c r="F22" s="262">
        <v>1795.385714</v>
      </c>
      <c r="G22" s="262">
        <v>2001.483921</v>
      </c>
      <c r="H22" s="262">
        <v>1869.5299099999997</v>
      </c>
      <c r="I22" s="140">
        <v>1627.5154729999997</v>
      </c>
      <c r="J22" s="140">
        <v>2008.651597</v>
      </c>
      <c r="K22" s="206">
        <f>'3.1'!N10</f>
        <v>2143.8840270000001</v>
      </c>
    </row>
    <row r="23" spans="1:12" s="50" customFormat="1">
      <c r="A23" s="167" t="s">
        <v>36</v>
      </c>
      <c r="B23" s="262">
        <v>700.899091</v>
      </c>
      <c r="C23" s="262">
        <v>731.44974200000001</v>
      </c>
      <c r="D23" s="262">
        <v>905.30823799999996</v>
      </c>
      <c r="E23" s="262">
        <v>1051.5262420000001</v>
      </c>
      <c r="F23" s="262">
        <v>1275.9619400000001</v>
      </c>
      <c r="G23" s="262">
        <v>1201.5475300000003</v>
      </c>
      <c r="H23" s="262">
        <v>1170.455101</v>
      </c>
      <c r="I23" s="140">
        <v>1050.5881869999998</v>
      </c>
      <c r="J23" s="140">
        <v>1166.6572390000001</v>
      </c>
      <c r="K23" s="206">
        <f>'3.1'!N11</f>
        <v>1293.078659</v>
      </c>
    </row>
    <row r="24" spans="1:12" s="50" customFormat="1">
      <c r="A24" s="167" t="s">
        <v>1</v>
      </c>
      <c r="B24" s="251">
        <v>396.83279189143764</v>
      </c>
      <c r="C24" s="251">
        <v>417.32282571972775</v>
      </c>
      <c r="D24" s="251">
        <v>478.3</v>
      </c>
      <c r="E24" s="251">
        <v>476.54452800000013</v>
      </c>
      <c r="F24" s="251">
        <v>572.61156800000003</v>
      </c>
      <c r="G24" s="251">
        <v>496.96035199999994</v>
      </c>
      <c r="H24" s="251">
        <v>591.03834400000005</v>
      </c>
      <c r="I24" s="206">
        <v>609.32970900000009</v>
      </c>
      <c r="J24" s="206">
        <v>700.03396199999997</v>
      </c>
      <c r="K24" s="206">
        <f>'3.1'!N12</f>
        <v>699.08349399999986</v>
      </c>
    </row>
    <row r="25" spans="1:12" s="50" customFormat="1">
      <c r="A25" s="198" t="s">
        <v>2</v>
      </c>
      <c r="B25" s="138">
        <v>2117.9738562130624</v>
      </c>
      <c r="C25" s="138">
        <v>2173.1242229482714</v>
      </c>
      <c r="D25" s="138">
        <v>2070.1999999999998</v>
      </c>
      <c r="E25" s="138">
        <v>2127.2028551999992</v>
      </c>
      <c r="F25" s="138">
        <v>2267.1159572999982</v>
      </c>
      <c r="G25" s="138">
        <v>2134.040784999996</v>
      </c>
      <c r="H25" s="138">
        <v>2196.6528549999903</v>
      </c>
      <c r="I25" s="138">
        <v>2341.2052279999934</v>
      </c>
      <c r="J25" s="138">
        <v>2287.043370999997</v>
      </c>
      <c r="K25" s="138">
        <f>'3.1'!N13</f>
        <v>2235.1211570000009</v>
      </c>
    </row>
    <row r="26" spans="1:12" s="50" customFormat="1">
      <c r="K26" s="10" t="s">
        <v>373</v>
      </c>
    </row>
    <row r="27" spans="1:12" s="50" customFormat="1">
      <c r="A27" s="133"/>
      <c r="B27" s="133"/>
      <c r="C27" s="133"/>
      <c r="D27" s="133" t="s">
        <v>74</v>
      </c>
      <c r="E27" s="133" t="s">
        <v>434</v>
      </c>
      <c r="F27" s="133" t="s">
        <v>435</v>
      </c>
      <c r="G27" s="133" t="s">
        <v>436</v>
      </c>
      <c r="H27" s="133"/>
      <c r="I27" s="133"/>
      <c r="J27" s="133"/>
      <c r="K27" s="133"/>
      <c r="L27" s="133"/>
    </row>
    <row r="28" spans="1:12" s="50" customFormat="1">
      <c r="A28" s="133">
        <f>+J16</f>
        <v>2019</v>
      </c>
      <c r="B28" s="133">
        <f>+J16</f>
        <v>2019</v>
      </c>
      <c r="C28" s="223">
        <f>J17</f>
        <v>86990.503721999994</v>
      </c>
      <c r="D28" s="223">
        <f>C28</f>
        <v>86990.503721999994</v>
      </c>
      <c r="E28" s="223"/>
      <c r="F28" s="223"/>
      <c r="G28" s="223"/>
      <c r="H28" s="245"/>
      <c r="I28" s="245"/>
      <c r="J28" s="245"/>
      <c r="K28" s="133"/>
      <c r="L28" s="133"/>
    </row>
    <row r="29" spans="1:12" s="50" customFormat="1">
      <c r="A29" s="135" t="s">
        <v>12</v>
      </c>
      <c r="B29" s="133" t="s">
        <v>12</v>
      </c>
      <c r="C29" s="223">
        <f>K18-J18</f>
        <v>-202.92906999999832</v>
      </c>
      <c r="D29" s="223"/>
      <c r="E29" s="223">
        <f>MIN(SUM($C$28:C28),SUM($C$28:C29))</f>
        <v>86787.574651999996</v>
      </c>
      <c r="F29" s="223">
        <f t="shared" ref="F29:F34" si="0">MAX(C29,0)</f>
        <v>0</v>
      </c>
      <c r="G29" s="223">
        <f t="shared" ref="G29:G34" si="1">-MIN(C29,0)</f>
        <v>202.92906999999832</v>
      </c>
      <c r="H29" s="171"/>
      <c r="I29" s="171"/>
      <c r="J29" s="133"/>
      <c r="K29" s="133"/>
      <c r="L29" s="133"/>
    </row>
    <row r="30" spans="1:12" s="50" customFormat="1">
      <c r="A30" s="135" t="s">
        <v>41</v>
      </c>
      <c r="B30" s="133" t="s">
        <v>41</v>
      </c>
      <c r="C30" s="223">
        <f t="shared" ref="C30:C36" si="2">K19-J19</f>
        <v>-6189.1064680000054</v>
      </c>
      <c r="D30" s="223"/>
      <c r="E30" s="223">
        <f>MIN(SUM($C$28:C29),SUM($C$28:C30))</f>
        <v>80598.468183999998</v>
      </c>
      <c r="F30" s="223">
        <f t="shared" si="0"/>
        <v>0</v>
      </c>
      <c r="G30" s="223">
        <f t="shared" si="1"/>
        <v>6189.1064680000054</v>
      </c>
      <c r="H30" s="171"/>
      <c r="I30" s="171"/>
      <c r="J30" s="171"/>
      <c r="K30" s="133"/>
      <c r="L30" s="133"/>
    </row>
    <row r="31" spans="1:12" s="50" customFormat="1">
      <c r="A31" s="135" t="s">
        <v>42</v>
      </c>
      <c r="B31" s="133" t="s">
        <v>42</v>
      </c>
      <c r="C31" s="223">
        <f t="shared" si="2"/>
        <v>522.74687899999935</v>
      </c>
      <c r="D31" s="223"/>
      <c r="E31" s="223">
        <f>MIN(SUM($C$28:C30),SUM($C$28:C31))</f>
        <v>80598.468183999998</v>
      </c>
      <c r="F31" s="223">
        <f t="shared" si="0"/>
        <v>522.74687899999935</v>
      </c>
      <c r="G31" s="223">
        <f t="shared" si="1"/>
        <v>0</v>
      </c>
      <c r="H31" s="171"/>
      <c r="I31" s="171"/>
      <c r="J31" s="171"/>
      <c r="K31" s="133"/>
      <c r="L31" s="133"/>
    </row>
    <row r="32" spans="1:12" s="50" customFormat="1">
      <c r="A32" s="135" t="s">
        <v>43</v>
      </c>
      <c r="B32" s="133" t="s">
        <v>43</v>
      </c>
      <c r="C32" s="223">
        <f t="shared" si="2"/>
        <v>113.38514000000168</v>
      </c>
      <c r="D32" s="223"/>
      <c r="E32" s="223">
        <f>MIN(SUM($C$28:C31),SUM($C$28:C32))</f>
        <v>81121.215062999996</v>
      </c>
      <c r="F32" s="223">
        <f t="shared" si="0"/>
        <v>113.38514000000168</v>
      </c>
      <c r="G32" s="223">
        <f t="shared" si="1"/>
        <v>0</v>
      </c>
      <c r="H32" s="245"/>
      <c r="I32" s="245"/>
      <c r="J32" s="245"/>
      <c r="K32" s="133"/>
      <c r="L32" s="133"/>
    </row>
    <row r="33" spans="1:12" s="50" customFormat="1">
      <c r="A33" s="135" t="s">
        <v>63</v>
      </c>
      <c r="B33" s="133" t="s">
        <v>63</v>
      </c>
      <c r="C33" s="223">
        <f t="shared" si="2"/>
        <v>135.23243000000002</v>
      </c>
      <c r="D33" s="223"/>
      <c r="E33" s="223">
        <f>MIN(SUM($C$28:C32),SUM($C$28:C33))</f>
        <v>81234.600202999995</v>
      </c>
      <c r="F33" s="223">
        <f t="shared" si="0"/>
        <v>135.23243000000002</v>
      </c>
      <c r="G33" s="223">
        <f t="shared" si="1"/>
        <v>0</v>
      </c>
      <c r="H33" s="245"/>
      <c r="I33" s="245"/>
      <c r="J33" s="245"/>
      <c r="K33" s="133"/>
      <c r="L33" s="133"/>
    </row>
    <row r="34" spans="1:12" s="50" customFormat="1">
      <c r="A34" s="135" t="s">
        <v>64</v>
      </c>
      <c r="B34" s="133" t="s">
        <v>64</v>
      </c>
      <c r="C34" s="223">
        <f t="shared" si="2"/>
        <v>126.4214199999999</v>
      </c>
      <c r="D34" s="223"/>
      <c r="E34" s="223">
        <f>MIN(SUM($C$28:C33),SUM($C$28:C34))</f>
        <v>81369.832632999998</v>
      </c>
      <c r="F34" s="223">
        <f t="shared" si="0"/>
        <v>126.4214199999999</v>
      </c>
      <c r="G34" s="223">
        <f t="shared" si="1"/>
        <v>0</v>
      </c>
      <c r="H34" s="133"/>
      <c r="I34" s="133"/>
      <c r="J34" s="133"/>
      <c r="K34" s="133"/>
      <c r="L34" s="133"/>
    </row>
    <row r="35" spans="1:12" s="50" customFormat="1">
      <c r="A35" s="135" t="s">
        <v>65</v>
      </c>
      <c r="B35" s="133" t="s">
        <v>65</v>
      </c>
      <c r="C35" s="223">
        <f t="shared" si="2"/>
        <v>-0.95046800000011444</v>
      </c>
      <c r="D35" s="223"/>
      <c r="E35" s="223">
        <f>MIN(SUM($C$28:C34),SUM($C$28:C35))</f>
        <v>81495.303585000001</v>
      </c>
      <c r="F35" s="223">
        <f>MAX(C35,0)</f>
        <v>0</v>
      </c>
      <c r="G35" s="223">
        <f>-MIN(C35,0)</f>
        <v>0.95046800000011444</v>
      </c>
      <c r="H35" s="133"/>
      <c r="I35" s="133"/>
      <c r="J35" s="133"/>
      <c r="K35" s="133"/>
      <c r="L35" s="133"/>
    </row>
    <row r="36" spans="1:12" s="50" customFormat="1">
      <c r="A36" s="135" t="s">
        <v>66</v>
      </c>
      <c r="B36" s="133" t="s">
        <v>66</v>
      </c>
      <c r="C36" s="223">
        <f t="shared" si="2"/>
        <v>-51.922213999996075</v>
      </c>
      <c r="D36" s="223"/>
      <c r="E36" s="223">
        <f>MIN(SUM($C$28:C35),SUM($C$28:C36))</f>
        <v>81443.38137100001</v>
      </c>
      <c r="F36" s="223">
        <f>MAX(C36,0)</f>
        <v>0</v>
      </c>
      <c r="G36" s="223">
        <f>-MIN(C36,0)</f>
        <v>51.922213999996075</v>
      </c>
      <c r="H36" s="133"/>
      <c r="I36" s="133"/>
      <c r="J36" s="133"/>
      <c r="K36" s="133"/>
      <c r="L36" s="133"/>
    </row>
    <row r="37" spans="1:12" s="50" customFormat="1">
      <c r="A37" s="133">
        <f>+K16</f>
        <v>2020</v>
      </c>
      <c r="B37" s="133">
        <f>+K16</f>
        <v>2020</v>
      </c>
      <c r="C37" s="223">
        <f>K17</f>
        <v>81443.38137100001</v>
      </c>
      <c r="D37" s="223">
        <f>C37</f>
        <v>81443.38137100001</v>
      </c>
      <c r="E37" s="223"/>
      <c r="F37" s="223"/>
      <c r="G37" s="223"/>
      <c r="H37" s="133"/>
      <c r="I37" s="133"/>
      <c r="J37" s="133"/>
      <c r="K37" s="133"/>
      <c r="L37" s="133"/>
    </row>
    <row r="38" spans="1:12" s="50" customForma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</row>
    <row r="39" spans="1:12" s="50" customFormat="1">
      <c r="A39" s="245"/>
      <c r="B39" s="272">
        <f t="shared" ref="B39:I39" si="3">B3</f>
        <v>2011</v>
      </c>
      <c r="C39" s="272">
        <f t="shared" si="3"/>
        <v>2012</v>
      </c>
      <c r="D39" s="272">
        <f t="shared" si="3"/>
        <v>2013</v>
      </c>
      <c r="E39" s="272">
        <f t="shared" si="3"/>
        <v>2014</v>
      </c>
      <c r="F39" s="272">
        <f t="shared" si="3"/>
        <v>2015</v>
      </c>
      <c r="G39" s="272">
        <f t="shared" si="3"/>
        <v>2016</v>
      </c>
      <c r="H39" s="272">
        <f t="shared" si="3"/>
        <v>2017</v>
      </c>
      <c r="I39" s="272">
        <f t="shared" si="3"/>
        <v>2018</v>
      </c>
      <c r="J39" s="272">
        <v>2015</v>
      </c>
      <c r="K39" s="272">
        <f>K3</f>
        <v>2020</v>
      </c>
      <c r="L39" s="133"/>
    </row>
    <row r="40" spans="1:12" s="50" customFormat="1">
      <c r="A40" s="174" t="s">
        <v>7</v>
      </c>
      <c r="B40" s="171">
        <f t="shared" ref="B40:K40" si="4">B5</f>
        <v>81028</v>
      </c>
      <c r="C40" s="171">
        <f t="shared" si="4"/>
        <v>81088</v>
      </c>
      <c r="D40" s="171">
        <f t="shared" si="4"/>
        <v>80858</v>
      </c>
      <c r="E40" s="171">
        <f t="shared" si="4"/>
        <v>79899.460689090061</v>
      </c>
      <c r="F40" s="171">
        <f t="shared" si="4"/>
        <v>77886.602498299995</v>
      </c>
      <c r="G40" s="171">
        <f t="shared" si="4"/>
        <v>77418.485033999998</v>
      </c>
      <c r="H40" s="171">
        <f t="shared" si="4"/>
        <v>81008.398686</v>
      </c>
      <c r="I40" s="171">
        <f t="shared" si="4"/>
        <v>81901.989695118042</v>
      </c>
      <c r="J40" s="171">
        <f t="shared" si="4"/>
        <v>81146.575203999993</v>
      </c>
      <c r="K40" s="171">
        <f t="shared" si="4"/>
        <v>76126.185214000012</v>
      </c>
      <c r="L40" s="133"/>
    </row>
    <row r="41" spans="1:12" s="50" customFormat="1">
      <c r="A41" s="174"/>
      <c r="B41" s="171">
        <f t="shared" ref="B41:K41" si="5">B7</f>
        <v>6533</v>
      </c>
      <c r="C41" s="171">
        <f t="shared" si="5"/>
        <v>6485</v>
      </c>
      <c r="D41" s="171">
        <f t="shared" si="5"/>
        <v>6207</v>
      </c>
      <c r="E41" s="171">
        <f t="shared" si="5"/>
        <v>6113.8963531099453</v>
      </c>
      <c r="F41" s="171">
        <f t="shared" si="5"/>
        <v>6006.9867880000011</v>
      </c>
      <c r="G41" s="171">
        <f t="shared" si="5"/>
        <v>5886.9658890000001</v>
      </c>
      <c r="H41" s="171">
        <f t="shared" si="5"/>
        <v>6032.629844</v>
      </c>
      <c r="I41" s="171">
        <f t="shared" si="5"/>
        <v>6099.9996358819553</v>
      </c>
      <c r="J41" s="171">
        <f t="shared" si="5"/>
        <v>5843.9285179999997</v>
      </c>
      <c r="K41" s="171">
        <f t="shared" si="5"/>
        <v>5317.1961569999994</v>
      </c>
      <c r="L41" s="133"/>
    </row>
    <row r="42" spans="1:12" s="50" customFormat="1">
      <c r="A42" s="237" t="s">
        <v>241</v>
      </c>
      <c r="B42" s="171">
        <f t="shared" ref="B42:K42" si="6">-B9</f>
        <v>-58634</v>
      </c>
      <c r="C42" s="171">
        <f t="shared" si="6"/>
        <v>-58799</v>
      </c>
      <c r="D42" s="171">
        <f t="shared" si="6"/>
        <v>-58656</v>
      </c>
      <c r="E42" s="171">
        <f t="shared" si="6"/>
        <v>-58296.622287919396</v>
      </c>
      <c r="F42" s="171">
        <f t="shared" si="6"/>
        <v>-59282.092168999996</v>
      </c>
      <c r="G42" s="171">
        <f t="shared" si="6"/>
        <v>-60882.36577199999</v>
      </c>
      <c r="H42" s="171">
        <f t="shared" si="6"/>
        <v>-61881.481825000024</v>
      </c>
      <c r="I42" s="171">
        <f t="shared" si="6"/>
        <v>-62199.392721972567</v>
      </c>
      <c r="J42" s="171">
        <f t="shared" si="6"/>
        <v>-62267.753606802435</v>
      </c>
      <c r="K42" s="171">
        <f t="shared" si="6"/>
        <v>-60234.842238837518</v>
      </c>
      <c r="L42" s="133"/>
    </row>
    <row r="43" spans="1:12" s="50" customFormat="1">
      <c r="A43" s="174" t="s">
        <v>292</v>
      </c>
      <c r="B43" s="171">
        <f t="shared" ref="B43:K43" si="7">-B7</f>
        <v>-6533</v>
      </c>
      <c r="C43" s="171">
        <f t="shared" si="7"/>
        <v>-6485</v>
      </c>
      <c r="D43" s="171">
        <f t="shared" si="7"/>
        <v>-6207</v>
      </c>
      <c r="E43" s="171">
        <f t="shared" si="7"/>
        <v>-6113.8963531099453</v>
      </c>
      <c r="F43" s="171">
        <f t="shared" si="7"/>
        <v>-6006.9867880000011</v>
      </c>
      <c r="G43" s="171">
        <f t="shared" si="7"/>
        <v>-5886.9658890000001</v>
      </c>
      <c r="H43" s="171">
        <f t="shared" si="7"/>
        <v>-6032.629844</v>
      </c>
      <c r="I43" s="171">
        <f t="shared" si="7"/>
        <v>-6099.9996358819553</v>
      </c>
      <c r="J43" s="171">
        <f t="shared" si="7"/>
        <v>-5843.9285179999997</v>
      </c>
      <c r="K43" s="171">
        <f t="shared" si="7"/>
        <v>-5317.1961569999994</v>
      </c>
      <c r="L43" s="133"/>
    </row>
    <row r="44" spans="1:12" s="50" customFormat="1">
      <c r="A44" s="174" t="s">
        <v>250</v>
      </c>
      <c r="B44" s="171">
        <f t="shared" ref="B44:K44" si="8">-B11</f>
        <v>-4405</v>
      </c>
      <c r="C44" s="171">
        <f t="shared" si="8"/>
        <v>-4187</v>
      </c>
      <c r="D44" s="171">
        <f t="shared" si="8"/>
        <v>-4098</v>
      </c>
      <c r="E44" s="171">
        <f t="shared" si="8"/>
        <v>-3846.6498234999949</v>
      </c>
      <c r="F44" s="171">
        <f t="shared" si="8"/>
        <v>-4066.9859489999931</v>
      </c>
      <c r="G44" s="171">
        <f t="shared" si="8"/>
        <v>-4080.129727</v>
      </c>
      <c r="H44" s="171">
        <f t="shared" si="8"/>
        <v>-4374.7450980000003</v>
      </c>
      <c r="I44" s="171">
        <f t="shared" si="8"/>
        <v>-4269.3825020000004</v>
      </c>
      <c r="J44" s="171">
        <f t="shared" si="8"/>
        <v>-4299.9687530000001</v>
      </c>
      <c r="K44" s="171">
        <f t="shared" si="8"/>
        <v>-4117.0578390000001</v>
      </c>
      <c r="L44" s="133"/>
    </row>
    <row r="45" spans="1:12" s="50" customFormat="1">
      <c r="A45" s="174" t="s">
        <v>249</v>
      </c>
      <c r="B45" s="171">
        <f t="shared" ref="B45:K45" si="9">-B12</f>
        <v>-944</v>
      </c>
      <c r="C45" s="171">
        <f t="shared" si="9"/>
        <v>-982</v>
      </c>
      <c r="D45" s="171">
        <f t="shared" si="9"/>
        <v>-1217</v>
      </c>
      <c r="E45" s="171">
        <f t="shared" si="9"/>
        <v>-1362.6526799999999</v>
      </c>
      <c r="F45" s="171">
        <f t="shared" si="9"/>
        <v>-1660.0937690000001</v>
      </c>
      <c r="G45" s="171">
        <f t="shared" si="9"/>
        <v>-1570.1745120000003</v>
      </c>
      <c r="H45" s="171">
        <f t="shared" si="9"/>
        <v>-1530.4663739999996</v>
      </c>
      <c r="I45" s="171">
        <f t="shared" si="9"/>
        <v>-1372.8848500000001</v>
      </c>
      <c r="J45" s="171">
        <f t="shared" si="9"/>
        <v>-1519.9809</v>
      </c>
      <c r="K45" s="171">
        <f t="shared" si="9"/>
        <v>-1684.7730529999997</v>
      </c>
      <c r="L45" s="133"/>
    </row>
    <row r="46" spans="1:12" s="50" customFormat="1">
      <c r="A46" s="174" t="s">
        <v>432</v>
      </c>
      <c r="B46" s="171">
        <f t="shared" ref="B46:K46" si="10">B13</f>
        <v>-17044</v>
      </c>
      <c r="C46" s="171">
        <f t="shared" si="10"/>
        <v>-17120</v>
      </c>
      <c r="D46" s="171">
        <f t="shared" si="10"/>
        <v>-16887</v>
      </c>
      <c r="E46" s="171">
        <f t="shared" si="10"/>
        <v>-16300.064603000001</v>
      </c>
      <c r="F46" s="171">
        <f t="shared" si="10"/>
        <v>-12515.503262000002</v>
      </c>
      <c r="G46" s="171">
        <f t="shared" si="10"/>
        <v>-10974.436110999995</v>
      </c>
      <c r="H46" s="171">
        <f t="shared" si="10"/>
        <v>-13036.937850999999</v>
      </c>
      <c r="I46" s="171">
        <f t="shared" si="10"/>
        <v>-13907.092500000001</v>
      </c>
      <c r="J46" s="171">
        <f t="shared" si="10"/>
        <v>-13096.603356</v>
      </c>
      <c r="K46" s="171">
        <f t="shared" si="10"/>
        <v>-10152.859745000002</v>
      </c>
      <c r="L46" s="133"/>
    </row>
    <row r="47" spans="1:12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ignoredErrors>
    <ignoredError sqref="B43 C43 E43 D43 F43:K4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0"/>
  <dimension ref="A1:N43"/>
  <sheetViews>
    <sheetView showGridLines="0" zoomScaleNormal="100" zoomScaleSheetLayoutView="100" workbookViewId="0"/>
  </sheetViews>
  <sheetFormatPr defaultRowHeight="12"/>
  <cols>
    <col min="1" max="1" width="24.5703125" style="3" customWidth="1"/>
    <col min="2" max="2" width="8.140625" style="3" customWidth="1"/>
    <col min="3" max="13" width="9.140625" style="3" customWidth="1"/>
    <col min="14" max="14" width="9.28515625" style="3" customWidth="1"/>
    <col min="15" max="16384" width="9.140625" style="3"/>
  </cols>
  <sheetData>
    <row r="1" spans="1:14" ht="15.75">
      <c r="A1" s="180" t="s">
        <v>556</v>
      </c>
      <c r="N1" s="139" t="str">
        <f>'3.1'!N1</f>
        <v>2020</v>
      </c>
    </row>
    <row r="2" spans="1:14" ht="6" customHeight="1"/>
    <row r="3" spans="1:14">
      <c r="A3" s="246"/>
      <c r="B3" s="166" t="s">
        <v>89</v>
      </c>
      <c r="C3" s="166" t="s">
        <v>90</v>
      </c>
      <c r="D3" s="166" t="s">
        <v>91</v>
      </c>
      <c r="E3" s="166" t="s">
        <v>92</v>
      </c>
      <c r="F3" s="166" t="s">
        <v>93</v>
      </c>
      <c r="G3" s="166" t="s">
        <v>94</v>
      </c>
      <c r="H3" s="166" t="s">
        <v>95</v>
      </c>
      <c r="I3" s="166" t="s">
        <v>96</v>
      </c>
      <c r="J3" s="166" t="s">
        <v>97</v>
      </c>
      <c r="K3" s="166" t="s">
        <v>98</v>
      </c>
      <c r="L3" s="166" t="s">
        <v>99</v>
      </c>
      <c r="M3" s="166" t="s">
        <v>100</v>
      </c>
      <c r="N3" s="166" t="s">
        <v>74</v>
      </c>
    </row>
    <row r="4" spans="1:14">
      <c r="A4" s="199" t="s">
        <v>496</v>
      </c>
      <c r="B4" s="207">
        <v>8557.2328294271483</v>
      </c>
      <c r="C4" s="207">
        <v>7747.0393723071547</v>
      </c>
      <c r="D4" s="207">
        <v>7507.5427585421266</v>
      </c>
      <c r="E4" s="207">
        <v>6892.1875369239096</v>
      </c>
      <c r="F4" s="207">
        <v>7166.0256005226665</v>
      </c>
      <c r="G4" s="207">
        <v>6149.8993377632314</v>
      </c>
      <c r="H4" s="207">
        <v>5728.9147710027319</v>
      </c>
      <c r="I4" s="207">
        <v>6517.3129131382093</v>
      </c>
      <c r="J4" s="207">
        <v>6994.3079120509328</v>
      </c>
      <c r="K4" s="207">
        <v>8011.1780417983191</v>
      </c>
      <c r="L4" s="207">
        <v>7838.3602752477464</v>
      </c>
      <c r="M4" s="207">
        <v>7880.5023732758254</v>
      </c>
      <c r="N4" s="207">
        <v>86990.503722000009</v>
      </c>
    </row>
    <row r="5" spans="1:14">
      <c r="A5" s="273" t="s">
        <v>634</v>
      </c>
      <c r="B5" s="200">
        <f>'3.1'!B5</f>
        <v>8055.8300949999975</v>
      </c>
      <c r="C5" s="200">
        <f>'3.1'!C5</f>
        <v>7178.374576000002</v>
      </c>
      <c r="D5" s="200">
        <f>'3.1'!D5</f>
        <v>6956.3251490000002</v>
      </c>
      <c r="E5" s="200">
        <f>'3.1'!E5</f>
        <v>5617.5811380000023</v>
      </c>
      <c r="F5" s="200">
        <f>'3.1'!F5</f>
        <v>6044.7570540000015</v>
      </c>
      <c r="G5" s="200">
        <f>'3.1'!G5</f>
        <v>6119.5879300000024</v>
      </c>
      <c r="H5" s="200">
        <f>'3.1'!H5</f>
        <v>5785.8481139999976</v>
      </c>
      <c r="I5" s="200">
        <f>'3.1'!I5</f>
        <v>6578.5175040000013</v>
      </c>
      <c r="J5" s="200">
        <f>'3.1'!J5</f>
        <v>6609.5085860000008</v>
      </c>
      <c r="K5" s="200">
        <f>'3.1'!K5</f>
        <v>7049.4457949999996</v>
      </c>
      <c r="L5" s="200">
        <f>'3.1'!L5</f>
        <v>7710.0794889999997</v>
      </c>
      <c r="M5" s="200">
        <f>'3.1'!M5</f>
        <v>7737.5259409999981</v>
      </c>
      <c r="N5" s="162">
        <f>SUM(B5:M5)</f>
        <v>81443.38137100001</v>
      </c>
    </row>
    <row r="6" spans="1:14">
      <c r="A6" s="199" t="s">
        <v>422</v>
      </c>
      <c r="B6" s="207">
        <f t="shared" ref="B6:N6" si="0">B5-B4</f>
        <v>-501.40273442715079</v>
      </c>
      <c r="C6" s="207">
        <f t="shared" si="0"/>
        <v>-568.66479630715276</v>
      </c>
      <c r="D6" s="207">
        <f t="shared" si="0"/>
        <v>-551.21760954212641</v>
      </c>
      <c r="E6" s="207">
        <f t="shared" si="0"/>
        <v>-1274.6063989239074</v>
      </c>
      <c r="F6" s="207">
        <f t="shared" si="0"/>
        <v>-1121.268546522665</v>
      </c>
      <c r="G6" s="207">
        <f t="shared" si="0"/>
        <v>-30.311407763228999</v>
      </c>
      <c r="H6" s="207">
        <f t="shared" si="0"/>
        <v>56.933342997265754</v>
      </c>
      <c r="I6" s="207">
        <f t="shared" si="0"/>
        <v>61.204590861791985</v>
      </c>
      <c r="J6" s="207">
        <f t="shared" si="0"/>
        <v>-384.799326050932</v>
      </c>
      <c r="K6" s="207">
        <f t="shared" si="0"/>
        <v>-961.73224679831947</v>
      </c>
      <c r="L6" s="207">
        <f t="shared" si="0"/>
        <v>-128.28078624774662</v>
      </c>
      <c r="M6" s="207">
        <f t="shared" si="0"/>
        <v>-142.97643227582739</v>
      </c>
      <c r="N6" s="207">
        <f t="shared" si="0"/>
        <v>-5547.1223509999982</v>
      </c>
    </row>
    <row r="7" spans="1:14">
      <c r="A7" s="248" t="s">
        <v>422</v>
      </c>
      <c r="B7" s="134">
        <f t="shared" ref="B7:N7" si="1">B6/B4</f>
        <v>-5.8594027347590179E-2</v>
      </c>
      <c r="C7" s="134">
        <f t="shared" si="1"/>
        <v>-7.3404144341891742E-2</v>
      </c>
      <c r="D7" s="134">
        <f t="shared" si="1"/>
        <v>-7.3421840843323566E-2</v>
      </c>
      <c r="E7" s="134">
        <f t="shared" si="1"/>
        <v>-0.18493495600567827</v>
      </c>
      <c r="F7" s="134">
        <f t="shared" si="1"/>
        <v>-0.15647007267750807</v>
      </c>
      <c r="G7" s="134">
        <f t="shared" si="1"/>
        <v>-4.9287648623942363E-3</v>
      </c>
      <c r="H7" s="134">
        <f t="shared" si="1"/>
        <v>9.9378931740156974E-3</v>
      </c>
      <c r="I7" s="134">
        <f t="shared" si="1"/>
        <v>9.3910775311110261E-3</v>
      </c>
      <c r="J7" s="134">
        <f t="shared" si="1"/>
        <v>-5.5016068907680925E-2</v>
      </c>
      <c r="K7" s="134">
        <f t="shared" si="1"/>
        <v>-0.12004879204787133</v>
      </c>
      <c r="L7" s="134">
        <f t="shared" si="1"/>
        <v>-1.6365768061572299E-2</v>
      </c>
      <c r="M7" s="134">
        <f t="shared" si="1"/>
        <v>-1.8143060620181489E-2</v>
      </c>
      <c r="N7" s="134">
        <f t="shared" si="1"/>
        <v>-6.3766987356771956E-2</v>
      </c>
    </row>
    <row r="8" spans="1:14">
      <c r="A8" s="199" t="s">
        <v>497</v>
      </c>
      <c r="B8" s="207">
        <v>8001.0177194271464</v>
      </c>
      <c r="C8" s="207">
        <v>7238.1289983071547</v>
      </c>
      <c r="D8" s="207">
        <v>7004.0966655421262</v>
      </c>
      <c r="E8" s="207">
        <v>6422.243025923909</v>
      </c>
      <c r="F8" s="207">
        <v>6686.7905605226642</v>
      </c>
      <c r="G8" s="207">
        <v>5726.0979887632311</v>
      </c>
      <c r="H8" s="207">
        <v>5319.4727880027322</v>
      </c>
      <c r="I8" s="207">
        <v>6058.1816461382095</v>
      </c>
      <c r="J8" s="207">
        <v>6525.2623230509334</v>
      </c>
      <c r="K8" s="207">
        <v>7485.5190397983188</v>
      </c>
      <c r="L8" s="207">
        <v>7324.1764742477462</v>
      </c>
      <c r="M8" s="207">
        <v>7355.587974275827</v>
      </c>
      <c r="N8" s="207">
        <v>81146.575204000008</v>
      </c>
    </row>
    <row r="9" spans="1:14">
      <c r="A9" s="273" t="s">
        <v>635</v>
      </c>
      <c r="B9" s="200">
        <f>'3.1'!B28</f>
        <v>7532.1526249999988</v>
      </c>
      <c r="C9" s="200">
        <f>'3.1'!C28</f>
        <v>6714.1937800000051</v>
      </c>
      <c r="D9" s="200">
        <f>'3.1'!D28</f>
        <v>6500.8466710000002</v>
      </c>
      <c r="E9" s="200">
        <f>'3.1'!E28</f>
        <v>5250.0184010000039</v>
      </c>
      <c r="F9" s="200">
        <f>'3.1'!F28</f>
        <v>5658.3645400000023</v>
      </c>
      <c r="G9" s="200">
        <f>'3.1'!G28</f>
        <v>5719.6603490000016</v>
      </c>
      <c r="H9" s="200">
        <f>'3.1'!H28</f>
        <v>5417.5238549999976</v>
      </c>
      <c r="I9" s="200">
        <f>'3.1'!I28</f>
        <v>6139.163491000003</v>
      </c>
      <c r="J9" s="200">
        <f>'3.1'!J28</f>
        <v>6151.9383669999997</v>
      </c>
      <c r="K9" s="200">
        <f>'3.1'!K28</f>
        <v>6581.5257129999991</v>
      </c>
      <c r="L9" s="200">
        <f>'3.1'!L28</f>
        <v>7211.913228999998</v>
      </c>
      <c r="M9" s="200">
        <f>'3.1'!M28</f>
        <v>7248.8841929999999</v>
      </c>
      <c r="N9" s="162">
        <f>SUM(B9:M9)</f>
        <v>76126.185214000026</v>
      </c>
    </row>
    <row r="10" spans="1:14">
      <c r="A10" s="199" t="s">
        <v>423</v>
      </c>
      <c r="B10" s="207">
        <f t="shared" ref="B10:N10" si="2">B9-B8</f>
        <v>-468.8650944271476</v>
      </c>
      <c r="C10" s="207">
        <f t="shared" si="2"/>
        <v>-523.93521830714963</v>
      </c>
      <c r="D10" s="207">
        <f t="shared" si="2"/>
        <v>-503.24999454212593</v>
      </c>
      <c r="E10" s="207">
        <f t="shared" si="2"/>
        <v>-1172.2246249239051</v>
      </c>
      <c r="F10" s="207">
        <f t="shared" si="2"/>
        <v>-1028.4260205226619</v>
      </c>
      <c r="G10" s="207">
        <f t="shared" si="2"/>
        <v>-6.4376397632295266</v>
      </c>
      <c r="H10" s="207">
        <f t="shared" si="2"/>
        <v>98.05106699726548</v>
      </c>
      <c r="I10" s="207">
        <f t="shared" si="2"/>
        <v>80.981844861793434</v>
      </c>
      <c r="J10" s="207">
        <f t="shared" si="2"/>
        <v>-373.3239560509337</v>
      </c>
      <c r="K10" s="207">
        <f t="shared" si="2"/>
        <v>-903.99332679831969</v>
      </c>
      <c r="L10" s="207">
        <f t="shared" si="2"/>
        <v>-112.26324524774827</v>
      </c>
      <c r="M10" s="207">
        <f t="shared" si="2"/>
        <v>-106.70378127582717</v>
      </c>
      <c r="N10" s="207">
        <f t="shared" si="2"/>
        <v>-5020.3899899999815</v>
      </c>
    </row>
    <row r="11" spans="1:14">
      <c r="A11" s="248" t="s">
        <v>423</v>
      </c>
      <c r="B11" s="134">
        <f t="shared" ref="B11:N11" si="3">B10/B8</f>
        <v>-5.8600681921838961E-2</v>
      </c>
      <c r="C11" s="134">
        <f t="shared" si="3"/>
        <v>-7.2385449116710548E-2</v>
      </c>
      <c r="D11" s="134">
        <f t="shared" si="3"/>
        <v>-7.1850806545539547E-2</v>
      </c>
      <c r="E11" s="134">
        <f t="shared" si="3"/>
        <v>-0.18252573441897552</v>
      </c>
      <c r="F11" s="134">
        <f t="shared" si="3"/>
        <v>-0.15379964591597384</v>
      </c>
      <c r="G11" s="134">
        <f t="shared" si="3"/>
        <v>-1.1242629406382164E-3</v>
      </c>
      <c r="H11" s="134">
        <f t="shared" si="3"/>
        <v>1.8432478349810315E-2</v>
      </c>
      <c r="I11" s="134">
        <f t="shared" si="3"/>
        <v>1.3367351722346481E-2</v>
      </c>
      <c r="J11" s="134">
        <f t="shared" si="3"/>
        <v>-5.721209931011377E-2</v>
      </c>
      <c r="K11" s="134">
        <f t="shared" si="3"/>
        <v>-0.12076561718593609</v>
      </c>
      <c r="L11" s="134">
        <f t="shared" si="3"/>
        <v>-1.5327763557100615E-2</v>
      </c>
      <c r="M11" s="134">
        <f t="shared" si="3"/>
        <v>-1.4506492431195806E-2</v>
      </c>
      <c r="N11" s="134">
        <f t="shared" si="3"/>
        <v>-6.1868168525644793E-2</v>
      </c>
    </row>
    <row r="12" spans="1:14">
      <c r="A12" s="90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2" t="s">
        <v>402</v>
      </c>
    </row>
    <row r="13" spans="1:14">
      <c r="A13" s="114"/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6"/>
    </row>
    <row r="14" spans="1:14">
      <c r="A14" s="114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6"/>
    </row>
    <row r="15" spans="1:14">
      <c r="A15" s="114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6"/>
    </row>
    <row r="16" spans="1:14">
      <c r="A16" s="92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117"/>
    </row>
    <row r="17" spans="1:14">
      <c r="A17" s="92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117"/>
    </row>
    <row r="18" spans="1:14">
      <c r="A18" s="92" t="s">
        <v>404</v>
      </c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</row>
    <row r="19" spans="1:14">
      <c r="A19" s="92"/>
      <c r="B19" s="93" t="s">
        <v>89</v>
      </c>
      <c r="C19" s="93" t="s">
        <v>90</v>
      </c>
      <c r="D19" s="93" t="s">
        <v>91</v>
      </c>
      <c r="E19" s="93" t="s">
        <v>92</v>
      </c>
      <c r="F19" s="93" t="s">
        <v>93</v>
      </c>
      <c r="G19" s="93" t="s">
        <v>94</v>
      </c>
      <c r="H19" s="93" t="s">
        <v>95</v>
      </c>
      <c r="I19" s="93" t="s">
        <v>96</v>
      </c>
      <c r="J19" s="93" t="s">
        <v>97</v>
      </c>
      <c r="K19" s="93" t="s">
        <v>98</v>
      </c>
      <c r="L19" s="93" t="s">
        <v>99</v>
      </c>
      <c r="M19" s="93" t="s">
        <v>100</v>
      </c>
      <c r="N19" s="93"/>
    </row>
    <row r="20" spans="1:14">
      <c r="A20" s="92" t="str">
        <f>+A4</f>
        <v>Výroba elektřiny brutto 2019</v>
      </c>
      <c r="B20" s="93">
        <f t="shared" ref="B20:M20" si="4">B4</f>
        <v>8557.2328294271483</v>
      </c>
      <c r="C20" s="93">
        <f t="shared" si="4"/>
        <v>7747.0393723071547</v>
      </c>
      <c r="D20" s="93">
        <f t="shared" si="4"/>
        <v>7507.5427585421266</v>
      </c>
      <c r="E20" s="93">
        <f t="shared" si="4"/>
        <v>6892.1875369239096</v>
      </c>
      <c r="F20" s="93">
        <f t="shared" si="4"/>
        <v>7166.0256005226665</v>
      </c>
      <c r="G20" s="93">
        <f t="shared" si="4"/>
        <v>6149.8993377632314</v>
      </c>
      <c r="H20" s="93">
        <f t="shared" si="4"/>
        <v>5728.9147710027319</v>
      </c>
      <c r="I20" s="93">
        <f t="shared" si="4"/>
        <v>6517.3129131382093</v>
      </c>
      <c r="J20" s="93">
        <f t="shared" si="4"/>
        <v>6994.3079120509328</v>
      </c>
      <c r="K20" s="93">
        <f t="shared" si="4"/>
        <v>8011.1780417983191</v>
      </c>
      <c r="L20" s="93">
        <f t="shared" si="4"/>
        <v>7838.3602752477464</v>
      </c>
      <c r="M20" s="93">
        <f t="shared" si="4"/>
        <v>7880.5023732758254</v>
      </c>
      <c r="N20" s="93"/>
    </row>
    <row r="21" spans="1:14">
      <c r="A21" s="92" t="str">
        <f>+A5</f>
        <v>Výroba elektřiny brutto 2020</v>
      </c>
      <c r="B21" s="93">
        <f t="shared" ref="B21:M21" si="5">B5</f>
        <v>8055.8300949999975</v>
      </c>
      <c r="C21" s="93">
        <f t="shared" si="5"/>
        <v>7178.374576000002</v>
      </c>
      <c r="D21" s="93">
        <f t="shared" si="5"/>
        <v>6956.3251490000002</v>
      </c>
      <c r="E21" s="93">
        <f t="shared" si="5"/>
        <v>5617.5811380000023</v>
      </c>
      <c r="F21" s="93">
        <f t="shared" si="5"/>
        <v>6044.7570540000015</v>
      </c>
      <c r="G21" s="93">
        <f t="shared" si="5"/>
        <v>6119.5879300000024</v>
      </c>
      <c r="H21" s="93">
        <f t="shared" si="5"/>
        <v>5785.8481139999976</v>
      </c>
      <c r="I21" s="93">
        <f t="shared" si="5"/>
        <v>6578.5175040000013</v>
      </c>
      <c r="J21" s="93">
        <f t="shared" si="5"/>
        <v>6609.5085860000008</v>
      </c>
      <c r="K21" s="93">
        <f t="shared" si="5"/>
        <v>7049.4457949999996</v>
      </c>
      <c r="L21" s="93">
        <f t="shared" si="5"/>
        <v>7710.0794889999997</v>
      </c>
      <c r="M21" s="93">
        <f t="shared" si="5"/>
        <v>7737.5259409999981</v>
      </c>
      <c r="N21" s="93"/>
    </row>
    <row r="22" spans="1:14">
      <c r="A22" s="92" t="str">
        <f>+A8</f>
        <v>Výroba elektřiny netto 2019</v>
      </c>
      <c r="B22" s="93">
        <f>B8</f>
        <v>8001.0177194271464</v>
      </c>
      <c r="C22" s="93">
        <f t="shared" ref="C22:M22" si="6">C8</f>
        <v>7238.1289983071547</v>
      </c>
      <c r="D22" s="93">
        <f t="shared" si="6"/>
        <v>7004.0966655421262</v>
      </c>
      <c r="E22" s="93">
        <f t="shared" si="6"/>
        <v>6422.243025923909</v>
      </c>
      <c r="F22" s="93">
        <f t="shared" si="6"/>
        <v>6686.7905605226642</v>
      </c>
      <c r="G22" s="93">
        <f t="shared" si="6"/>
        <v>5726.0979887632311</v>
      </c>
      <c r="H22" s="93">
        <f t="shared" si="6"/>
        <v>5319.4727880027322</v>
      </c>
      <c r="I22" s="93">
        <f t="shared" si="6"/>
        <v>6058.1816461382095</v>
      </c>
      <c r="J22" s="93">
        <f t="shared" si="6"/>
        <v>6525.2623230509334</v>
      </c>
      <c r="K22" s="93">
        <f t="shared" si="6"/>
        <v>7485.5190397983188</v>
      </c>
      <c r="L22" s="93">
        <f t="shared" si="6"/>
        <v>7324.1764742477462</v>
      </c>
      <c r="M22" s="93">
        <f t="shared" si="6"/>
        <v>7355.587974275827</v>
      </c>
      <c r="N22" s="93"/>
    </row>
    <row r="23" spans="1:14">
      <c r="A23" s="92" t="str">
        <f>+A9</f>
        <v>Výroba elektřiny netto 2020</v>
      </c>
      <c r="B23" s="93">
        <f>B9</f>
        <v>7532.1526249999988</v>
      </c>
      <c r="C23" s="93">
        <f t="shared" ref="C23:M23" si="7">C9</f>
        <v>6714.1937800000051</v>
      </c>
      <c r="D23" s="93">
        <f t="shared" si="7"/>
        <v>6500.8466710000002</v>
      </c>
      <c r="E23" s="93">
        <f t="shared" si="7"/>
        <v>5250.0184010000039</v>
      </c>
      <c r="F23" s="93">
        <f t="shared" si="7"/>
        <v>5658.3645400000023</v>
      </c>
      <c r="G23" s="93">
        <f t="shared" si="7"/>
        <v>5719.6603490000016</v>
      </c>
      <c r="H23" s="93">
        <f t="shared" si="7"/>
        <v>5417.5238549999976</v>
      </c>
      <c r="I23" s="93">
        <f t="shared" si="7"/>
        <v>6139.163491000003</v>
      </c>
      <c r="J23" s="93">
        <f t="shared" si="7"/>
        <v>6151.9383669999997</v>
      </c>
      <c r="K23" s="93">
        <f t="shared" si="7"/>
        <v>6581.5257129999991</v>
      </c>
      <c r="L23" s="93">
        <f t="shared" si="7"/>
        <v>7211.913228999998</v>
      </c>
      <c r="M23" s="93">
        <f t="shared" si="7"/>
        <v>7248.8841929999999</v>
      </c>
      <c r="N23" s="93"/>
    </row>
    <row r="24" spans="1:14">
      <c r="A24" s="92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</row>
    <row r="25" spans="1:14">
      <c r="A25" s="92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</row>
    <row r="26" spans="1:14">
      <c r="A26" s="92" t="s">
        <v>405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</row>
    <row r="27" spans="1:14">
      <c r="A27" s="92"/>
      <c r="B27" s="93" t="s">
        <v>89</v>
      </c>
      <c r="C27" s="93" t="s">
        <v>90</v>
      </c>
      <c r="D27" s="93" t="s">
        <v>91</v>
      </c>
      <c r="E27" s="93" t="s">
        <v>92</v>
      </c>
      <c r="F27" s="93" t="s">
        <v>93</v>
      </c>
      <c r="G27" s="93" t="s">
        <v>94</v>
      </c>
      <c r="H27" s="93" t="s">
        <v>95</v>
      </c>
      <c r="I27" s="93" t="s">
        <v>96</v>
      </c>
      <c r="J27" s="93" t="s">
        <v>97</v>
      </c>
      <c r="K27" s="93" t="s">
        <v>98</v>
      </c>
      <c r="L27" s="93" t="s">
        <v>99</v>
      </c>
      <c r="M27" s="93" t="s">
        <v>100</v>
      </c>
      <c r="N27" s="93"/>
    </row>
    <row r="28" spans="1:14">
      <c r="A28" s="92" t="s">
        <v>425</v>
      </c>
      <c r="B28" s="101">
        <f t="shared" ref="B28:M28" si="8">B7</f>
        <v>-5.8594027347590179E-2</v>
      </c>
      <c r="C28" s="101">
        <f t="shared" si="8"/>
        <v>-7.3404144341891742E-2</v>
      </c>
      <c r="D28" s="101">
        <f t="shared" si="8"/>
        <v>-7.3421840843323566E-2</v>
      </c>
      <c r="E28" s="101">
        <f t="shared" si="8"/>
        <v>-0.18493495600567827</v>
      </c>
      <c r="F28" s="101">
        <f t="shared" si="8"/>
        <v>-0.15647007267750807</v>
      </c>
      <c r="G28" s="101">
        <f t="shared" si="8"/>
        <v>-4.9287648623942363E-3</v>
      </c>
      <c r="H28" s="101">
        <f t="shared" si="8"/>
        <v>9.9378931740156974E-3</v>
      </c>
      <c r="I28" s="101">
        <f t="shared" si="8"/>
        <v>9.3910775311110261E-3</v>
      </c>
      <c r="J28" s="101">
        <f t="shared" si="8"/>
        <v>-5.5016068907680925E-2</v>
      </c>
      <c r="K28" s="101">
        <f t="shared" si="8"/>
        <v>-0.12004879204787133</v>
      </c>
      <c r="L28" s="101">
        <f t="shared" si="8"/>
        <v>-1.6365768061572299E-2</v>
      </c>
      <c r="M28" s="101">
        <f t="shared" si="8"/>
        <v>-1.8143060620181489E-2</v>
      </c>
      <c r="N28" s="93"/>
    </row>
    <row r="29" spans="1:14">
      <c r="A29" s="92" t="s">
        <v>426</v>
      </c>
      <c r="B29" s="101">
        <f t="shared" ref="B29:M29" si="9">B11</f>
        <v>-5.8600681921838961E-2</v>
      </c>
      <c r="C29" s="101">
        <f t="shared" si="9"/>
        <v>-7.2385449116710548E-2</v>
      </c>
      <c r="D29" s="101">
        <f t="shared" si="9"/>
        <v>-7.1850806545539547E-2</v>
      </c>
      <c r="E29" s="101">
        <f t="shared" si="9"/>
        <v>-0.18252573441897552</v>
      </c>
      <c r="F29" s="101">
        <f t="shared" si="9"/>
        <v>-0.15379964591597384</v>
      </c>
      <c r="G29" s="101">
        <f t="shared" si="9"/>
        <v>-1.1242629406382164E-3</v>
      </c>
      <c r="H29" s="101">
        <f t="shared" si="9"/>
        <v>1.8432478349810315E-2</v>
      </c>
      <c r="I29" s="101">
        <f t="shared" si="9"/>
        <v>1.3367351722346481E-2</v>
      </c>
      <c r="J29" s="101">
        <f t="shared" si="9"/>
        <v>-5.721209931011377E-2</v>
      </c>
      <c r="K29" s="101">
        <f t="shared" si="9"/>
        <v>-0.12076561718593609</v>
      </c>
      <c r="L29" s="101">
        <f t="shared" si="9"/>
        <v>-1.5327763557100615E-2</v>
      </c>
      <c r="M29" s="101">
        <f t="shared" si="9"/>
        <v>-1.4506492431195806E-2</v>
      </c>
      <c r="N29" s="93"/>
    </row>
    <row r="30" spans="1:14">
      <c r="A30" s="92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</row>
    <row r="31" spans="1:14">
      <c r="A31" s="92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</row>
    <row r="32" spans="1:14">
      <c r="A32" s="114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</row>
    <row r="33" spans="1:14">
      <c r="A33" s="114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</row>
    <row r="34" spans="1:14">
      <c r="A34" s="90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</row>
    <row r="35" spans="1:14">
      <c r="A35" s="90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</row>
    <row r="36" spans="1:14">
      <c r="A36" s="90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</row>
    <row r="37" spans="1:14">
      <c r="A37" s="90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1:14">
      <c r="A38" s="90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39" spans="1:14">
      <c r="A39" s="90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</row>
    <row r="40" spans="1:14">
      <c r="A40" s="90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</row>
    <row r="41" spans="1:14">
      <c r="A41" s="90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1:14">
      <c r="A42" s="90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1:14">
      <c r="A43" s="90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D792980-919B-4D94-B26C-B22472796B84}"/>
</file>

<file path=customXml/itemProps2.xml><?xml version="1.0" encoding="utf-8"?>
<ds:datastoreItem xmlns:ds="http://schemas.openxmlformats.org/officeDocument/2006/customXml" ds:itemID="{89F1F193-006C-44E3-82E3-4F9FD8410A74}"/>
</file>

<file path=customXml/itemProps3.xml><?xml version="1.0" encoding="utf-8"?>
<ds:datastoreItem xmlns:ds="http://schemas.openxmlformats.org/officeDocument/2006/customXml" ds:itemID="{86C7EF28-A345-45B0-B8AC-A38C4271A2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24</vt:i4>
      </vt:variant>
    </vt:vector>
  </HeadingPairs>
  <TitlesOfParts>
    <vt:vector size="68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4.1,4.2</vt:lpstr>
      <vt:lpstr>4.3</vt:lpstr>
      <vt:lpstr>4.4</vt:lpstr>
      <vt:lpstr>4.5</vt:lpstr>
      <vt:lpstr>4.6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6</vt:lpstr>
      <vt:lpstr>7.1</vt:lpstr>
      <vt:lpstr>7.2,7.3</vt:lpstr>
      <vt:lpstr>8.1</vt:lpstr>
      <vt:lpstr>8.2</vt:lpstr>
      <vt:lpstr>8.3</vt:lpstr>
      <vt:lpstr>8.4</vt:lpstr>
      <vt:lpstr>9.1</vt:lpstr>
      <vt:lpstr>9.2</vt:lpstr>
      <vt:lpstr>9.3</vt:lpstr>
      <vt:lpstr>9.4</vt:lpstr>
      <vt:lpstr>9.5</vt:lpstr>
      <vt:lpstr>9.6</vt:lpstr>
      <vt:lpstr>9.7</vt:lpstr>
      <vt:lpstr>10</vt:lpstr>
      <vt:lpstr>'10'!Oblast_tisku</vt:lpstr>
      <vt:lpstr>'2'!Oblast_tisku</vt:lpstr>
      <vt:lpstr>'3.2'!Oblast_tisku</vt:lpstr>
      <vt:lpstr>'3.3'!Oblast_tisku</vt:lpstr>
      <vt:lpstr>'3.4'!Oblast_tisku</vt:lpstr>
      <vt:lpstr>'3.5'!Oblast_tisku</vt:lpstr>
      <vt:lpstr>'3.6'!Oblast_tisku</vt:lpstr>
      <vt:lpstr>'3.7'!Oblast_tisku</vt:lpstr>
      <vt:lpstr>'3.8'!Oblast_tisku</vt:lpstr>
      <vt:lpstr>'4.4'!Oblast_tisku</vt:lpstr>
      <vt:lpstr>'5.1'!Oblast_tisku</vt:lpstr>
      <vt:lpstr>'5.2'!Oblast_tisku</vt:lpstr>
      <vt:lpstr>'5.3'!Oblast_tisku</vt:lpstr>
      <vt:lpstr>'5.4'!Oblast_tisku</vt:lpstr>
      <vt:lpstr>'5.5'!Oblast_tisku</vt:lpstr>
      <vt:lpstr>'5.6'!Oblast_tisku</vt:lpstr>
      <vt:lpstr>'5.7'!Oblast_tisku</vt:lpstr>
      <vt:lpstr>'5.8'!Oblast_tisku</vt:lpstr>
      <vt:lpstr>'5.9'!Oblast_tisku</vt:lpstr>
      <vt:lpstr>'8.1'!Oblast_tisku</vt:lpstr>
      <vt:lpstr>'8.2'!Oblast_tisku</vt:lpstr>
      <vt:lpstr>'8.4'!Oblast_tisku</vt:lpstr>
      <vt:lpstr>Titulní!Oblast_tisku</vt:lpstr>
      <vt:lpstr>Úvod!Oblast_tisku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jan.sefranek@eru.cz</dc:creator>
  <cp:lastModifiedBy>Ludvíková Michaela Bc.</cp:lastModifiedBy>
  <cp:lastPrinted>2021-07-01T07:32:56Z</cp:lastPrinted>
  <dcterms:created xsi:type="dcterms:W3CDTF">2006-03-02T11:20:40Z</dcterms:created>
  <dcterms:modified xsi:type="dcterms:W3CDTF">2021-07-01T07:33:04Z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